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690" yWindow="195" windowWidth="15360" windowHeight="11115" tabRatio="818"/>
  </bookViews>
  <sheets>
    <sheet name="A. Organizational Chart" sheetId="56" r:id="rId1"/>
    <sheet name="B. Summary of Requirements" sheetId="45" r:id="rId2"/>
    <sheet name="D. Strategic Goals &amp; Objectives" sheetId="54" r:id="rId3"/>
    <sheet name="F. 2011 Crosswalk" sheetId="2" r:id="rId4"/>
    <sheet name="H. Reimbursable Resources" sheetId="55" r:id="rId5"/>
    <sheet name="I. Permanent Positions" sheetId="10" r:id="rId6"/>
    <sheet name="K. Summary by Grade" sheetId="6" r:id="rId7"/>
    <sheet name="L. Summary by Object Class" sheetId="14" r:id="rId8"/>
    <sheet name="O. Aircraft" sheetId="53" r:id="rId9"/>
  </sheets>
  <externalReferences>
    <externalReference r:id="rId10"/>
    <externalReference r:id="rId11"/>
  </externalReferences>
  <definedNames>
    <definedName name="_1ATTORNEY_SUPP" localSheetId="1">#REF!</definedName>
    <definedName name="_2ATTORNEY_SUPP">#REF!</definedName>
    <definedName name="_3GA_ROLLUP" localSheetId="8">'[1](C) Sum of Req  '!#REF!</definedName>
    <definedName name="_4GA_ROLLUP" localSheetId="1">'B. Summary of Requirements'!#REF!</definedName>
    <definedName name="_5GA_ROLLUP">#REF!</definedName>
    <definedName name="_6POS_BY_CAT" localSheetId="8">'[2](K) Summ Atty Agt'!#REF!</definedName>
    <definedName name="_7POS_BY_CAT" localSheetId="1">#REF!</definedName>
    <definedName name="_8POS_BY_CAT">#REF!</definedName>
    <definedName name="DL" localSheetId="1">'B. Summary of Requirements'!$A$3:$AF$26</definedName>
    <definedName name="DL">#REF!</definedName>
    <definedName name="EXECSUPP" localSheetId="1">'B. Summary of Requirements'!#REF!</definedName>
    <definedName name="EXECSUPP" localSheetId="8">'[1](C) Sum of Req  '!#REF!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1">'B. Summary of Requirements'!#REF!</definedName>
    <definedName name="INTEL" localSheetId="8">'[1](C) Sum of Req  '!#REF!</definedName>
    <definedName name="INTEL">#REF!</definedName>
    <definedName name="JMD" localSheetId="1">'B. Summary of Requirements'!#REF!</definedName>
    <definedName name="JMD" localSheetId="8">'[1](C) Sum of Req  '!#REF!</definedName>
    <definedName name="JMD">#REF!</definedName>
    <definedName name="PART">#REF!</definedName>
    <definedName name="_xlnm.Print_Area" localSheetId="0">'A. Organizational Chart'!$A$1:$J$31</definedName>
    <definedName name="_xlnm.Print_Area" localSheetId="1">'B. Summary of Requirements'!$A$1:$AB$31</definedName>
    <definedName name="_xlnm.Print_Area" localSheetId="2">'D. Strategic Goals &amp; Objectives'!$A$1:$T$24</definedName>
    <definedName name="_xlnm.Print_Area" localSheetId="3">'F. 2011 Crosswalk'!$A$1:$T$20</definedName>
    <definedName name="_xlnm.Print_Area" localSheetId="4">'H. Reimbursable Resources'!$A$1:$O$27</definedName>
    <definedName name="_xlnm.Print_Area" localSheetId="5">'I. Permanent Positions'!$A$1:$J$31</definedName>
    <definedName name="_xlnm.Print_Area" localSheetId="6">'K. Summary by Grade'!$A$1:$J$40</definedName>
    <definedName name="_xlnm.Print_Area" localSheetId="7">'L. Summary by Object Class'!$A$1:$L$44</definedName>
    <definedName name="_xlnm.Print_Area" localSheetId="8">'O. Aircraft'!$B$1:$M$36</definedName>
    <definedName name="_xlnm.Print_Area">#REF!</definedName>
    <definedName name="REIMPRO">#REF!</definedName>
    <definedName name="REIMSOR">#REF!</definedName>
  </definedNames>
  <calcPr calcId="125725"/>
</workbook>
</file>

<file path=xl/calcChain.xml><?xml version="1.0" encoding="utf-8"?>
<calcChain xmlns="http://schemas.openxmlformats.org/spreadsheetml/2006/main">
  <c r="F33" i="14"/>
  <c r="F20" i="55"/>
  <c r="O20"/>
  <c r="T18" i="54"/>
  <c r="T20" s="1"/>
  <c r="R18"/>
  <c r="R20" s="1"/>
  <c r="P18"/>
  <c r="P20" s="1"/>
  <c r="M18"/>
  <c r="M20" s="1"/>
  <c r="L18"/>
  <c r="L20" s="1"/>
  <c r="G18"/>
  <c r="G20" s="1"/>
  <c r="F18"/>
  <c r="F20" s="1"/>
  <c r="D18"/>
  <c r="D20" s="1"/>
  <c r="S17"/>
  <c r="S18" s="1"/>
  <c r="S20" s="1"/>
  <c r="J17"/>
  <c r="J18" s="1"/>
  <c r="J20" s="1"/>
  <c r="I17"/>
  <c r="I18" s="1"/>
  <c r="I20" s="1"/>
  <c r="F15" i="53"/>
  <c r="I15" s="1"/>
  <c r="F16"/>
  <c r="M16"/>
  <c r="F17"/>
  <c r="M17"/>
  <c r="F18"/>
  <c r="I18" s="1"/>
  <c r="M18" s="1"/>
  <c r="C19"/>
  <c r="D19"/>
  <c r="E19"/>
  <c r="G19"/>
  <c r="H19"/>
  <c r="J19"/>
  <c r="J35" s="1"/>
  <c r="K19"/>
  <c r="L19"/>
  <c r="L35" s="1"/>
  <c r="F21"/>
  <c r="F22"/>
  <c r="I22" s="1"/>
  <c r="F23"/>
  <c r="C24"/>
  <c r="D24"/>
  <c r="E24"/>
  <c r="G24"/>
  <c r="G35" s="1"/>
  <c r="H24"/>
  <c r="J24"/>
  <c r="K24"/>
  <c r="K35" s="1"/>
  <c r="L24"/>
  <c r="C34"/>
  <c r="D34"/>
  <c r="D35"/>
  <c r="H35"/>
  <c r="A7" i="14"/>
  <c r="A8"/>
  <c r="K13"/>
  <c r="L13"/>
  <c r="H15"/>
  <c r="H19" s="1"/>
  <c r="J15"/>
  <c r="L16"/>
  <c r="L17"/>
  <c r="L18"/>
  <c r="E19"/>
  <c r="F19"/>
  <c r="G19"/>
  <c r="I19"/>
  <c r="J19"/>
  <c r="J36" s="1"/>
  <c r="J40" s="1"/>
  <c r="K19"/>
  <c r="M19"/>
  <c r="N19"/>
  <c r="N36" s="1"/>
  <c r="L21"/>
  <c r="N21"/>
  <c r="O21"/>
  <c r="L22"/>
  <c r="O22"/>
  <c r="L23"/>
  <c r="O23"/>
  <c r="L24"/>
  <c r="M24"/>
  <c r="O24"/>
  <c r="L25"/>
  <c r="O25"/>
  <c r="L26"/>
  <c r="O26"/>
  <c r="L27"/>
  <c r="O27"/>
  <c r="L28"/>
  <c r="O28"/>
  <c r="L29"/>
  <c r="O29"/>
  <c r="L30"/>
  <c r="O30"/>
  <c r="L31"/>
  <c r="O31"/>
  <c r="L32"/>
  <c r="O32"/>
  <c r="L33"/>
  <c r="O33"/>
  <c r="L34"/>
  <c r="O34"/>
  <c r="L35"/>
  <c r="O35"/>
  <c r="M36"/>
  <c r="H37"/>
  <c r="H38" s="1"/>
  <c r="J37" s="1"/>
  <c r="J38" s="1"/>
  <c r="A6" i="6"/>
  <c r="A7"/>
  <c r="H13"/>
  <c r="H14"/>
  <c r="H15"/>
  <c r="H16"/>
  <c r="H17"/>
  <c r="H18"/>
  <c r="B19"/>
  <c r="H19"/>
  <c r="B20"/>
  <c r="H20"/>
  <c r="B21"/>
  <c r="H21"/>
  <c r="B22"/>
  <c r="H22"/>
  <c r="H23"/>
  <c r="B24"/>
  <c r="H24"/>
  <c r="B25"/>
  <c r="H25"/>
  <c r="B26"/>
  <c r="H26"/>
  <c r="H27"/>
  <c r="H28"/>
  <c r="D29"/>
  <c r="F29"/>
  <c r="I30"/>
  <c r="I31"/>
  <c r="I32"/>
  <c r="A7" i="10"/>
  <c r="A8"/>
  <c r="E14"/>
  <c r="G14"/>
  <c r="E15"/>
  <c r="G15"/>
  <c r="E16"/>
  <c r="E17"/>
  <c r="E24" s="1"/>
  <c r="G17"/>
  <c r="E18"/>
  <c r="G18"/>
  <c r="E19"/>
  <c r="G19"/>
  <c r="E20"/>
  <c r="G20"/>
  <c r="E21"/>
  <c r="E22"/>
  <c r="G22"/>
  <c r="E23"/>
  <c r="G23"/>
  <c r="C24"/>
  <c r="D24"/>
  <c r="F24"/>
  <c r="I24"/>
  <c r="J24"/>
  <c r="G25"/>
  <c r="H25"/>
  <c r="D26"/>
  <c r="F26"/>
  <c r="G26"/>
  <c r="H26"/>
  <c r="I26"/>
  <c r="J26"/>
  <c r="A6" i="2"/>
  <c r="A7"/>
  <c r="R15"/>
  <c r="S15"/>
  <c r="S16" s="1"/>
  <c r="T15"/>
  <c r="C16"/>
  <c r="D16"/>
  <c r="E16"/>
  <c r="F16"/>
  <c r="G16"/>
  <c r="N16"/>
  <c r="Q16"/>
  <c r="R16"/>
  <c r="T16"/>
  <c r="Z14" i="45"/>
  <c r="AA14"/>
  <c r="AB14"/>
  <c r="AC15"/>
  <c r="AD15"/>
  <c r="AE15"/>
  <c r="AF15"/>
  <c r="Z16"/>
  <c r="AA16"/>
  <c r="AA18" s="1"/>
  <c r="AB16"/>
  <c r="AB18"/>
  <c r="AD18"/>
  <c r="AE18"/>
  <c r="AF18"/>
  <c r="J26"/>
  <c r="M26" s="1"/>
  <c r="M27" s="1"/>
  <c r="Z26"/>
  <c r="AD26" s="1"/>
  <c r="AD27" s="1"/>
  <c r="AA26"/>
  <c r="AE26" s="1"/>
  <c r="AE27" s="1"/>
  <c r="AB26"/>
  <c r="AB27" s="1"/>
  <c r="H27"/>
  <c r="I27"/>
  <c r="K27"/>
  <c r="L27"/>
  <c r="N27"/>
  <c r="O27"/>
  <c r="P27"/>
  <c r="Q27"/>
  <c r="R27"/>
  <c r="S27"/>
  <c r="V27"/>
  <c r="Y27"/>
  <c r="Z27"/>
  <c r="G24" i="10" l="1"/>
  <c r="F36" i="14"/>
  <c r="F40" s="1"/>
  <c r="Z18" i="45"/>
  <c r="B29" i="6"/>
  <c r="H29"/>
  <c r="L15" i="14"/>
  <c r="C35" i="53"/>
  <c r="E35"/>
  <c r="M22"/>
  <c r="M24" s="1"/>
  <c r="I24"/>
  <c r="M15"/>
  <c r="I19"/>
  <c r="L19" i="14"/>
  <c r="L36" s="1"/>
  <c r="H36"/>
  <c r="O19"/>
  <c r="AA27" i="45"/>
  <c r="J27"/>
  <c r="F24" i="53"/>
  <c r="F19"/>
  <c r="F35" s="1"/>
  <c r="AF26" i="45"/>
  <c r="AF27" s="1"/>
  <c r="M19" i="53" l="1"/>
  <c r="M35" s="1"/>
  <c r="I35"/>
  <c r="H40" i="14"/>
  <c r="O36"/>
</calcChain>
</file>

<file path=xl/sharedStrings.xml><?xml version="1.0" encoding="utf-8"?>
<sst xmlns="http://schemas.openxmlformats.org/spreadsheetml/2006/main" count="642" uniqueCount="200">
  <si>
    <t>11.1  Direct FTE &amp; personnel compensation</t>
  </si>
  <si>
    <t xml:space="preserve">       Total </t>
  </si>
  <si>
    <t>Average SES Salary</t>
  </si>
  <si>
    <t>Perm. Pos.</t>
  </si>
  <si>
    <t>Justice Prisoner and Alien Transportation System</t>
  </si>
  <si>
    <t>Transportation Group (2100-2199)</t>
  </si>
  <si>
    <t>Quality Assurance, Inspection &amp; Grading Group (1900-1999)</t>
  </si>
  <si>
    <t>United States Marshals Service</t>
  </si>
  <si>
    <t>Reprogrammings / Transfers</t>
  </si>
  <si>
    <t>Carryover/ Recoveries</t>
  </si>
  <si>
    <t>end of sheet</t>
  </si>
  <si>
    <t>Total Authorized</t>
  </si>
  <si>
    <t>Total Reimbursable</t>
  </si>
  <si>
    <t>I: Detail of Permanent Positions by Category</t>
  </si>
  <si>
    <t>B: Summary of Requirements</t>
  </si>
  <si>
    <t>Criminal Investigative Series (1811)</t>
  </si>
  <si>
    <t>Increase/Decrease</t>
  </si>
  <si>
    <t>Decision Unit</t>
  </si>
  <si>
    <t xml:space="preserve">     Total</t>
  </si>
  <si>
    <t>atb</t>
  </si>
  <si>
    <t>enhance</t>
  </si>
  <si>
    <t>FTE</t>
  </si>
  <si>
    <t>Total</t>
  </si>
  <si>
    <t>Detail of Permanent Positions by Category</t>
  </si>
  <si>
    <t>Category</t>
  </si>
  <si>
    <t>Grades and Salary Ranges</t>
  </si>
  <si>
    <t>Executive Level I, $161,200...........................................................................</t>
  </si>
  <si>
    <t>Executive Level II, $145,100.............................................................</t>
  </si>
  <si>
    <t>Executive Level III, $133,700..........................................................</t>
  </si>
  <si>
    <t>11.5  Total, Other personnel compensation</t>
  </si>
  <si>
    <t xml:space="preserve">     Other Compensation</t>
  </si>
  <si>
    <t>11.8  Special personal services payments</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</si>
  <si>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</si>
  <si>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</si>
  <si>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</si>
  <si>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</si>
  <si>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</si>
  <si>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</si>
  <si>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</si>
  <si>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</si>
  <si>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</si>
  <si>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</si>
  <si>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</si>
  <si>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</si>
  <si>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</si>
  <si>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</si>
  <si>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</si>
  <si>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Executive Level IV, $125,700..........................................................</t>
  </si>
  <si>
    <t>Average GS Salary</t>
  </si>
  <si>
    <t>Average GS Grade</t>
  </si>
  <si>
    <t>Object Classes</t>
  </si>
  <si>
    <t>Other Object Classes:</t>
  </si>
  <si>
    <t>Summary of Requirements by Object Class</t>
  </si>
  <si>
    <t>Overtime</t>
  </si>
  <si>
    <t>Attorneys (905)</t>
  </si>
  <si>
    <t>Business &amp; Industry (1100-1199)</t>
  </si>
  <si>
    <t>Information Technology Mgmt  (2210)</t>
  </si>
  <si>
    <t>23.1  GSA rent</t>
  </si>
  <si>
    <t>2006-2007</t>
  </si>
  <si>
    <t>L: Summary of Requirements by Object Class</t>
  </si>
  <si>
    <t>K: Summary of Requirements by Grade</t>
  </si>
  <si>
    <t>25.7 Operation and maintenance of equipment</t>
  </si>
  <si>
    <t>(Dollars in Thousands)</t>
  </si>
  <si>
    <t>Summary of Requirements</t>
  </si>
  <si>
    <t>95% Budget</t>
  </si>
  <si>
    <t>Rescissions</t>
  </si>
  <si>
    <t>Supplementals</t>
  </si>
  <si>
    <t>Estimates by budget activity</t>
  </si>
  <si>
    <t>Pos.</t>
  </si>
  <si>
    <t xml:space="preserve"> </t>
  </si>
  <si>
    <t>Amount</t>
  </si>
  <si>
    <t>Perm.</t>
  </si>
  <si>
    <t>Total Change</t>
  </si>
  <si>
    <t>Clerical and Office Services (300-399)</t>
  </si>
  <si>
    <t>Accounting and Budget (500-599)</t>
  </si>
  <si>
    <t>U.S. Field</t>
  </si>
  <si>
    <t>TOTAL</t>
  </si>
  <si>
    <t>Summary of Requirements by Grade</t>
  </si>
  <si>
    <t>25.3 Purchases of goods &amp; services from Government accounts (Antennas, DHS Sec. Etc..)</t>
  </si>
  <si>
    <t>end of line</t>
  </si>
  <si>
    <t>end of page</t>
  </si>
  <si>
    <t>Revolving Fund</t>
  </si>
  <si>
    <t>Total Changes</t>
  </si>
  <si>
    <t xml:space="preserve">          Total Operating Level</t>
  </si>
  <si>
    <t>Schedule of Aircraft</t>
  </si>
  <si>
    <t>OMB Estimates for Fiscal Year 2006</t>
  </si>
  <si>
    <t>Type of Aircraft</t>
  </si>
  <si>
    <t>End-of-Year</t>
  </si>
  <si>
    <t>End-of</t>
  </si>
  <si>
    <t>Average</t>
  </si>
  <si>
    <t>(Passenger Capacity)</t>
  </si>
  <si>
    <t>Inventory</t>
  </si>
  <si>
    <t>Acquired</t>
  </si>
  <si>
    <t>Disposed</t>
  </si>
  <si>
    <t>Year</t>
  </si>
  <si>
    <t>Cost ($000)</t>
  </si>
  <si>
    <t>Direct Purchase:</t>
  </si>
  <si>
    <t>Hawkers</t>
  </si>
  <si>
    <t xml:space="preserve">  Jet Engine (8-10)</t>
  </si>
  <si>
    <t>B-727</t>
  </si>
  <si>
    <t xml:space="preserve">  Jet Engine (120)</t>
  </si>
  <si>
    <t>Dash-8</t>
  </si>
  <si>
    <t>Beech99 DOI</t>
  </si>
  <si>
    <t>Subtotal, Purchased</t>
  </si>
  <si>
    <t>Leased:</t>
  </si>
  <si>
    <t>Beech 99 Bohlke</t>
  </si>
  <si>
    <t xml:space="preserve">  Turbo-Prop (11)</t>
  </si>
  <si>
    <t>LG Annual short term</t>
  </si>
  <si>
    <t xml:space="preserve">  Jet Engine (120-140)</t>
  </si>
  <si>
    <t>Emergency Hawker</t>
  </si>
  <si>
    <t xml:space="preserve">  Jet Engine (10)</t>
  </si>
  <si>
    <t>Subtotal, Leased</t>
  </si>
  <si>
    <t>Seized or No Cost</t>
  </si>
  <si>
    <t xml:space="preserve">  Excess:</t>
  </si>
  <si>
    <t>Cessna 185</t>
  </si>
  <si>
    <t xml:space="preserve">  Single-Engine (3)</t>
  </si>
  <si>
    <t>Cheyenne III</t>
  </si>
  <si>
    <t xml:space="preserve">  Twin-Engine (6)</t>
  </si>
  <si>
    <t>NA</t>
  </si>
  <si>
    <t xml:space="preserve">  Turbo Prop (50)</t>
  </si>
  <si>
    <t>DC-9</t>
  </si>
  <si>
    <t xml:space="preserve">  Jet Engine (75)</t>
  </si>
  <si>
    <t>Lear 25</t>
  </si>
  <si>
    <t xml:space="preserve">  Jet Engine (8)</t>
  </si>
  <si>
    <t>Sabres</t>
  </si>
  <si>
    <t>Subtotal, Seized</t>
  </si>
  <si>
    <t>Total Aircraft</t>
  </si>
  <si>
    <t>2011 Operating Level</t>
  </si>
  <si>
    <t>2011 Changes to Operating Level</t>
  </si>
  <si>
    <t xml:space="preserve">  Turbo-Prop (50-60)</t>
  </si>
  <si>
    <t xml:space="preserve">Footnote: </t>
  </si>
  <si>
    <t xml:space="preserve">Footnote:  </t>
  </si>
  <si>
    <t>2012 Operating Level</t>
  </si>
  <si>
    <t>2012 Adjustments to Base and Technical Adjustments</t>
  </si>
  <si>
    <t>23.2  Moving/Lease Expirations/Contract Parking</t>
  </si>
  <si>
    <t>25.4 Operation and maintenance of facilities</t>
  </si>
  <si>
    <t xml:space="preserve">25.5 Research and development contracts </t>
  </si>
  <si>
    <t>Miscellaneous Inspectors Series (1801)</t>
  </si>
  <si>
    <t>SES, $119,554 - 179,700</t>
  </si>
  <si>
    <t>GS-15, $123,758 - 155,500</t>
  </si>
  <si>
    <t>GS-14, $105,211 - 136,771</t>
  </si>
  <si>
    <t>GS-13, $89,033 - 115,742</t>
  </si>
  <si>
    <t>GS-12, $74,872 - 97,333</t>
  </si>
  <si>
    <t>GS-11, $62,467 - 81,204</t>
  </si>
  <si>
    <t>GS-10, $56,857 - 73,917</t>
  </si>
  <si>
    <t>GS-9, $51,630 - 67,114</t>
  </si>
  <si>
    <t>GS-8, $46,745 - 60,765</t>
  </si>
  <si>
    <t>GS-7, $42,209 - 54,875</t>
  </si>
  <si>
    <t>GS-6, $37,983 - 49,375</t>
  </si>
  <si>
    <t>GS-5, $34,075 - 44,293</t>
  </si>
  <si>
    <t>2012 Changes to Operating Level</t>
  </si>
  <si>
    <t xml:space="preserve"> 2013 Request</t>
  </si>
  <si>
    <t>2013 Operating Level</t>
  </si>
  <si>
    <t>2013 Offsets</t>
  </si>
  <si>
    <t>2013 Increases</t>
  </si>
  <si>
    <t>2012 - 2013 Total Change</t>
  </si>
  <si>
    <t>2013 Changes to Operating Level</t>
  </si>
  <si>
    <t>2013 Adjustments to Base and Technical Adjustments</t>
  </si>
  <si>
    <t>Paramedics/Nurses (640 &amp; 610)</t>
  </si>
  <si>
    <t>F: Crosswalk of 2011 Availability</t>
  </si>
  <si>
    <t>Crosswalk of 2011 Availability</t>
  </si>
  <si>
    <t>2011 Initial Availability</t>
  </si>
  <si>
    <t>2011 Final Availability</t>
  </si>
  <si>
    <t xml:space="preserve">Average Salary weres based upon labor requirements budgeted and actual FTEs projected to be utilized.  The resulting salary was located on the OPM Salary Tables, for the Locality Pay Area of Rest of U.S, to determine grade level represented. </t>
  </si>
  <si>
    <t>2013
Operating Level</t>
  </si>
  <si>
    <r>
      <rPr>
        <b/>
        <sz val="12"/>
        <rFont val="Times New Roman"/>
        <family val="1"/>
      </rPr>
      <t>FOOTNOTE:</t>
    </r>
    <r>
      <rPr>
        <sz val="12"/>
        <rFont val="Times New Roman"/>
        <family val="1"/>
      </rPr>
      <t xml:space="preserve">  FY 2011 Operating Level reflects the post ICE disengagement authority and FTE levels.  </t>
    </r>
  </si>
  <si>
    <t xml:space="preserve">FY 2011 Operating Level reflects the post ICE disengagement authority and FTE levels.  </t>
  </si>
  <si>
    <t>FY 2011 Original Apportionment funded JPATS at the FY 2011 President's Budget Submission of 196 FTEs and $135,450.</t>
  </si>
  <si>
    <t xml:space="preserve">Adjustments to FY 2011 were identified in the FY 2012 President's Budget Submission and reductions occurred during FY 2011. </t>
  </si>
  <si>
    <r>
      <t xml:space="preserve">  Turbo-Prop (10-20)</t>
    </r>
    <r>
      <rPr>
        <b/>
        <sz val="10"/>
        <rFont val="Times New Roman"/>
        <family val="1"/>
      </rPr>
      <t>*</t>
    </r>
  </si>
  <si>
    <r>
      <rPr>
        <b/>
        <i/>
        <sz val="10"/>
        <rFont val="Times New Roman"/>
        <family val="1"/>
      </rPr>
      <t xml:space="preserve">* </t>
    </r>
    <r>
      <rPr>
        <i/>
        <sz val="10"/>
        <rFont val="Times New Roman"/>
        <family val="1"/>
      </rPr>
      <t xml:space="preserve">Note - Beechcraft did not sell as anticipated in FY 2011.  New projection for sale is FY 2012. </t>
    </r>
  </si>
  <si>
    <t>2011 Initial Availability from SF133 line 1900 dated 9/30/11</t>
  </si>
  <si>
    <t>Carryover/Recoveries from SF133 line 1050 dated 9/30/11</t>
  </si>
  <si>
    <t>D: Resources by DOJ Strategic Goal and Strategic Objective</t>
  </si>
  <si>
    <t>Resources by Department of Justice Strategic Goal/Objective</t>
  </si>
  <si>
    <t>Increases</t>
  </si>
  <si>
    <t>Offsets</t>
  </si>
  <si>
    <t>Direct, Reimb. Other FTE</t>
  </si>
  <si>
    <t>Direct Amount $000s</t>
  </si>
  <si>
    <t xml:space="preserve">Goal 3: Ensure and Support the Fair, Impartial,  Efficient, and Transparent  Administration of Justice at the Federal, State, Local, Tribal, and International Levels
           </t>
  </si>
  <si>
    <t xml:space="preserve">   3.2 Protect judges, witnesses, and other participants in federal proceedings; apprehend fugitives; and ensure the appearance of criminal defendants for judicial proceedings or confinement </t>
  </si>
  <si>
    <t>Subtotal, Goal 3</t>
  </si>
  <si>
    <t>GRAND TOTAL</t>
  </si>
  <si>
    <t>H: Summary of Reimbursable Resources</t>
  </si>
  <si>
    <t>Summary of Reimbursable Resources</t>
  </si>
  <si>
    <t>Collections by Source</t>
  </si>
  <si>
    <t>Bureau of Prisons</t>
  </si>
  <si>
    <t>Immigration and Customs Enforcement</t>
  </si>
  <si>
    <t>Office of the Federal Detention Trustee</t>
  </si>
  <si>
    <t>State, Local, and Department of Defense</t>
  </si>
  <si>
    <t>Fees and Expenses of Witnesses</t>
  </si>
  <si>
    <t>Total Collections by Source:</t>
  </si>
  <si>
    <t xml:space="preserve">Footnotes:  </t>
  </si>
  <si>
    <t xml:space="preserve">FY 2012 and FY2013 Operating Levels provided in aggregate - customer agencies were not able to provide the information at the time of the submission as they were still developing their requirements. </t>
  </si>
  <si>
    <t xml:space="preserve">Note -FY 2011 Operating Level reflects the post ICE disengagement authority and FTE levels.  </t>
  </si>
  <si>
    <t>A: Organizational Chart</t>
  </si>
  <si>
    <t>FY2011 Operating Level includes $623,000 for prior year adjustments in Object Class 25.7</t>
  </si>
  <si>
    <t>2012                              Operating Level</t>
  </si>
  <si>
    <t>2011                        Operating Level</t>
  </si>
  <si>
    <t>O:  Schedule of Aircraft</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</si>
</sst>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6" formatCode="0_);\(0\)"/>
    <numFmt numFmtId="167" formatCode="#,##0.0_);\(#,##0.0\)"/>
    <numFmt numFmtId="168" formatCode="#,##0.000_);\(#,##0.000\)"/>
  </numFmts>
  <fonts count="68">
    <font>
      <sz val="12"/>
      <name val="Arial"/>
    </font>
    <font>
      <u/>
      <sz val="12"/>
      <name val="TimesNewRomanPS"/>
    </font>
    <font>
      <sz val="12"/>
      <name val="TimesNewRomanPS"/>
    </font>
    <font>
      <sz val="12"/>
      <name val="Times New Roman"/>
      <family val="1"/>
    </font>
    <font>
      <sz val="12"/>
      <name val="Times New Roman"/>
      <family val="1"/>
    </font>
    <font>
      <sz val="12"/>
      <name val="Arial MT"/>
    </font>
    <font>
      <sz val="10"/>
      <color indexed="8"/>
      <name val="TMS"/>
    </font>
    <font>
      <sz val="12"/>
      <name val="Times New Roman"/>
      <family val="1"/>
    </font>
    <font>
      <sz val="10"/>
      <color indexed="8"/>
      <name val="Times New Roman"/>
      <family val="1"/>
    </font>
    <font>
      <sz val="10"/>
      <name val="Times New Roman"/>
      <family val="1"/>
    </font>
    <font>
      <sz val="13"/>
      <name val="Times New Roman"/>
      <family val="1"/>
    </font>
    <font>
      <sz val="8"/>
      <color indexed="8"/>
      <name val="Times New Roman"/>
      <family val="1"/>
    </font>
    <font>
      <u/>
      <sz val="12"/>
      <name val="Times New Roman"/>
      <family val="1"/>
    </font>
    <font>
      <sz val="12"/>
      <name val="Arial"/>
      <family val="2"/>
    </font>
    <font>
      <sz val="10"/>
      <name val="Arial"/>
      <family val="2"/>
    </font>
    <font>
      <b/>
      <sz val="12"/>
      <name val="Times New Roman"/>
      <family val="1"/>
    </font>
    <font>
      <sz val="10"/>
      <name val="Arial"/>
      <family val="2"/>
    </font>
    <font>
      <b/>
      <sz val="10"/>
      <name val="Times New Roman"/>
      <family val="1"/>
    </font>
    <font>
      <sz val="12"/>
      <color indexed="8"/>
      <name val="Times New Roman"/>
      <family val="1"/>
    </font>
    <font>
      <b/>
      <sz val="12"/>
      <color indexed="8"/>
      <name val="Times New Roman"/>
      <family val="1"/>
    </font>
    <font>
      <b/>
      <sz val="12"/>
      <name val="TimesNewRomanPS"/>
    </font>
    <font>
      <i/>
      <sz val="14"/>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sz val="18"/>
      <name val="Times New Roman"/>
      <family val="1"/>
    </font>
    <font>
      <i/>
      <sz val="12"/>
      <name val="Arial"/>
      <family val="2"/>
    </font>
    <font>
      <b/>
      <sz val="9"/>
      <name val="Times New Roman"/>
      <family val="1"/>
    </font>
    <font>
      <sz val="12"/>
      <name val="Arial"/>
      <family val="2"/>
    </font>
    <font>
      <b/>
      <u/>
      <sz val="14"/>
      <name val="Arial"/>
      <family val="2"/>
    </font>
    <font>
      <sz val="14"/>
      <name val="Arial"/>
      <family val="2"/>
    </font>
    <font>
      <sz val="8"/>
      <name val="Arial"/>
      <family val="2"/>
    </font>
    <font>
      <sz val="12"/>
      <color indexed="9"/>
      <name val="Arial"/>
      <family val="2"/>
    </font>
    <font>
      <sz val="12"/>
      <color indexed="9"/>
      <name val="TimesNewRomanPS"/>
    </font>
    <font>
      <sz val="12"/>
      <color indexed="9"/>
      <name val="Times New Roman"/>
      <family val="1"/>
    </font>
    <font>
      <sz val="10"/>
      <color indexed="9"/>
      <name val="Times New Roman"/>
      <family val="1"/>
    </font>
    <font>
      <sz val="8"/>
      <color indexed="9"/>
      <name val="Arial"/>
      <family val="2"/>
    </font>
    <font>
      <sz val="8"/>
      <color indexed="9"/>
      <name val="Arial"/>
      <family val="2"/>
    </font>
    <font>
      <sz val="8"/>
      <name val="Times New Roman"/>
      <family val="1"/>
    </font>
    <font>
      <sz val="8"/>
      <name val="Times New Roman"/>
      <family val="1"/>
    </font>
    <font>
      <b/>
      <sz val="12"/>
      <name val="Arial"/>
      <family val="2"/>
    </font>
    <font>
      <sz val="20"/>
      <name val="Times New Roman"/>
      <family val="1"/>
    </font>
    <font>
      <b/>
      <sz val="20"/>
      <name val="Times New Roman"/>
      <family val="1"/>
    </font>
    <font>
      <b/>
      <sz val="18"/>
      <name val="Arial"/>
      <family val="2"/>
    </font>
    <font>
      <sz val="12"/>
      <name val="Arial"/>
      <family val="2"/>
    </font>
    <font>
      <sz val="20"/>
      <name val="Arial"/>
      <family val="2"/>
    </font>
    <font>
      <sz val="20"/>
      <name val="TimesNewRomanPS"/>
    </font>
    <font>
      <b/>
      <sz val="20"/>
      <name val="TimesNewRomanPS"/>
    </font>
    <font>
      <sz val="12"/>
      <name val="Arial"/>
      <family val="2"/>
    </font>
    <font>
      <b/>
      <sz val="20"/>
      <color indexed="8"/>
      <name val="Times New Roman"/>
      <family val="1"/>
    </font>
    <font>
      <sz val="20"/>
      <color indexed="8"/>
      <name val="Times New Roman"/>
      <family val="1"/>
    </font>
    <font>
      <sz val="12"/>
      <name val="Arial"/>
      <family val="2"/>
    </font>
    <font>
      <i/>
      <sz val="10"/>
      <name val="Times New Roman"/>
      <family val="1"/>
    </font>
    <font>
      <sz val="10"/>
      <color indexed="8"/>
      <name val="MS Sans Serif"/>
      <family val="2"/>
    </font>
    <font>
      <b/>
      <i/>
      <sz val="10"/>
      <name val="Times New Roman"/>
      <family val="1"/>
    </font>
    <font>
      <sz val="10"/>
      <name val="Arial"/>
    </font>
    <font>
      <sz val="20"/>
      <name val="Arial"/>
    </font>
    <font>
      <b/>
      <sz val="10"/>
      <name val="TimesNewRomanPS"/>
    </font>
    <font>
      <b/>
      <sz val="16"/>
      <name val="Times New Roman"/>
      <family val="1"/>
    </font>
    <font>
      <sz val="12"/>
      <color rgb="FFFF0000"/>
      <name val="Times New Roman"/>
      <family val="1"/>
    </font>
    <font>
      <sz val="8"/>
      <color theme="0"/>
      <name val="Times New Roman"/>
      <family val="1"/>
    </font>
    <font>
      <sz val="12"/>
      <color theme="0"/>
      <name val="Times New Roman"/>
      <family val="1"/>
    </font>
    <font>
      <sz val="8"/>
      <color theme="0"/>
      <name val="Arial"/>
      <family val="2"/>
    </font>
    <font>
      <sz val="10"/>
      <color theme="0"/>
      <name val="Arial"/>
      <family val="2"/>
    </font>
    <font>
      <sz val="10"/>
      <color theme="0"/>
      <name val="Times New Roman"/>
      <family val="1"/>
    </font>
  </fonts>
  <fills count="3">
    <fill>
      <patternFill patternType="none"/>
    </fill>
    <fill>
      <patternFill patternType="gray125"/>
    </fill>
    <fill>
      <patternFill patternType="solid">
        <fgColor indexed="9"/>
        <bgColor indexed="64"/>
      </patternFill>
    </fill>
  </fills>
  <borders count="79">
    <border>
      <left/>
      <right/>
      <top/>
      <bottom/>
      <diagonal/>
    </border>
    <border>
      <left/>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23"/>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23"/>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23"/>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8"/>
      </left>
      <right/>
      <top style="thin">
        <color indexed="8"/>
      </top>
      <bottom style="thin">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23"/>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s>
  <cellStyleXfs count="13">
    <xf numFmtId="0" fontId="0" fillId="0" borderId="0"/>
    <xf numFmtId="43" fontId="16" fillId="0" borderId="0" applyFont="0" applyFill="0" applyBorder="0" applyAlignment="0" applyProtection="0"/>
    <xf numFmtId="3" fontId="16" fillId="0" borderId="0"/>
    <xf numFmtId="44" fontId="16" fillId="0" borderId="0" applyFont="0" applyFill="0" applyBorder="0" applyAlignment="0" applyProtection="0"/>
    <xf numFmtId="5" fontId="16" fillId="0" borderId="0"/>
    <xf numFmtId="14" fontId="16" fillId="0" borderId="0"/>
    <xf numFmtId="2" fontId="16" fillId="0" borderId="0"/>
    <xf numFmtId="0" fontId="46" fillId="0" borderId="0"/>
    <xf numFmtId="0" fontId="43" fillId="0" borderId="0"/>
    <xf numFmtId="0" fontId="16" fillId="0" borderId="0"/>
    <xf numFmtId="0" fontId="58" fillId="0" borderId="0"/>
    <xf numFmtId="0" fontId="56" fillId="0" borderId="0"/>
    <xf numFmtId="0" fontId="16" fillId="0" borderId="1"/>
  </cellStyleXfs>
  <cellXfs count="638">
    <xf numFmtId="0" fontId="0" fillId="0" borderId="0" xfId="0"/>
    <xf numFmtId="165" fontId="2" fillId="0" borderId="0" xfId="0" applyNumberFormat="1" applyFont="1" applyAlignment="1"/>
    <xf numFmtId="165" fontId="2" fillId="0" borderId="0" xfId="0" applyNumberFormat="1" applyFont="1" applyBorder="1" applyAlignment="1"/>
    <xf numFmtId="165" fontId="7" fillId="0" borderId="0" xfId="0" applyNumberFormat="1" applyFont="1"/>
    <xf numFmtId="165" fontId="7" fillId="0" borderId="0" xfId="0" applyNumberFormat="1" applyFont="1" applyBorder="1"/>
    <xf numFmtId="3" fontId="7" fillId="0" borderId="0" xfId="0" applyNumberFormat="1" applyFont="1" applyAlignment="1"/>
    <xf numFmtId="3" fontId="9" fillId="0" borderId="0" xfId="0" applyNumberFormat="1" applyFont="1" applyAlignment="1"/>
    <xf numFmtId="3" fontId="7" fillId="0" borderId="0" xfId="0" applyNumberFormat="1" applyFont="1" applyAlignment="1">
      <alignment horizontal="centerContinuous"/>
    </xf>
    <xf numFmtId="3" fontId="7" fillId="0" borderId="0" xfId="0" applyNumberFormat="1" applyFont="1" applyAlignment="1">
      <alignment horizontal="fill"/>
    </xf>
    <xf numFmtId="3" fontId="7" fillId="0" borderId="0" xfId="0" applyNumberFormat="1" applyFont="1" applyBorder="1" applyAlignment="1"/>
    <xf numFmtId="165" fontId="9" fillId="0" borderId="0" xfId="0" applyNumberFormat="1" applyFont="1" applyAlignment="1"/>
    <xf numFmtId="165" fontId="7" fillId="0" borderId="0" xfId="0" applyNumberFormat="1" applyFont="1" applyAlignment="1"/>
    <xf numFmtId="165" fontId="7" fillId="0" borderId="0" xfId="0" applyNumberFormat="1" applyFont="1" applyAlignment="1">
      <alignment horizontal="centerContinuous"/>
    </xf>
    <xf numFmtId="165" fontId="10" fillId="0" borderId="0" xfId="0" applyNumberFormat="1" applyFont="1" applyAlignment="1">
      <alignment horizontal="centerContinuous"/>
    </xf>
    <xf numFmtId="165" fontId="4" fillId="0" borderId="0" xfId="0" applyNumberFormat="1" applyFont="1" applyAlignment="1"/>
    <xf numFmtId="165" fontId="2" fillId="0" borderId="0" xfId="0" applyNumberFormat="1" applyFont="1" applyAlignment="1">
      <alignment horizontal="centerContinuous"/>
    </xf>
    <xf numFmtId="165" fontId="5" fillId="0" borderId="0" xfId="0" applyNumberFormat="1" applyFont="1" applyAlignment="1"/>
    <xf numFmtId="165" fontId="0" fillId="0" borderId="0" xfId="0" applyNumberFormat="1"/>
    <xf numFmtId="165" fontId="6" fillId="2" borderId="0" xfId="0" applyNumberFormat="1" applyFont="1" applyFill="1" applyAlignment="1"/>
    <xf numFmtId="165" fontId="0" fillId="0" borderId="0" xfId="0" applyNumberFormat="1" applyBorder="1"/>
    <xf numFmtId="165" fontId="8" fillId="2" borderId="0" xfId="0" applyNumberFormat="1" applyFont="1" applyFill="1" applyAlignment="1"/>
    <xf numFmtId="165" fontId="8" fillId="2" borderId="0" xfId="0" applyNumberFormat="1" applyFont="1" applyFill="1" applyAlignment="1">
      <alignment horizontal="centerContinuous"/>
    </xf>
    <xf numFmtId="165" fontId="7" fillId="0" borderId="0" xfId="0" applyNumberFormat="1" applyFont="1" applyBorder="1" applyAlignment="1">
      <alignment horizontal="centerContinuous"/>
    </xf>
    <xf numFmtId="165" fontId="7" fillId="0" borderId="0" xfId="0" applyNumberFormat="1" applyFont="1" applyAlignment="1">
      <alignment horizontal="right"/>
    </xf>
    <xf numFmtId="165" fontId="3" fillId="0" borderId="0" xfId="0" applyNumberFormat="1" applyFont="1" applyAlignment="1"/>
    <xf numFmtId="165" fontId="18" fillId="2" borderId="2" xfId="0" applyNumberFormat="1" applyFont="1" applyFill="1" applyBorder="1" applyAlignment="1"/>
    <xf numFmtId="3" fontId="9" fillId="0" borderId="0" xfId="0" applyNumberFormat="1" applyFont="1" applyAlignment="1">
      <alignment horizontal="centerContinuous"/>
    </xf>
    <xf numFmtId="5" fontId="20" fillId="0" borderId="3" xfId="0" applyNumberFormat="1" applyFont="1" applyBorder="1" applyAlignment="1"/>
    <xf numFmtId="165" fontId="2" fillId="0" borderId="4" xfId="0" applyNumberFormat="1" applyFont="1" applyBorder="1" applyAlignment="1"/>
    <xf numFmtId="165" fontId="2" fillId="0" borderId="5" xfId="0" applyNumberFormat="1" applyFont="1" applyBorder="1" applyAlignment="1"/>
    <xf numFmtId="165" fontId="2" fillId="0" borderId="6" xfId="0" applyNumberFormat="1" applyFont="1" applyBorder="1" applyAlignment="1"/>
    <xf numFmtId="165" fontId="20" fillId="0" borderId="7" xfId="0" applyNumberFormat="1" applyFont="1" applyBorder="1" applyAlignment="1"/>
    <xf numFmtId="165" fontId="7" fillId="0" borderId="2" xfId="0" applyNumberFormat="1" applyFont="1" applyBorder="1" applyAlignment="1"/>
    <xf numFmtId="165" fontId="7" fillId="0" borderId="3" xfId="0" applyNumberFormat="1" applyFont="1" applyBorder="1" applyAlignment="1"/>
    <xf numFmtId="165" fontId="7" fillId="0" borderId="8" xfId="0" applyNumberFormat="1" applyFont="1" applyBorder="1" applyAlignment="1"/>
    <xf numFmtId="165" fontId="7" fillId="0" borderId="9" xfId="0" applyNumberFormat="1" applyFont="1" applyBorder="1" applyAlignment="1">
      <alignment horizontal="fill"/>
    </xf>
    <xf numFmtId="3" fontId="7" fillId="0" borderId="10" xfId="0" applyNumberFormat="1" applyFont="1" applyBorder="1" applyAlignment="1"/>
    <xf numFmtId="165" fontId="7" fillId="0" borderId="10" xfId="0" applyNumberFormat="1" applyFont="1" applyBorder="1" applyAlignment="1"/>
    <xf numFmtId="165" fontId="12" fillId="0" borderId="10" xfId="0" applyNumberFormat="1" applyFont="1" applyBorder="1" applyAlignment="1"/>
    <xf numFmtId="165" fontId="15" fillId="0" borderId="8" xfId="0" applyNumberFormat="1" applyFont="1" applyBorder="1" applyAlignment="1"/>
    <xf numFmtId="165" fontId="15" fillId="0" borderId="11" xfId="0" applyNumberFormat="1" applyFont="1" applyBorder="1" applyAlignment="1">
      <alignment horizontal="right"/>
    </xf>
    <xf numFmtId="165" fontId="15" fillId="0" borderId="12" xfId="0" applyNumberFormat="1" applyFont="1" applyBorder="1" applyAlignment="1">
      <alignment horizontal="center"/>
    </xf>
    <xf numFmtId="165" fontId="15" fillId="0" borderId="13" xfId="0" applyNumberFormat="1" applyFont="1" applyBorder="1" applyAlignment="1">
      <alignment horizontal="center"/>
    </xf>
    <xf numFmtId="165" fontId="7" fillId="0" borderId="14" xfId="0" applyNumberFormat="1" applyFont="1" applyBorder="1" applyAlignment="1"/>
    <xf numFmtId="165" fontId="15" fillId="0" borderId="12" xfId="0" applyNumberFormat="1" applyFont="1" applyBorder="1" applyAlignment="1"/>
    <xf numFmtId="3" fontId="28" fillId="0" borderId="0" xfId="0" applyNumberFormat="1" applyFont="1" applyAlignment="1">
      <alignment horizontal="centerContinuous"/>
    </xf>
    <xf numFmtId="165" fontId="15" fillId="0" borderId="3" xfId="0" applyNumberFormat="1" applyFont="1" applyBorder="1" applyAlignment="1"/>
    <xf numFmtId="165" fontId="15" fillId="0" borderId="9" xfId="0" applyNumberFormat="1" applyFont="1" applyBorder="1" applyAlignment="1">
      <alignment horizontal="fill"/>
    </xf>
    <xf numFmtId="165" fontId="15" fillId="0" borderId="14" xfId="0" applyNumberFormat="1" applyFont="1" applyBorder="1" applyAlignment="1"/>
    <xf numFmtId="165" fontId="23" fillId="2" borderId="7" xfId="0" applyNumberFormat="1" applyFont="1" applyFill="1" applyBorder="1" applyAlignment="1">
      <alignment horizontal="right"/>
    </xf>
    <xf numFmtId="165" fontId="23" fillId="2" borderId="10" xfId="0" applyNumberFormat="1" applyFont="1" applyFill="1" applyBorder="1" applyAlignment="1">
      <alignment horizontal="right"/>
    </xf>
    <xf numFmtId="165" fontId="23" fillId="2" borderId="11" xfId="0" applyNumberFormat="1" applyFont="1" applyFill="1" applyBorder="1" applyAlignment="1">
      <alignment horizontal="right"/>
    </xf>
    <xf numFmtId="165" fontId="18" fillId="2" borderId="4" xfId="0" applyNumberFormat="1" applyFont="1" applyFill="1" applyBorder="1" applyAlignment="1"/>
    <xf numFmtId="165" fontId="19" fillId="2" borderId="10" xfId="0" applyNumberFormat="1" applyFont="1" applyFill="1" applyBorder="1" applyAlignment="1">
      <alignment horizontal="right"/>
    </xf>
    <xf numFmtId="165" fontId="19" fillId="2" borderId="7" xfId="0" applyNumberFormat="1" applyFont="1" applyFill="1" applyBorder="1" applyAlignment="1">
      <alignment horizontal="right"/>
    </xf>
    <xf numFmtId="165" fontId="19" fillId="2" borderId="11" xfId="0" applyNumberFormat="1" applyFont="1" applyFill="1" applyBorder="1" applyAlignment="1">
      <alignment horizontal="right"/>
    </xf>
    <xf numFmtId="165" fontId="18" fillId="2" borderId="4" xfId="0" applyNumberFormat="1" applyFont="1" applyFill="1" applyBorder="1" applyAlignment="1">
      <alignment horizontal="left"/>
    </xf>
    <xf numFmtId="165" fontId="18" fillId="2" borderId="15" xfId="0" applyNumberFormat="1" applyFont="1" applyFill="1" applyBorder="1" applyAlignment="1"/>
    <xf numFmtId="165" fontId="18" fillId="2" borderId="15" xfId="0" applyNumberFormat="1" applyFont="1" applyFill="1" applyBorder="1" applyAlignment="1">
      <alignment horizontal="right"/>
    </xf>
    <xf numFmtId="165" fontId="1" fillId="0" borderId="10" xfId="0" applyNumberFormat="1" applyFont="1" applyBorder="1" applyAlignment="1"/>
    <xf numFmtId="165" fontId="19" fillId="2" borderId="16" xfId="0" applyNumberFormat="1" applyFont="1" applyFill="1" applyBorder="1" applyAlignment="1">
      <alignment horizontal="left"/>
    </xf>
    <xf numFmtId="165" fontId="19" fillId="2" borderId="15" xfId="0" applyNumberFormat="1" applyFont="1" applyFill="1" applyBorder="1" applyAlignment="1">
      <alignment horizontal="left"/>
    </xf>
    <xf numFmtId="165" fontId="27" fillId="0" borderId="5" xfId="0" applyNumberFormat="1" applyFont="1" applyBorder="1" applyAlignment="1">
      <alignment horizontal="centerContinuous"/>
    </xf>
    <xf numFmtId="165" fontId="27" fillId="0" borderId="6" xfId="0" applyNumberFormat="1" applyFont="1" applyBorder="1" applyAlignment="1">
      <alignment horizontal="centerContinuous"/>
    </xf>
    <xf numFmtId="165" fontId="27" fillId="0" borderId="6" xfId="0" applyNumberFormat="1" applyFont="1" applyBorder="1" applyAlignment="1"/>
    <xf numFmtId="165" fontId="27" fillId="0" borderId="8" xfId="0" applyNumberFormat="1" applyFont="1" applyBorder="1" applyAlignment="1">
      <alignment horizontal="centerContinuous"/>
    </xf>
    <xf numFmtId="165" fontId="27" fillId="0" borderId="17" xfId="0" applyNumberFormat="1" applyFont="1" applyBorder="1" applyAlignment="1">
      <alignment horizontal="centerContinuous"/>
    </xf>
    <xf numFmtId="165" fontId="27" fillId="0" borderId="9" xfId="0" applyNumberFormat="1" applyFont="1" applyBorder="1" applyAlignment="1">
      <alignment horizontal="centerContinuous"/>
    </xf>
    <xf numFmtId="165" fontId="27" fillId="0" borderId="9" xfId="0" applyNumberFormat="1" applyFont="1" applyBorder="1" applyAlignment="1"/>
    <xf numFmtId="165" fontId="27" fillId="0" borderId="3" xfId="0" applyNumberFormat="1" applyFont="1" applyBorder="1" applyAlignment="1">
      <alignment horizontal="centerContinuous"/>
    </xf>
    <xf numFmtId="165" fontId="27" fillId="0" borderId="7" xfId="0" applyNumberFormat="1" applyFont="1" applyBorder="1" applyAlignment="1">
      <alignment horizontal="right"/>
    </xf>
    <xf numFmtId="165" fontId="27" fillId="0" borderId="10" xfId="0" applyNumberFormat="1" applyFont="1" applyBorder="1" applyAlignment="1">
      <alignment horizontal="center"/>
    </xf>
    <xf numFmtId="165" fontId="27" fillId="0" borderId="10" xfId="0" applyNumberFormat="1" applyFont="1" applyBorder="1" applyAlignment="1">
      <alignment horizontal="right"/>
    </xf>
    <xf numFmtId="165" fontId="27" fillId="0" borderId="10" xfId="0" applyNumberFormat="1" applyFont="1" applyBorder="1" applyAlignment="1"/>
    <xf numFmtId="165" fontId="27" fillId="0" borderId="11" xfId="0" applyNumberFormat="1" applyFont="1" applyBorder="1" applyAlignment="1">
      <alignment horizontal="right"/>
    </xf>
    <xf numFmtId="165" fontId="27" fillId="0" borderId="15" xfId="0" applyNumberFormat="1" applyFont="1" applyBorder="1" applyAlignment="1"/>
    <xf numFmtId="165" fontId="27" fillId="0" borderId="18" xfId="0" applyNumberFormat="1" applyFont="1" applyBorder="1" applyAlignment="1"/>
    <xf numFmtId="164" fontId="27" fillId="0" borderId="19" xfId="0" applyNumberFormat="1" applyFont="1" applyBorder="1" applyAlignment="1"/>
    <xf numFmtId="165" fontId="30" fillId="0" borderId="17" xfId="0" applyNumberFormat="1" applyFont="1" applyBorder="1" applyAlignment="1"/>
    <xf numFmtId="165" fontId="30" fillId="0" borderId="9" xfId="0" applyNumberFormat="1" applyFont="1" applyBorder="1" applyAlignment="1"/>
    <xf numFmtId="165" fontId="30" fillId="0" borderId="3" xfId="0" applyNumberFormat="1" applyFont="1" applyBorder="1" applyAlignment="1"/>
    <xf numFmtId="165" fontId="15" fillId="0" borderId="20" xfId="0" applyNumberFormat="1" applyFont="1" applyBorder="1" applyAlignment="1">
      <alignment horizontal="centerContinuous"/>
    </xf>
    <xf numFmtId="3" fontId="15" fillId="0" borderId="0" xfId="0" applyNumberFormat="1" applyFont="1" applyAlignment="1">
      <alignment horizontal="centerContinuous"/>
    </xf>
    <xf numFmtId="165" fontId="15" fillId="0" borderId="0" xfId="0" applyNumberFormat="1" applyFont="1" applyAlignment="1">
      <alignment horizontal="centerContinuous"/>
    </xf>
    <xf numFmtId="165" fontId="8" fillId="0" borderId="0" xfId="0" applyNumberFormat="1" applyFont="1" applyFill="1" applyBorder="1" applyAlignment="1"/>
    <xf numFmtId="0" fontId="0" fillId="0" borderId="0" xfId="0" applyFill="1" applyBorder="1" applyAlignment="1">
      <alignment vertical="top" wrapText="1"/>
    </xf>
    <xf numFmtId="165" fontId="7" fillId="0" borderId="0" xfId="0" applyNumberFormat="1" applyFont="1" applyFill="1"/>
    <xf numFmtId="0" fontId="29" fillId="0" borderId="0" xfId="0" applyFont="1" applyFill="1" applyBorder="1" applyAlignment="1">
      <alignment vertical="top" wrapText="1"/>
    </xf>
    <xf numFmtId="165" fontId="15" fillId="0" borderId="0" xfId="0" applyNumberFormat="1" applyFont="1" applyBorder="1" applyAlignment="1">
      <alignment horizontal="fill"/>
    </xf>
    <xf numFmtId="165" fontId="15" fillId="0" borderId="21" xfId="0" applyNumberFormat="1" applyFont="1" applyBorder="1" applyAlignment="1"/>
    <xf numFmtId="165" fontId="15" fillId="0" borderId="2" xfId="0" applyNumberFormat="1" applyFont="1" applyBorder="1" applyAlignment="1"/>
    <xf numFmtId="165" fontId="7" fillId="0" borderId="0" xfId="0" applyNumberFormat="1" applyFont="1" applyBorder="1" applyAlignment="1"/>
    <xf numFmtId="3" fontId="12" fillId="0" borderId="10" xfId="0" applyNumberFormat="1" applyFont="1" applyBorder="1" applyAlignment="1"/>
    <xf numFmtId="0" fontId="0" fillId="0" borderId="0" xfId="0" applyFill="1" applyBorder="1"/>
    <xf numFmtId="164" fontId="7" fillId="0" borderId="15" xfId="0" applyNumberFormat="1" applyFont="1" applyBorder="1" applyAlignment="1"/>
    <xf numFmtId="165" fontId="37" fillId="0" borderId="0" xfId="0" applyNumberFormat="1" applyFont="1" applyAlignment="1"/>
    <xf numFmtId="166" fontId="20" fillId="0" borderId="17" xfId="0" applyNumberFormat="1" applyFont="1" applyBorder="1" applyAlignment="1"/>
    <xf numFmtId="166" fontId="20" fillId="0" borderId="9" xfId="0" applyNumberFormat="1" applyFont="1" applyBorder="1" applyAlignment="1"/>
    <xf numFmtId="166" fontId="2" fillId="0" borderId="15" xfId="0" applyNumberFormat="1" applyFont="1" applyBorder="1" applyAlignment="1"/>
    <xf numFmtId="166" fontId="2" fillId="0" borderId="18" xfId="0" applyNumberFormat="1" applyFont="1" applyBorder="1" applyAlignment="1"/>
    <xf numFmtId="166" fontId="18" fillId="2" borderId="15" xfId="0" applyNumberFormat="1" applyFont="1" applyFill="1" applyBorder="1" applyAlignment="1"/>
    <xf numFmtId="166" fontId="18" fillId="2" borderId="18" xfId="0" applyNumberFormat="1" applyFont="1" applyFill="1" applyBorder="1" applyAlignment="1"/>
    <xf numFmtId="166" fontId="18" fillId="2" borderId="19" xfId="0" applyNumberFormat="1" applyFont="1" applyFill="1" applyBorder="1" applyAlignment="1"/>
    <xf numFmtId="166" fontId="19" fillId="2" borderId="16" xfId="0" applyNumberFormat="1" applyFont="1" applyFill="1" applyBorder="1" applyAlignment="1"/>
    <xf numFmtId="166" fontId="18" fillId="2" borderId="22" xfId="0" applyNumberFormat="1" applyFont="1" applyFill="1" applyBorder="1" applyAlignment="1"/>
    <xf numFmtId="165" fontId="39" fillId="0" borderId="0" xfId="0" applyNumberFormat="1" applyFont="1"/>
    <xf numFmtId="165" fontId="26" fillId="0" borderId="0" xfId="0" applyNumberFormat="1" applyFont="1"/>
    <xf numFmtId="165" fontId="26" fillId="0" borderId="0" xfId="0" applyNumberFormat="1" applyFont="1" applyAlignment="1"/>
    <xf numFmtId="165" fontId="40" fillId="0" borderId="0" xfId="0" applyNumberFormat="1" applyFont="1"/>
    <xf numFmtId="165" fontId="42" fillId="0" borderId="0" xfId="0" applyNumberFormat="1" applyFont="1" applyAlignment="1"/>
    <xf numFmtId="3" fontId="41" fillId="0" borderId="0" xfId="0" applyNumberFormat="1" applyFont="1" applyAlignment="1"/>
    <xf numFmtId="37" fontId="8" fillId="2" borderId="15" xfId="0" applyNumberFormat="1" applyFont="1" applyFill="1" applyBorder="1" applyAlignment="1"/>
    <xf numFmtId="3" fontId="45" fillId="0" borderId="0" xfId="0" applyNumberFormat="1" applyFont="1" applyAlignment="1"/>
    <xf numFmtId="0" fontId="48" fillId="0" borderId="0" xfId="0" applyFont="1" applyAlignment="1"/>
    <xf numFmtId="165" fontId="49" fillId="0" borderId="0" xfId="0" applyNumberFormat="1" applyFont="1" applyAlignment="1"/>
    <xf numFmtId="0" fontId="48" fillId="0" borderId="0" xfId="0" applyFont="1" applyBorder="1" applyAlignment="1"/>
    <xf numFmtId="165" fontId="48" fillId="0" borderId="0" xfId="0" applyNumberFormat="1" applyFont="1"/>
    <xf numFmtId="165" fontId="52" fillId="2" borderId="0" xfId="0" applyNumberFormat="1" applyFont="1" applyFill="1" applyAlignment="1"/>
    <xf numFmtId="165" fontId="53" fillId="2" borderId="0" xfId="0" applyNumberFormat="1" applyFont="1" applyFill="1" applyAlignment="1"/>
    <xf numFmtId="166" fontId="18" fillId="0" borderId="15" xfId="0" applyNumberFormat="1" applyFont="1" applyFill="1" applyBorder="1" applyAlignment="1"/>
    <xf numFmtId="0" fontId="7" fillId="0" borderId="23" xfId="0" applyFont="1" applyBorder="1" applyAlignment="1"/>
    <xf numFmtId="5" fontId="8" fillId="2" borderId="18" xfId="0" applyNumberFormat="1" applyFont="1" applyFill="1" applyBorder="1" applyAlignment="1"/>
    <xf numFmtId="5" fontId="27" fillId="0" borderId="18" xfId="0" applyNumberFormat="1" applyFont="1" applyBorder="1" applyAlignment="1"/>
    <xf numFmtId="5" fontId="30" fillId="0" borderId="9" xfId="0" applyNumberFormat="1" applyFont="1" applyBorder="1" applyAlignment="1"/>
    <xf numFmtId="0" fontId="15" fillId="0" borderId="0" xfId="9" applyFont="1"/>
    <xf numFmtId="0" fontId="45" fillId="0" borderId="0" xfId="9" applyFont="1"/>
    <xf numFmtId="0" fontId="16" fillId="0" borderId="0" xfId="9"/>
    <xf numFmtId="0" fontId="17" fillId="0" borderId="12" xfId="9" applyFont="1" applyBorder="1"/>
    <xf numFmtId="0" fontId="17" fillId="0" borderId="12" xfId="9" applyFont="1" applyBorder="1" applyAlignment="1">
      <alignment horizontal="center"/>
    </xf>
    <xf numFmtId="0" fontId="17" fillId="0" borderId="8" xfId="9" applyFont="1" applyBorder="1" applyAlignment="1">
      <alignment horizontal="center"/>
    </xf>
    <xf numFmtId="0" fontId="17" fillId="0" borderId="21" xfId="9" applyFont="1" applyBorder="1" applyAlignment="1">
      <alignment horizontal="center"/>
    </xf>
    <xf numFmtId="0" fontId="17" fillId="0" borderId="3" xfId="9" applyFont="1" applyBorder="1" applyAlignment="1">
      <alignment horizontal="center"/>
    </xf>
    <xf numFmtId="0" fontId="17" fillId="0" borderId="14" xfId="9" applyFont="1" applyBorder="1" applyAlignment="1">
      <alignment horizontal="center"/>
    </xf>
    <xf numFmtId="0" fontId="9" fillId="0" borderId="21" xfId="9" applyFont="1" applyBorder="1"/>
    <xf numFmtId="167" fontId="9" fillId="0" borderId="21" xfId="9" applyNumberFormat="1" applyFont="1" applyBorder="1"/>
    <xf numFmtId="167" fontId="9" fillId="0" borderId="2" xfId="9" applyNumberFormat="1" applyFont="1" applyBorder="1"/>
    <xf numFmtId="0" fontId="9" fillId="0" borderId="21" xfId="9" applyFont="1" applyBorder="1" applyAlignment="1">
      <alignment horizontal="left"/>
    </xf>
    <xf numFmtId="167" fontId="9" fillId="0" borderId="21" xfId="9" applyNumberFormat="1" applyFont="1" applyBorder="1" applyAlignment="1">
      <alignment horizontal="right"/>
    </xf>
    <xf numFmtId="167" fontId="9" fillId="0" borderId="2" xfId="9" applyNumberFormat="1" applyFont="1" applyBorder="1" applyAlignment="1">
      <alignment horizontal="right"/>
    </xf>
    <xf numFmtId="0" fontId="9" fillId="0" borderId="14" xfId="9" applyFont="1" applyBorder="1" applyAlignment="1">
      <alignment horizontal="center"/>
    </xf>
    <xf numFmtId="167" fontId="9" fillId="0" borderId="14" xfId="9" applyNumberFormat="1" applyFont="1" applyBorder="1"/>
    <xf numFmtId="167" fontId="9" fillId="0" borderId="14" xfId="9" applyNumberFormat="1" applyFont="1" applyBorder="1" applyAlignment="1">
      <alignment horizontal="right"/>
    </xf>
    <xf numFmtId="168" fontId="9" fillId="0" borderId="21" xfId="9" applyNumberFormat="1" applyFont="1" applyBorder="1"/>
    <xf numFmtId="0" fontId="9" fillId="0" borderId="14" xfId="9" applyFont="1" applyBorder="1" applyAlignment="1">
      <alignment horizontal="left"/>
    </xf>
    <xf numFmtId="0" fontId="9" fillId="0" borderId="21" xfId="9" applyFont="1" applyBorder="1" applyAlignment="1"/>
    <xf numFmtId="0" fontId="9" fillId="0" borderId="20" xfId="9" applyFont="1" applyBorder="1"/>
    <xf numFmtId="167" fontId="9" fillId="0" borderId="20" xfId="9" applyNumberFormat="1" applyFont="1" applyBorder="1"/>
    <xf numFmtId="0" fontId="55" fillId="0" borderId="0" xfId="9" applyFont="1"/>
    <xf numFmtId="165" fontId="7" fillId="0" borderId="0" xfId="0" applyNumberFormat="1" applyFont="1" applyFill="1" applyAlignment="1"/>
    <xf numFmtId="165" fontId="19" fillId="0" borderId="7" xfId="0" applyNumberFormat="1" applyFont="1" applyFill="1" applyBorder="1" applyAlignment="1">
      <alignment horizontal="right"/>
    </xf>
    <xf numFmtId="165" fontId="19" fillId="0" borderId="10" xfId="0" applyNumberFormat="1" applyFont="1" applyFill="1" applyBorder="1" applyAlignment="1">
      <alignment horizontal="right"/>
    </xf>
    <xf numFmtId="165" fontId="18" fillId="0" borderId="4" xfId="0" applyNumberFormat="1" applyFont="1" applyFill="1" applyBorder="1" applyAlignment="1"/>
    <xf numFmtId="166" fontId="18" fillId="0" borderId="18" xfId="0" applyNumberFormat="1" applyFont="1" applyFill="1" applyBorder="1" applyAlignment="1"/>
    <xf numFmtId="164" fontId="19" fillId="0" borderId="18" xfId="0" applyNumberFormat="1" applyFont="1" applyFill="1" applyBorder="1" applyAlignment="1"/>
    <xf numFmtId="166" fontId="2" fillId="0" borderId="15" xfId="0" applyNumberFormat="1" applyFont="1" applyFill="1" applyBorder="1" applyAlignment="1"/>
    <xf numFmtId="166" fontId="2" fillId="0" borderId="18" xfId="0" applyNumberFormat="1" applyFont="1" applyFill="1" applyBorder="1" applyAlignment="1"/>
    <xf numFmtId="166" fontId="15" fillId="0" borderId="31" xfId="0" applyNumberFormat="1" applyFont="1" applyFill="1" applyBorder="1" applyAlignment="1"/>
    <xf numFmtId="165" fontId="26" fillId="0" borderId="0" xfId="0" applyNumberFormat="1" applyFont="1" applyFill="1"/>
    <xf numFmtId="0" fontId="0" fillId="0" borderId="0" xfId="0" applyFill="1"/>
    <xf numFmtId="165" fontId="0" fillId="0" borderId="0" xfId="0" applyNumberFormat="1" applyFill="1"/>
    <xf numFmtId="3" fontId="7" fillId="0" borderId="32" xfId="0" applyNumberFormat="1" applyFont="1" applyBorder="1" applyAlignment="1"/>
    <xf numFmtId="165" fontId="9" fillId="0" borderId="0" xfId="0" applyNumberFormat="1" applyFont="1"/>
    <xf numFmtId="165" fontId="9" fillId="0" borderId="0" xfId="0" applyNumberFormat="1" applyFont="1" applyBorder="1" applyAlignment="1"/>
    <xf numFmtId="0" fontId="16" fillId="0" borderId="0" xfId="0" applyFont="1" applyFill="1" applyBorder="1"/>
    <xf numFmtId="0" fontId="16" fillId="0" borderId="0" xfId="0" applyFont="1"/>
    <xf numFmtId="5" fontId="2" fillId="0" borderId="19" xfId="0" applyNumberFormat="1" applyFont="1" applyFill="1" applyBorder="1" applyAlignment="1"/>
    <xf numFmtId="5" fontId="8" fillId="0" borderId="33" xfId="0" applyNumberFormat="1" applyFont="1" applyFill="1" applyBorder="1" applyAlignment="1"/>
    <xf numFmtId="165" fontId="27" fillId="0" borderId="15" xfId="0" applyNumberFormat="1" applyFont="1" applyBorder="1" applyAlignment="1">
      <alignment horizontal="right"/>
    </xf>
    <xf numFmtId="165" fontId="27" fillId="0" borderId="18" xfId="0" applyNumberFormat="1" applyFont="1" applyBorder="1" applyAlignment="1">
      <alignment horizontal="right"/>
    </xf>
    <xf numFmtId="165" fontId="27" fillId="0" borderId="18" xfId="0" applyNumberFormat="1" applyFont="1" applyFill="1" applyBorder="1" applyAlignment="1">
      <alignment horizontal="right"/>
    </xf>
    <xf numFmtId="165" fontId="27" fillId="0" borderId="15" xfId="0" applyNumberFormat="1" applyFont="1" applyFill="1" applyBorder="1" applyAlignment="1">
      <alignment horizontal="right"/>
    </xf>
    <xf numFmtId="165" fontId="30" fillId="0" borderId="17" xfId="0" applyNumberFormat="1" applyFont="1" applyBorder="1" applyAlignment="1">
      <alignment horizontal="right"/>
    </xf>
    <xf numFmtId="165" fontId="30" fillId="0" borderId="9" xfId="0" applyNumberFormat="1" applyFont="1" applyBorder="1" applyAlignment="1">
      <alignment horizontal="right"/>
    </xf>
    <xf numFmtId="5" fontId="27" fillId="0" borderId="19" xfId="0" applyNumberFormat="1" applyFont="1" applyBorder="1" applyAlignment="1"/>
    <xf numFmtId="5" fontId="30" fillId="0" borderId="3" xfId="0" applyNumberFormat="1" applyFont="1" applyBorder="1" applyAlignment="1"/>
    <xf numFmtId="165" fontId="18" fillId="2" borderId="0" xfId="0" applyNumberFormat="1" applyFont="1" applyFill="1" applyBorder="1" applyAlignment="1"/>
    <xf numFmtId="165" fontId="18" fillId="0" borderId="0" xfId="0" applyNumberFormat="1" applyFont="1" applyFill="1" applyBorder="1" applyAlignment="1"/>
    <xf numFmtId="165" fontId="19" fillId="2" borderId="27" xfId="0" applyNumberFormat="1" applyFont="1" applyFill="1" applyBorder="1" applyAlignment="1">
      <alignment horizontal="left"/>
    </xf>
    <xf numFmtId="2" fontId="18" fillId="2" borderId="27" xfId="0" applyNumberFormat="1" applyFont="1" applyFill="1" applyBorder="1" applyAlignment="1">
      <alignment horizontal="right"/>
    </xf>
    <xf numFmtId="166" fontId="19" fillId="2" borderId="34" xfId="0" applyNumberFormat="1" applyFont="1" applyFill="1" applyBorder="1" applyAlignment="1"/>
    <xf numFmtId="166" fontId="18" fillId="2" borderId="27" xfId="0" applyNumberFormat="1" applyFont="1" applyFill="1" applyBorder="1" applyAlignment="1"/>
    <xf numFmtId="0" fontId="18" fillId="0" borderId="15" xfId="0" applyNumberFormat="1" applyFont="1" applyFill="1" applyBorder="1" applyAlignment="1">
      <alignment horizontal="left"/>
    </xf>
    <xf numFmtId="0" fontId="18" fillId="2" borderId="15" xfId="0" applyNumberFormat="1" applyFont="1" applyFill="1" applyBorder="1" applyAlignment="1">
      <alignment horizontal="left"/>
    </xf>
    <xf numFmtId="3" fontId="27" fillId="0" borderId="15" xfId="0" applyNumberFormat="1" applyFont="1" applyBorder="1" applyAlignment="1">
      <alignment horizontal="center"/>
    </xf>
    <xf numFmtId="3" fontId="27" fillId="0" borderId="18" xfId="0" applyNumberFormat="1" applyFont="1" applyBorder="1" applyAlignment="1">
      <alignment horizontal="center"/>
    </xf>
    <xf numFmtId="3" fontId="30" fillId="0" borderId="17" xfId="0" applyNumberFormat="1" applyFont="1" applyBorder="1" applyAlignment="1">
      <alignment horizontal="center"/>
    </xf>
    <xf numFmtId="3" fontId="30" fillId="0" borderId="9" xfId="0" applyNumberFormat="1" applyFont="1" applyBorder="1" applyAlignment="1">
      <alignment horizontal="center"/>
    </xf>
    <xf numFmtId="3" fontId="2" fillId="0" borderId="15" xfId="0" applyNumberFormat="1" applyFont="1" applyBorder="1" applyAlignment="1">
      <alignment horizontal="center"/>
    </xf>
    <xf numFmtId="3" fontId="2" fillId="0" borderId="18" xfId="0" applyNumberFormat="1" applyFont="1" applyBorder="1" applyAlignment="1">
      <alignment horizontal="center"/>
    </xf>
    <xf numFmtId="3" fontId="20" fillId="0" borderId="17" xfId="0" applyNumberFormat="1" applyFont="1" applyBorder="1" applyAlignment="1">
      <alignment horizontal="center"/>
    </xf>
    <xf numFmtId="3" fontId="20" fillId="0" borderId="9" xfId="0" applyNumberFormat="1" applyFont="1" applyBorder="1" applyAlignment="1">
      <alignment horizontal="center"/>
    </xf>
    <xf numFmtId="3" fontId="40" fillId="0" borderId="0" xfId="0" applyNumberFormat="1" applyFont="1"/>
    <xf numFmtId="3" fontId="0" fillId="0" borderId="0" xfId="0" applyNumberFormat="1" applyBorder="1"/>
    <xf numFmtId="3" fontId="2" fillId="0" borderId="0" xfId="0" applyNumberFormat="1" applyFont="1" applyAlignment="1"/>
    <xf numFmtId="3" fontId="40" fillId="0" borderId="0" xfId="0" applyNumberFormat="1" applyFont="1" applyBorder="1"/>
    <xf numFmtId="3" fontId="0" fillId="0" borderId="0" xfId="0" applyNumberFormat="1"/>
    <xf numFmtId="3" fontId="18" fillId="2" borderId="19" xfId="0" applyNumberFormat="1" applyFont="1" applyFill="1" applyBorder="1" applyAlignment="1"/>
    <xf numFmtId="3" fontId="18" fillId="2" borderId="24" xfId="0" applyNumberFormat="1" applyFont="1" applyFill="1" applyBorder="1" applyAlignment="1"/>
    <xf numFmtId="3" fontId="18" fillId="0" borderId="15" xfId="0" applyNumberFormat="1" applyFont="1" applyFill="1" applyBorder="1" applyAlignment="1"/>
    <xf numFmtId="3" fontId="18" fillId="2" borderId="27" xfId="0" applyNumberFormat="1" applyFont="1" applyFill="1" applyBorder="1" applyAlignment="1"/>
    <xf numFmtId="3" fontId="8" fillId="2" borderId="15" xfId="0" applyNumberFormat="1" applyFont="1" applyFill="1" applyBorder="1" applyAlignment="1">
      <alignment horizontal="right"/>
    </xf>
    <xf numFmtId="3" fontId="8" fillId="2" borderId="18" xfId="0" applyNumberFormat="1" applyFont="1" applyFill="1" applyBorder="1" applyAlignment="1">
      <alignment horizontal="right"/>
    </xf>
    <xf numFmtId="3" fontId="8" fillId="0" borderId="19" xfId="0" applyNumberFormat="1" applyFont="1" applyFill="1" applyBorder="1" applyAlignment="1">
      <alignment horizontal="right"/>
    </xf>
    <xf numFmtId="3" fontId="8" fillId="0" borderId="18" xfId="0" applyNumberFormat="1" applyFont="1" applyFill="1" applyBorder="1" applyAlignment="1"/>
    <xf numFmtId="3" fontId="8" fillId="2" borderId="18" xfId="0" applyNumberFormat="1" applyFont="1" applyFill="1" applyBorder="1" applyAlignment="1"/>
    <xf numFmtId="3" fontId="8" fillId="0" borderId="19" xfId="0" applyNumberFormat="1" applyFont="1" applyFill="1" applyBorder="1" applyAlignment="1"/>
    <xf numFmtId="3" fontId="8" fillId="0" borderId="0" xfId="0" applyNumberFormat="1" applyFont="1" applyFill="1" applyBorder="1" applyAlignment="1"/>
    <xf numFmtId="3" fontId="8" fillId="2" borderId="19" xfId="1" applyNumberFormat="1" applyFont="1" applyFill="1" applyBorder="1" applyAlignment="1">
      <alignment horizontal="right"/>
    </xf>
    <xf numFmtId="3" fontId="8" fillId="0" borderId="2" xfId="0" applyNumberFormat="1" applyFont="1" applyFill="1" applyBorder="1" applyAlignment="1"/>
    <xf numFmtId="3" fontId="8" fillId="0" borderId="16" xfId="0" applyNumberFormat="1" applyFont="1" applyFill="1" applyBorder="1" applyAlignment="1"/>
    <xf numFmtId="3" fontId="8" fillId="2" borderId="16" xfId="0" applyNumberFormat="1" applyFont="1" applyFill="1" applyBorder="1" applyAlignment="1"/>
    <xf numFmtId="3" fontId="8" fillId="2" borderId="22" xfId="0" applyNumberFormat="1" applyFont="1" applyFill="1" applyBorder="1" applyAlignment="1"/>
    <xf numFmtId="3" fontId="8" fillId="0" borderId="24" xfId="0" applyNumberFormat="1" applyFont="1" applyFill="1" applyBorder="1" applyAlignment="1"/>
    <xf numFmtId="3" fontId="8" fillId="2" borderId="16" xfId="0" applyNumberFormat="1" applyFont="1" applyFill="1" applyBorder="1" applyAlignment="1">
      <alignment horizontal="right"/>
    </xf>
    <xf numFmtId="3" fontId="8" fillId="2" borderId="15" xfId="0" applyNumberFormat="1" applyFont="1" applyFill="1" applyBorder="1" applyAlignment="1"/>
    <xf numFmtId="3" fontId="23" fillId="2" borderId="15" xfId="0" applyNumberFormat="1" applyFont="1" applyFill="1" applyBorder="1" applyAlignment="1"/>
    <xf numFmtId="3" fontId="8" fillId="0" borderId="15" xfId="0" applyNumberFormat="1" applyFont="1" applyFill="1" applyBorder="1" applyAlignment="1"/>
    <xf numFmtId="3" fontId="8" fillId="0" borderId="35" xfId="0" applyNumberFormat="1" applyFont="1" applyFill="1" applyBorder="1" applyAlignment="1"/>
    <xf numFmtId="3" fontId="19" fillId="0" borderId="36" xfId="1" applyNumberFormat="1" applyFont="1" applyFill="1" applyBorder="1" applyAlignment="1"/>
    <xf numFmtId="3" fontId="62" fillId="0" borderId="0" xfId="0" applyNumberFormat="1" applyFont="1" applyFill="1" applyAlignment="1"/>
    <xf numFmtId="165" fontId="62" fillId="0" borderId="0" xfId="0" applyNumberFormat="1" applyFont="1" applyFill="1" applyAlignment="1"/>
    <xf numFmtId="165" fontId="62" fillId="0" borderId="0" xfId="0" applyNumberFormat="1" applyFont="1" applyAlignment="1"/>
    <xf numFmtId="3" fontId="62" fillId="0" borderId="0" xfId="0" applyNumberFormat="1" applyFont="1" applyAlignment="1"/>
    <xf numFmtId="0" fontId="17" fillId="0" borderId="12" xfId="9" applyFont="1" applyFill="1" applyBorder="1" applyAlignment="1">
      <alignment horizontal="center"/>
    </xf>
    <xf numFmtId="0" fontId="17" fillId="0" borderId="21" xfId="9" applyFont="1" applyFill="1" applyBorder="1" applyAlignment="1">
      <alignment horizontal="center"/>
    </xf>
    <xf numFmtId="166" fontId="19" fillId="0" borderId="16" xfId="0" applyNumberFormat="1" applyFont="1" applyFill="1" applyBorder="1" applyAlignment="1"/>
    <xf numFmtId="166" fontId="18" fillId="0" borderId="22" xfId="0" applyNumberFormat="1" applyFont="1" applyFill="1" applyBorder="1" applyAlignment="1"/>
    <xf numFmtId="166" fontId="18" fillId="0" borderId="27" xfId="0" applyNumberFormat="1" applyFont="1" applyFill="1" applyBorder="1" applyAlignment="1"/>
    <xf numFmtId="166" fontId="19" fillId="0" borderId="34" xfId="0" applyNumberFormat="1" applyFont="1" applyFill="1" applyBorder="1" applyAlignment="1"/>
    <xf numFmtId="165" fontId="23" fillId="0" borderId="7" xfId="0" applyNumberFormat="1" applyFont="1" applyFill="1" applyBorder="1" applyAlignment="1">
      <alignment horizontal="right"/>
    </xf>
    <xf numFmtId="165" fontId="23" fillId="0" borderId="10" xfId="0" applyNumberFormat="1" applyFont="1" applyFill="1" applyBorder="1" applyAlignment="1">
      <alignment horizontal="right"/>
    </xf>
    <xf numFmtId="37" fontId="8" fillId="0" borderId="15" xfId="0" applyNumberFormat="1" applyFont="1" applyFill="1" applyBorder="1" applyAlignment="1"/>
    <xf numFmtId="3" fontId="8" fillId="0" borderId="15" xfId="0" applyNumberFormat="1" applyFont="1" applyFill="1" applyBorder="1" applyAlignment="1">
      <alignment horizontal="right"/>
    </xf>
    <xf numFmtId="166" fontId="7" fillId="0" borderId="37" xfId="0" applyNumberFormat="1" applyFont="1" applyFill="1" applyBorder="1" applyAlignment="1"/>
    <xf numFmtId="166" fontId="7" fillId="0" borderId="31" xfId="0" applyNumberFormat="1" applyFont="1" applyFill="1" applyBorder="1" applyAlignment="1"/>
    <xf numFmtId="166" fontId="15" fillId="0" borderId="14" xfId="0" applyNumberFormat="1" applyFont="1" applyFill="1" applyBorder="1" applyAlignment="1"/>
    <xf numFmtId="166" fontId="7" fillId="0" borderId="20" xfId="0" applyNumberFormat="1" applyFont="1" applyFill="1" applyBorder="1" applyAlignment="1"/>
    <xf numFmtId="164" fontId="7" fillId="0" borderId="1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Alignment="1"/>
    <xf numFmtId="165" fontId="2" fillId="0" borderId="0" xfId="0" applyNumberFormat="1" applyFont="1" applyFill="1" applyBorder="1" applyAlignment="1"/>
    <xf numFmtId="165" fontId="2" fillId="0" borderId="2" xfId="0" applyNumberFormat="1" applyFont="1" applyFill="1" applyBorder="1" applyAlignment="1"/>
    <xf numFmtId="165" fontId="20" fillId="0" borderId="7" xfId="0" applyNumberFormat="1" applyFont="1" applyFill="1" applyBorder="1" applyAlignment="1">
      <alignment horizontal="right"/>
    </xf>
    <xf numFmtId="165" fontId="20" fillId="0" borderId="10" xfId="0" applyNumberFormat="1" applyFont="1" applyFill="1" applyBorder="1" applyAlignment="1">
      <alignment horizontal="right"/>
    </xf>
    <xf numFmtId="165" fontId="20" fillId="0" borderId="11" xfId="0" applyNumberFormat="1" applyFont="1" applyFill="1" applyBorder="1" applyAlignment="1">
      <alignment horizontal="right"/>
    </xf>
    <xf numFmtId="3" fontId="3" fillId="0" borderId="0" xfId="0" applyNumberFormat="1" applyFont="1" applyAlignment="1"/>
    <xf numFmtId="165" fontId="13" fillId="0" borderId="0" xfId="0" applyNumberFormat="1" applyFont="1" applyFill="1"/>
    <xf numFmtId="165" fontId="32" fillId="0" borderId="0" xfId="0" applyNumberFormat="1" applyFont="1" applyFill="1" applyAlignment="1">
      <alignment horizontal="centerContinuous"/>
    </xf>
    <xf numFmtId="165" fontId="13" fillId="0" borderId="0" xfId="0" applyNumberFormat="1" applyFont="1" applyFill="1" applyAlignment="1">
      <alignment horizontal="centerContinuous"/>
    </xf>
    <xf numFmtId="0" fontId="33" fillId="0" borderId="0" xfId="0" applyFont="1" applyFill="1" applyBorder="1" applyAlignment="1">
      <alignment vertical="top" wrapText="1"/>
    </xf>
    <xf numFmtId="0" fontId="13" fillId="0" borderId="0" xfId="0" applyFont="1" applyFill="1" applyBorder="1" applyAlignment="1">
      <alignment vertical="top" wrapText="1"/>
    </xf>
    <xf numFmtId="165" fontId="22" fillId="0" borderId="0" xfId="0" applyNumberFormat="1" applyFont="1" applyFill="1" applyBorder="1" applyAlignment="1">
      <alignment vertical="top" wrapText="1"/>
    </xf>
    <xf numFmtId="0" fontId="22" fillId="0" borderId="0" xfId="0" applyFont="1" applyFill="1" applyBorder="1" applyAlignment="1">
      <alignment vertical="top" wrapText="1"/>
    </xf>
    <xf numFmtId="0" fontId="21" fillId="0" borderId="0" xfId="0" applyFont="1" applyFill="1" applyBorder="1" applyAlignment="1">
      <alignment vertical="top" wrapText="1"/>
    </xf>
    <xf numFmtId="165" fontId="8" fillId="0" borderId="0" xfId="0" applyNumberFormat="1" applyFont="1" applyFill="1" applyAlignment="1">
      <alignment horizontal="right"/>
    </xf>
    <xf numFmtId="165" fontId="8" fillId="0" borderId="0" xfId="0" applyNumberFormat="1" applyFont="1" applyFill="1" applyAlignment="1"/>
    <xf numFmtId="0" fontId="21" fillId="0" borderId="0" xfId="0" applyFont="1" applyFill="1"/>
    <xf numFmtId="0" fontId="27" fillId="0" borderId="0" xfId="0" applyFont="1" applyFill="1"/>
    <xf numFmtId="165" fontId="38" fillId="0" borderId="0" xfId="0" applyNumberFormat="1" applyFont="1" applyFill="1" applyAlignment="1"/>
    <xf numFmtId="165" fontId="11" fillId="0" borderId="0" xfId="0" applyNumberFormat="1" applyFont="1" applyFill="1" applyAlignment="1"/>
    <xf numFmtId="0" fontId="14" fillId="0" borderId="0" xfId="9" applyFont="1"/>
    <xf numFmtId="3" fontId="63" fillId="0" borderId="0" xfId="0" applyNumberFormat="1" applyFont="1" applyAlignment="1"/>
    <xf numFmtId="165" fontId="63" fillId="0" borderId="0" xfId="0" applyNumberFormat="1" applyFont="1" applyAlignment="1"/>
    <xf numFmtId="165" fontId="64" fillId="0" borderId="0" xfId="0" applyNumberFormat="1" applyFont="1" applyAlignment="1"/>
    <xf numFmtId="165" fontId="65" fillId="0" borderId="0" xfId="0" applyNumberFormat="1" applyFont="1" applyAlignment="1"/>
    <xf numFmtId="165" fontId="65" fillId="0" borderId="0" xfId="0" applyNumberFormat="1" applyFont="1"/>
    <xf numFmtId="165" fontId="66" fillId="0" borderId="0" xfId="0" applyNumberFormat="1" applyFont="1"/>
    <xf numFmtId="0" fontId="65" fillId="0" borderId="0" xfId="9" applyFont="1"/>
    <xf numFmtId="5" fontId="27" fillId="0" borderId="18" xfId="1" applyNumberFormat="1" applyFont="1" applyBorder="1" applyAlignment="1">
      <alignment horizontal="center"/>
    </xf>
    <xf numFmtId="5" fontId="30" fillId="0" borderId="9" xfId="1" applyNumberFormat="1" applyFont="1" applyBorder="1" applyAlignment="1">
      <alignment horizontal="center"/>
    </xf>
    <xf numFmtId="5" fontId="7" fillId="0" borderId="31" xfId="0" applyNumberFormat="1" applyFont="1" applyFill="1" applyBorder="1" applyAlignment="1"/>
    <xf numFmtId="5" fontId="15" fillId="0" borderId="31" xfId="1" applyNumberFormat="1" applyFont="1" applyFill="1" applyBorder="1" applyAlignment="1"/>
    <xf numFmtId="5" fontId="15" fillId="0" borderId="14" xfId="0" applyNumberFormat="1" applyFont="1" applyFill="1" applyBorder="1" applyAlignment="1"/>
    <xf numFmtId="5" fontId="7" fillId="0" borderId="20" xfId="0" applyNumberFormat="1" applyFont="1" applyFill="1" applyBorder="1" applyAlignment="1"/>
    <xf numFmtId="5" fontId="2" fillId="0" borderId="33" xfId="0" applyNumberFormat="1" applyFont="1" applyBorder="1" applyAlignment="1"/>
    <xf numFmtId="5" fontId="20" fillId="0" borderId="36" xfId="0" applyNumberFormat="1" applyFont="1" applyBorder="1" applyAlignment="1"/>
    <xf numFmtId="5" fontId="2" fillId="0" borderId="33" xfId="1" applyNumberFormat="1" applyFont="1" applyBorder="1" applyAlignment="1"/>
    <xf numFmtId="5" fontId="20" fillId="0" borderId="36" xfId="1" applyNumberFormat="1" applyFont="1" applyBorder="1" applyAlignment="1"/>
    <xf numFmtId="5" fontId="19" fillId="0" borderId="19" xfId="3" applyNumberFormat="1" applyFont="1" applyFill="1" applyBorder="1" applyAlignment="1"/>
    <xf numFmtId="5" fontId="23" fillId="2" borderId="18" xfId="0" applyNumberFormat="1" applyFont="1" applyFill="1" applyBorder="1" applyAlignment="1"/>
    <xf numFmtId="3" fontId="3" fillId="0" borderId="0" xfId="0" applyNumberFormat="1" applyFont="1" applyFill="1" applyAlignment="1"/>
    <xf numFmtId="49" fontId="3" fillId="0" borderId="0" xfId="0" applyNumberFormat="1" applyFont="1" applyAlignment="1"/>
    <xf numFmtId="1" fontId="17" fillId="0" borderId="0" xfId="0" applyNumberFormat="1" applyFont="1" applyFill="1" applyBorder="1" applyAlignment="1"/>
    <xf numFmtId="37" fontId="8" fillId="0" borderId="18" xfId="0" applyNumberFormat="1" applyFont="1" applyFill="1" applyBorder="1" applyAlignment="1"/>
    <xf numFmtId="37" fontId="8" fillId="0" borderId="19" xfId="0" applyNumberFormat="1" applyFont="1" applyFill="1" applyBorder="1" applyAlignment="1"/>
    <xf numFmtId="37" fontId="8" fillId="0" borderId="19" xfId="0" applyNumberFormat="1" applyFont="1" applyFill="1" applyBorder="1" applyAlignment="1">
      <alignment horizontal="right"/>
    </xf>
    <xf numFmtId="37" fontId="8" fillId="0" borderId="38" xfId="0" applyNumberFormat="1" applyFont="1" applyFill="1" applyBorder="1" applyAlignment="1"/>
    <xf numFmtId="37" fontId="8" fillId="0" borderId="35" xfId="0" applyNumberFormat="1" applyFont="1" applyFill="1" applyBorder="1" applyAlignment="1"/>
    <xf numFmtId="37" fontId="8" fillId="0" borderId="39" xfId="0" applyNumberFormat="1" applyFont="1" applyFill="1" applyBorder="1" applyAlignment="1"/>
    <xf numFmtId="1" fontId="17" fillId="0" borderId="40" xfId="0" applyNumberFormat="1" applyFont="1" applyFill="1" applyBorder="1" applyAlignment="1">
      <alignment horizontal="center" wrapText="1"/>
    </xf>
    <xf numFmtId="165" fontId="65" fillId="0" borderId="0" xfId="0" applyNumberFormat="1" applyFont="1" applyFill="1"/>
    <xf numFmtId="3" fontId="8" fillId="0" borderId="20" xfId="0" applyNumberFormat="1" applyFont="1" applyFill="1" applyBorder="1" applyAlignment="1"/>
    <xf numFmtId="3" fontId="8" fillId="0" borderId="16" xfId="0" applyNumberFormat="1" applyFont="1" applyFill="1" applyBorder="1" applyAlignment="1">
      <alignment horizontal="left"/>
    </xf>
    <xf numFmtId="3" fontId="8" fillId="0" borderId="20" xfId="0" applyNumberFormat="1" applyFont="1" applyFill="1" applyBorder="1" applyAlignment="1">
      <alignment horizontal="right"/>
    </xf>
    <xf numFmtId="3" fontId="24" fillId="0" borderId="28" xfId="0" applyNumberFormat="1" applyFont="1" applyFill="1" applyBorder="1" applyAlignment="1"/>
    <xf numFmtId="3" fontId="23" fillId="0" borderId="28" xfId="0" applyNumberFormat="1" applyFont="1" applyFill="1" applyBorder="1" applyAlignment="1"/>
    <xf numFmtId="3" fontId="17" fillId="0" borderId="14" xfId="0" applyNumberFormat="1" applyFont="1" applyFill="1" applyBorder="1" applyAlignment="1">
      <alignment horizontal="right"/>
    </xf>
    <xf numFmtId="3" fontId="17" fillId="0" borderId="14" xfId="0" applyNumberFormat="1" applyFont="1" applyFill="1" applyBorder="1"/>
    <xf numFmtId="3" fontId="23" fillId="0" borderId="14" xfId="0" applyNumberFormat="1" applyFont="1" applyFill="1" applyBorder="1" applyAlignment="1"/>
    <xf numFmtId="3" fontId="23" fillId="0" borderId="14" xfId="0" applyNumberFormat="1" applyFont="1" applyFill="1" applyBorder="1" applyAlignment="1">
      <alignment horizontal="right"/>
    </xf>
    <xf numFmtId="3" fontId="23" fillId="0" borderId="3" xfId="0" applyNumberFormat="1" applyFont="1" applyFill="1" applyBorder="1" applyAlignment="1"/>
    <xf numFmtId="3" fontId="25" fillId="0" borderId="20" xfId="0" applyNumberFormat="1" applyFont="1" applyFill="1" applyBorder="1"/>
    <xf numFmtId="3" fontId="25" fillId="0" borderId="20" xfId="0" applyNumberFormat="1" applyFont="1" applyFill="1" applyBorder="1" applyAlignment="1">
      <alignment horizontal="right"/>
    </xf>
    <xf numFmtId="3" fontId="25" fillId="0" borderId="24" xfId="0" applyNumberFormat="1" applyFont="1" applyFill="1" applyBorder="1"/>
    <xf numFmtId="165" fontId="0" fillId="0" borderId="0" xfId="0" applyNumberFormat="1" applyFill="1" applyBorder="1"/>
    <xf numFmtId="0" fontId="51" fillId="0" borderId="0" xfId="0" applyFont="1" applyBorder="1" applyAlignment="1"/>
    <xf numFmtId="3" fontId="35" fillId="0" borderId="0" xfId="0" applyNumberFormat="1" applyFont="1" applyFill="1" applyBorder="1" applyAlignment="1"/>
    <xf numFmtId="37" fontId="19" fillId="2" borderId="16" xfId="1" applyNumberFormat="1" applyFont="1" applyFill="1" applyBorder="1" applyAlignment="1"/>
    <xf numFmtId="37" fontId="8" fillId="2" borderId="19" xfId="0" applyNumberFormat="1" applyFont="1" applyFill="1" applyBorder="1" applyAlignment="1"/>
    <xf numFmtId="37" fontId="8" fillId="2" borderId="19" xfId="0" applyNumberFormat="1" applyFont="1" applyFill="1" applyBorder="1" applyAlignment="1">
      <alignment horizontal="right"/>
    </xf>
    <xf numFmtId="37" fontId="8" fillId="2" borderId="41" xfId="0" applyNumberFormat="1" applyFont="1" applyFill="1" applyBorder="1" applyAlignment="1"/>
    <xf numFmtId="37" fontId="8" fillId="2" borderId="24" xfId="0" applyNumberFormat="1" applyFont="1" applyFill="1" applyBorder="1" applyAlignment="1"/>
    <xf numFmtId="37" fontId="23" fillId="2" borderId="19" xfId="0" applyNumberFormat="1" applyFont="1" applyFill="1" applyBorder="1" applyAlignment="1"/>
    <xf numFmtId="0" fontId="48" fillId="0" borderId="0" xfId="0" applyFont="1" applyBorder="1" applyAlignment="1">
      <alignment horizontal="center"/>
    </xf>
    <xf numFmtId="0" fontId="0" fillId="0" borderId="0" xfId="0" applyAlignment="1"/>
    <xf numFmtId="0" fontId="45" fillId="0" borderId="0" xfId="10" applyFont="1" applyAlignment="1"/>
    <xf numFmtId="0" fontId="44" fillId="0" borderId="0" xfId="0" applyFont="1" applyBorder="1" applyAlignment="1"/>
    <xf numFmtId="0" fontId="38" fillId="0" borderId="0" xfId="10" applyFont="1"/>
    <xf numFmtId="0" fontId="45" fillId="0" borderId="0" xfId="10" applyFont="1"/>
    <xf numFmtId="0" fontId="44" fillId="0" borderId="0" xfId="10" applyFont="1"/>
    <xf numFmtId="0" fontId="45" fillId="0" borderId="0" xfId="0" applyFont="1" applyBorder="1" applyAlignment="1">
      <alignment horizontal="centerContinuous"/>
    </xf>
    <xf numFmtId="0" fontId="44" fillId="0" borderId="0" xfId="0" applyFont="1" applyBorder="1" applyAlignment="1">
      <alignment horizontal="centerContinuous"/>
    </xf>
    <xf numFmtId="0" fontId="9" fillId="0" borderId="0" xfId="10" applyFont="1"/>
    <xf numFmtId="0" fontId="17" fillId="0" borderId="0" xfId="10" applyFont="1"/>
    <xf numFmtId="0" fontId="9" fillId="0" borderId="0" xfId="10" applyFont="1" applyFill="1" applyAlignment="1">
      <alignment vertical="center"/>
    </xf>
    <xf numFmtId="0" fontId="9" fillId="0" borderId="9" xfId="10" applyFont="1" applyFill="1" applyBorder="1" applyAlignment="1"/>
    <xf numFmtId="0" fontId="9" fillId="0" borderId="17" xfId="10" applyFont="1" applyFill="1" applyBorder="1" applyAlignment="1">
      <alignment horizontal="center" wrapText="1"/>
    </xf>
    <xf numFmtId="0" fontId="9" fillId="0" borderId="3" xfId="10" applyFont="1" applyFill="1" applyBorder="1" applyAlignment="1">
      <alignment horizontal="center" wrapText="1"/>
    </xf>
    <xf numFmtId="0" fontId="9" fillId="0" borderId="0" xfId="10" applyFont="1" applyFill="1"/>
    <xf numFmtId="0" fontId="9" fillId="0" borderId="21" xfId="10" applyFont="1" applyBorder="1"/>
    <xf numFmtId="0" fontId="9" fillId="0" borderId="4" xfId="10" applyFont="1" applyBorder="1"/>
    <xf numFmtId="0" fontId="9" fillId="0" borderId="2" xfId="10" applyFont="1" applyBorder="1"/>
    <xf numFmtId="0" fontId="9" fillId="0" borderId="0" xfId="10" applyFont="1" applyBorder="1"/>
    <xf numFmtId="0" fontId="17" fillId="0" borderId="21" xfId="10" applyFont="1" applyBorder="1" applyAlignment="1">
      <alignment wrapText="1"/>
    </xf>
    <xf numFmtId="1" fontId="9" fillId="0" borderId="4" xfId="10" applyNumberFormat="1" applyFont="1" applyBorder="1"/>
    <xf numFmtId="1" fontId="9" fillId="0" borderId="2" xfId="10" applyNumberFormat="1" applyFont="1" applyBorder="1"/>
    <xf numFmtId="1" fontId="9" fillId="0" borderId="0" xfId="10" applyNumberFormat="1" applyFont="1"/>
    <xf numFmtId="1" fontId="9" fillId="0" borderId="2" xfId="10" applyNumberFormat="1" applyFont="1" applyFill="1" applyBorder="1"/>
    <xf numFmtId="1" fontId="9" fillId="0" borderId="0" xfId="10" applyNumberFormat="1" applyFont="1" applyFill="1"/>
    <xf numFmtId="1" fontId="9" fillId="0" borderId="4" xfId="10" applyNumberFormat="1" applyFont="1" applyFill="1" applyBorder="1"/>
    <xf numFmtId="1" fontId="9" fillId="0" borderId="0" xfId="10" applyNumberFormat="1" applyFont="1" applyFill="1" applyBorder="1"/>
    <xf numFmtId="0" fontId="9" fillId="0" borderId="21" xfId="0" applyFont="1" applyBorder="1" applyAlignment="1">
      <alignment wrapText="1"/>
    </xf>
    <xf numFmtId="1" fontId="9" fillId="0" borderId="4" xfId="10" applyNumberFormat="1" applyFont="1" applyBorder="1" applyAlignment="1">
      <alignment horizontal="center"/>
    </xf>
    <xf numFmtId="5" fontId="9" fillId="0" borderId="2" xfId="10" applyNumberFormat="1" applyFont="1" applyBorder="1" applyAlignment="1">
      <alignment horizontal="right"/>
    </xf>
    <xf numFmtId="1" fontId="9" fillId="0" borderId="0" xfId="10" applyNumberFormat="1" applyFont="1" applyAlignment="1"/>
    <xf numFmtId="37" fontId="9" fillId="0" borderId="4" xfId="10" applyNumberFormat="1" applyFont="1" applyBorder="1" applyAlignment="1">
      <alignment horizontal="center"/>
    </xf>
    <xf numFmtId="5" fontId="9" fillId="0" borderId="2" xfId="10" applyNumberFormat="1" applyFont="1" applyFill="1" applyBorder="1" applyAlignment="1"/>
    <xf numFmtId="5" fontId="9" fillId="0" borderId="2" xfId="10" applyNumberFormat="1" applyFont="1" applyBorder="1" applyAlignment="1"/>
    <xf numFmtId="1" fontId="9" fillId="0" borderId="0" xfId="10" applyNumberFormat="1" applyFont="1" applyFill="1" applyAlignment="1"/>
    <xf numFmtId="3" fontId="9" fillId="0" borderId="4" xfId="10" applyNumberFormat="1" applyFont="1" applyFill="1" applyBorder="1" applyAlignment="1">
      <alignment horizontal="center"/>
    </xf>
    <xf numFmtId="3" fontId="9" fillId="0" borderId="2" xfId="10" applyNumberFormat="1" applyFont="1" applyFill="1" applyBorder="1" applyAlignment="1">
      <alignment horizontal="right"/>
    </xf>
    <xf numFmtId="3" fontId="9" fillId="0" borderId="2" xfId="1" applyNumberFormat="1" applyFont="1" applyFill="1" applyBorder="1" applyAlignment="1">
      <alignment horizontal="center"/>
    </xf>
    <xf numFmtId="1" fontId="9" fillId="0" borderId="4" xfId="10" applyNumberFormat="1" applyFont="1" applyFill="1" applyBorder="1" applyAlignment="1">
      <alignment horizontal="center"/>
    </xf>
    <xf numFmtId="0" fontId="17" fillId="0" borderId="14" xfId="10" applyFont="1" applyBorder="1"/>
    <xf numFmtId="0" fontId="17" fillId="0" borderId="21" xfId="10" applyFont="1" applyBorder="1"/>
    <xf numFmtId="1" fontId="17" fillId="0" borderId="17" xfId="1" applyNumberFormat="1" applyFont="1" applyBorder="1" applyAlignment="1">
      <alignment horizontal="center"/>
    </xf>
    <xf numFmtId="5" fontId="17" fillId="0" borderId="3" xfId="1" applyNumberFormat="1" applyFont="1" applyBorder="1" applyAlignment="1"/>
    <xf numFmtId="1" fontId="17" fillId="0" borderId="4" xfId="1" applyNumberFormat="1" applyFont="1" applyBorder="1" applyAlignment="1"/>
    <xf numFmtId="37" fontId="17" fillId="0" borderId="17" xfId="1" applyNumberFormat="1" applyFont="1" applyBorder="1" applyAlignment="1">
      <alignment horizontal="center"/>
    </xf>
    <xf numFmtId="5" fontId="17" fillId="0" borderId="3" xfId="10" applyNumberFormat="1" applyFont="1" applyBorder="1" applyAlignment="1"/>
    <xf numFmtId="1" fontId="17" fillId="0" borderId="21" xfId="1" applyNumberFormat="1" applyFont="1" applyBorder="1" applyAlignment="1"/>
    <xf numFmtId="3" fontId="17" fillId="0" borderId="17" xfId="1" applyNumberFormat="1" applyFont="1" applyBorder="1" applyAlignment="1">
      <alignment horizontal="center"/>
    </xf>
    <xf numFmtId="3" fontId="17" fillId="0" borderId="9" xfId="1" applyNumberFormat="1" applyFont="1" applyBorder="1" applyAlignment="1"/>
    <xf numFmtId="3" fontId="17" fillId="0" borderId="3" xfId="1" applyNumberFormat="1" applyFont="1" applyBorder="1" applyAlignment="1">
      <alignment horizontal="center"/>
    </xf>
    <xf numFmtId="0" fontId="9" fillId="0" borderId="0" xfId="10" applyFont="1" applyAlignment="1">
      <alignment horizontal="center"/>
    </xf>
    <xf numFmtId="0" fontId="9" fillId="0" borderId="0" xfId="10" applyFont="1" applyAlignment="1"/>
    <xf numFmtId="3" fontId="9" fillId="0" borderId="0" xfId="10" applyNumberFormat="1" applyFont="1" applyAlignment="1">
      <alignment horizontal="center"/>
    </xf>
    <xf numFmtId="3" fontId="9" fillId="0" borderId="0" xfId="10" applyNumberFormat="1" applyFont="1" applyAlignment="1"/>
    <xf numFmtId="3" fontId="9" fillId="0" borderId="29" xfId="10" applyNumberFormat="1" applyFont="1" applyBorder="1" applyAlignment="1">
      <alignment horizontal="center"/>
    </xf>
    <xf numFmtId="0" fontId="17" fillId="0" borderId="42" xfId="10" applyFont="1" applyBorder="1" applyAlignment="1">
      <alignment horizontal="left"/>
    </xf>
    <xf numFmtId="0" fontId="17" fillId="0" borderId="43" xfId="10" applyFont="1" applyBorder="1" applyAlignment="1">
      <alignment horizontal="left"/>
    </xf>
    <xf numFmtId="166" fontId="17" fillId="0" borderId="44" xfId="10" applyNumberFormat="1" applyFont="1" applyBorder="1" applyAlignment="1">
      <alignment horizontal="center"/>
    </xf>
    <xf numFmtId="5" fontId="17" fillId="0" borderId="45" xfId="3" applyNumberFormat="1" applyFont="1" applyBorder="1" applyAlignment="1"/>
    <xf numFmtId="0" fontId="17" fillId="0" borderId="43" xfId="10" applyFont="1" applyBorder="1" applyAlignment="1"/>
    <xf numFmtId="0" fontId="17" fillId="0" borderId="46" xfId="10" applyFont="1" applyBorder="1" applyAlignment="1"/>
    <xf numFmtId="3" fontId="17" fillId="0" borderId="44" xfId="10" applyNumberFormat="1" applyFont="1" applyBorder="1" applyAlignment="1">
      <alignment horizontal="center"/>
    </xf>
    <xf numFmtId="3" fontId="17" fillId="0" borderId="45" xfId="3" applyNumberFormat="1" applyFont="1" applyBorder="1" applyAlignment="1"/>
    <xf numFmtId="3" fontId="17" fillId="0" borderId="45" xfId="3" applyNumberFormat="1" applyFont="1" applyBorder="1" applyAlignment="1">
      <alignment horizontal="center"/>
    </xf>
    <xf numFmtId="0" fontId="67" fillId="0" borderId="0" xfId="0" applyFont="1" applyAlignment="1"/>
    <xf numFmtId="5" fontId="23" fillId="0" borderId="18" xfId="0" applyNumberFormat="1" applyFont="1" applyFill="1" applyBorder="1" applyAlignment="1"/>
    <xf numFmtId="1" fontId="27" fillId="0" borderId="15" xfId="0" applyNumberFormat="1" applyFont="1" applyFill="1" applyBorder="1" applyAlignment="1">
      <alignment horizontal="right"/>
    </xf>
    <xf numFmtId="1" fontId="27" fillId="0" borderId="18" xfId="0" applyNumberFormat="1" applyFont="1" applyFill="1" applyBorder="1" applyAlignment="1"/>
    <xf numFmtId="5" fontId="27" fillId="0" borderId="18" xfId="0" applyNumberFormat="1" applyFont="1" applyFill="1" applyBorder="1" applyAlignment="1"/>
    <xf numFmtId="5" fontId="30" fillId="0" borderId="9" xfId="0" applyNumberFormat="1" applyFont="1" applyFill="1" applyBorder="1" applyAlignment="1"/>
    <xf numFmtId="1" fontId="30" fillId="0" borderId="17" xfId="0" applyNumberFormat="1" applyFont="1" applyFill="1" applyBorder="1" applyAlignment="1">
      <alignment horizontal="right"/>
    </xf>
    <xf numFmtId="1" fontId="30" fillId="0" borderId="9" xfId="0" applyNumberFormat="1" applyFont="1" applyFill="1" applyBorder="1" applyAlignment="1">
      <alignment horizontal="right"/>
    </xf>
    <xf numFmtId="5" fontId="7" fillId="0" borderId="37" xfId="0" applyNumberFormat="1" applyFont="1" applyFill="1" applyBorder="1" applyAlignment="1"/>
    <xf numFmtId="5" fontId="7" fillId="0" borderId="47" xfId="0" applyNumberFormat="1" applyFont="1" applyFill="1" applyBorder="1" applyAlignment="1"/>
    <xf numFmtId="5" fontId="2" fillId="0" borderId="18" xfId="1" applyNumberFormat="1" applyFont="1" applyFill="1" applyBorder="1" applyAlignment="1"/>
    <xf numFmtId="5" fontId="20" fillId="0" borderId="9" xfId="0" applyNumberFormat="1" applyFont="1" applyFill="1" applyBorder="1" applyAlignment="1"/>
    <xf numFmtId="5" fontId="20" fillId="0" borderId="9" xfId="0" applyNumberFormat="1" applyFont="1" applyFill="1" applyBorder="1" applyAlignment="1">
      <alignment horizontal="right"/>
    </xf>
    <xf numFmtId="5" fontId="8" fillId="0" borderId="18" xfId="0" applyNumberFormat="1" applyFont="1" applyFill="1" applyBorder="1" applyAlignment="1"/>
    <xf numFmtId="3" fontId="8" fillId="0" borderId="18" xfId="0" applyNumberFormat="1" applyFont="1" applyFill="1" applyBorder="1" applyAlignment="1">
      <alignment horizontal="right"/>
    </xf>
    <xf numFmtId="3" fontId="8" fillId="0" borderId="22" xfId="0" applyNumberFormat="1" applyFont="1" applyFill="1" applyBorder="1" applyAlignment="1"/>
    <xf numFmtId="165" fontId="44" fillId="0" borderId="0" xfId="0" applyNumberFormat="1" applyFont="1" applyAlignment="1">
      <alignment horizontal="center"/>
    </xf>
    <xf numFmtId="165" fontId="20" fillId="0" borderId="10" xfId="0" applyNumberFormat="1" applyFont="1" applyBorder="1" applyAlignment="1">
      <alignment horizontal="right"/>
    </xf>
    <xf numFmtId="165" fontId="20" fillId="0" borderId="48" xfId="0" applyNumberFormat="1" applyFont="1" applyBorder="1" applyAlignment="1">
      <alignment horizontal="right"/>
    </xf>
    <xf numFmtId="165" fontId="20" fillId="0" borderId="7" xfId="0" applyNumberFormat="1" applyFont="1" applyBorder="1" applyAlignment="1">
      <alignment horizontal="right"/>
    </xf>
    <xf numFmtId="165" fontId="20" fillId="0" borderId="11" xfId="0" applyNumberFormat="1" applyFont="1" applyBorder="1" applyAlignment="1">
      <alignment horizontal="right"/>
    </xf>
    <xf numFmtId="165" fontId="2" fillId="0" borderId="15" xfId="0" applyNumberFormat="1" applyFont="1" applyBorder="1" applyAlignment="1"/>
    <xf numFmtId="165" fontId="2" fillId="0" borderId="18" xfId="0" applyNumberFormat="1" applyFont="1" applyBorder="1" applyAlignment="1"/>
    <xf numFmtId="165" fontId="2" fillId="0" borderId="19" xfId="0" applyNumberFormat="1" applyFont="1" applyBorder="1" applyAlignment="1"/>
    <xf numFmtId="5" fontId="2" fillId="0" borderId="19" xfId="1" applyNumberFormat="1" applyFont="1" applyFill="1" applyBorder="1" applyAlignment="1">
      <alignment horizontal="right"/>
    </xf>
    <xf numFmtId="3" fontId="2" fillId="0" borderId="49" xfId="0" applyNumberFormat="1" applyFont="1" applyBorder="1" applyAlignment="1">
      <alignment horizontal="center"/>
    </xf>
    <xf numFmtId="3" fontId="2" fillId="0" borderId="33" xfId="0" applyNumberFormat="1" applyFont="1" applyBorder="1" applyAlignment="1">
      <alignment horizontal="center"/>
    </xf>
    <xf numFmtId="3" fontId="2" fillId="0" borderId="50" xfId="0" applyNumberFormat="1" applyFont="1" applyBorder="1" applyAlignment="1">
      <alignment horizontal="center"/>
    </xf>
    <xf numFmtId="3" fontId="2" fillId="0" borderId="19" xfId="1" applyNumberFormat="1" applyFont="1" applyFill="1" applyBorder="1" applyAlignment="1">
      <alignment horizontal="right"/>
    </xf>
    <xf numFmtId="3" fontId="2" fillId="0" borderId="19" xfId="0" applyNumberFormat="1" applyFont="1" applyBorder="1" applyAlignment="1">
      <alignment horizontal="center"/>
    </xf>
    <xf numFmtId="165" fontId="2" fillId="0" borderId="2" xfId="0" applyNumberFormat="1" applyFont="1" applyBorder="1" applyAlignment="1"/>
    <xf numFmtId="165" fontId="1" fillId="0" borderId="0" xfId="0" applyNumberFormat="1" applyFont="1" applyBorder="1" applyAlignment="1"/>
    <xf numFmtId="165" fontId="1" fillId="0" borderId="0" xfId="0" applyNumberFormat="1" applyFont="1" applyAlignment="1"/>
    <xf numFmtId="165" fontId="1" fillId="0" borderId="2" xfId="0" applyNumberFormat="1" applyFont="1" applyFill="1" applyBorder="1" applyAlignment="1">
      <alignment horizontal="right"/>
    </xf>
    <xf numFmtId="165" fontId="1" fillId="0" borderId="4" xfId="0" applyNumberFormat="1" applyFont="1" applyBorder="1" applyAlignment="1"/>
    <xf numFmtId="165" fontId="1" fillId="0" borderId="2" xfId="0" applyNumberFormat="1" applyFont="1" applyFill="1" applyBorder="1" applyAlignment="1"/>
    <xf numFmtId="165" fontId="1" fillId="0" borderId="41" xfId="0" applyNumberFormat="1" applyFont="1" applyBorder="1" applyAlignment="1">
      <alignment horizontal="right"/>
    </xf>
    <xf numFmtId="165" fontId="3" fillId="0" borderId="17" xfId="0" applyNumberFormat="1" applyFont="1" applyBorder="1" applyAlignment="1"/>
    <xf numFmtId="165" fontId="20" fillId="0" borderId="9" xfId="0" applyNumberFormat="1" applyFont="1" applyBorder="1" applyAlignment="1">
      <alignment horizontal="left"/>
    </xf>
    <xf numFmtId="165" fontId="20" fillId="0" borderId="3" xfId="0" applyNumberFormat="1" applyFont="1" applyBorder="1" applyAlignment="1"/>
    <xf numFmtId="5" fontId="20" fillId="0" borderId="3" xfId="0" applyNumberFormat="1" applyFont="1" applyFill="1" applyBorder="1" applyAlignment="1"/>
    <xf numFmtId="166" fontId="20" fillId="0" borderId="17" xfId="0" applyNumberFormat="1" applyFont="1" applyBorder="1" applyAlignment="1">
      <alignment horizontal="center"/>
    </xf>
    <xf numFmtId="166" fontId="20" fillId="0" borderId="9" xfId="0" applyNumberFormat="1" applyFont="1" applyBorder="1" applyAlignment="1">
      <alignment horizontal="center"/>
    </xf>
    <xf numFmtId="166" fontId="60" fillId="0" borderId="0" xfId="0" applyNumberFormat="1" applyFont="1" applyBorder="1" applyAlignment="1"/>
    <xf numFmtId="49" fontId="17" fillId="0" borderId="0" xfId="0" applyNumberFormat="1" applyFont="1" applyAlignment="1"/>
    <xf numFmtId="165" fontId="3" fillId="0" borderId="0" xfId="0" applyNumberFormat="1" applyFont="1" applyFill="1" applyAlignment="1"/>
    <xf numFmtId="0" fontId="61" fillId="0" borderId="0" xfId="0" applyFont="1"/>
    <xf numFmtId="165" fontId="3" fillId="0" borderId="0" xfId="0" applyNumberFormat="1" applyFont="1" applyBorder="1" applyAlignment="1"/>
    <xf numFmtId="3" fontId="8" fillId="0" borderId="77" xfId="0" applyNumberFormat="1" applyFont="1" applyFill="1" applyBorder="1" applyAlignment="1">
      <alignment horizontal="left"/>
    </xf>
    <xf numFmtId="3" fontId="8" fillId="0" borderId="78" xfId="0" applyNumberFormat="1" applyFont="1" applyFill="1" applyBorder="1" applyAlignment="1"/>
    <xf numFmtId="165" fontId="15" fillId="0" borderId="16" xfId="0" applyNumberFormat="1" applyFont="1" applyBorder="1" applyAlignment="1">
      <alignment horizontal="center"/>
    </xf>
    <xf numFmtId="165" fontId="15" fillId="0" borderId="22" xfId="0" applyNumberFormat="1" applyFont="1" applyBorder="1" applyAlignment="1">
      <alignment horizontal="center"/>
    </xf>
    <xf numFmtId="165" fontId="15" fillId="0" borderId="24" xfId="0" applyNumberFormat="1" applyFont="1" applyBorder="1" applyAlignment="1">
      <alignment horizontal="center"/>
    </xf>
    <xf numFmtId="165" fontId="15" fillId="0" borderId="16" xfId="0" applyNumberFormat="1" applyFont="1" applyFill="1" applyBorder="1" applyAlignment="1">
      <alignment horizontal="center"/>
    </xf>
    <xf numFmtId="165" fontId="15" fillId="0" borderId="22" xfId="0" applyNumberFormat="1" applyFont="1" applyFill="1" applyBorder="1" applyAlignment="1">
      <alignment horizontal="center"/>
    </xf>
    <xf numFmtId="165" fontId="15" fillId="0" borderId="24" xfId="0" applyNumberFormat="1" applyFont="1" applyFill="1" applyBorder="1" applyAlignment="1">
      <alignment horizontal="center"/>
    </xf>
    <xf numFmtId="3" fontId="30" fillId="0" borderId="5" xfId="0" applyNumberFormat="1" applyFont="1" applyBorder="1" applyAlignment="1"/>
    <xf numFmtId="0" fontId="7" fillId="0" borderId="6" xfId="0" applyFont="1" applyBorder="1" applyAlignment="1"/>
    <xf numFmtId="0" fontId="7" fillId="0" borderId="8" xfId="0" applyFont="1" applyBorder="1" applyAlignment="1"/>
    <xf numFmtId="0" fontId="7" fillId="0" borderId="4" xfId="0" applyFont="1" applyBorder="1" applyAlignment="1"/>
    <xf numFmtId="0" fontId="7" fillId="0" borderId="0" xfId="0" applyFont="1" applyBorder="1" applyAlignment="1"/>
    <xf numFmtId="0" fontId="7" fillId="0" borderId="2" xfId="0" applyFont="1" applyBorder="1" applyAlignment="1"/>
    <xf numFmtId="0" fontId="7" fillId="0" borderId="7" xfId="0" applyFont="1" applyBorder="1" applyAlignment="1"/>
    <xf numFmtId="0" fontId="7" fillId="0" borderId="10" xfId="0" applyFont="1" applyBorder="1" applyAlignment="1"/>
    <xf numFmtId="0" fontId="7" fillId="0" borderId="11" xfId="0" applyFont="1" applyBorder="1" applyAlignment="1"/>
    <xf numFmtId="165" fontId="2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 xfId="0" applyFont="1" applyFill="1" applyBorder="1" applyAlignment="1">
      <alignment horizontal="center" vertical="center" wrapText="1"/>
    </xf>
    <xf numFmtId="3" fontId="15" fillId="0" borderId="16" xfId="0" applyNumberFormat="1" applyFont="1" applyBorder="1" applyAlignment="1"/>
    <xf numFmtId="0" fontId="7" fillId="0" borderId="22" xfId="0" applyFont="1" applyBorder="1" applyAlignment="1"/>
    <xf numFmtId="3" fontId="7" fillId="0" borderId="26" xfId="0" applyNumberFormat="1" applyFont="1" applyBorder="1" applyAlignment="1"/>
    <xf numFmtId="0" fontId="7" fillId="0" borderId="50" xfId="0" applyFont="1" applyBorder="1" applyAlignment="1"/>
    <xf numFmtId="0" fontId="7" fillId="0" borderId="6" xfId="0" applyFont="1" applyFill="1" applyBorder="1" applyAlignment="1">
      <alignment vertical="center" wrapText="1"/>
    </xf>
    <xf numFmtId="0" fontId="7" fillId="0" borderId="17" xfId="0" applyFont="1" applyFill="1" applyBorder="1" applyAlignment="1">
      <alignment vertical="center" wrapText="1"/>
    </xf>
    <xf numFmtId="0" fontId="7" fillId="0" borderId="9" xfId="0" applyFont="1" applyFill="1" applyBorder="1" applyAlignment="1">
      <alignment vertical="center" wrapText="1"/>
    </xf>
    <xf numFmtId="165" fontId="15" fillId="0" borderId="12" xfId="0" applyNumberFormat="1" applyFont="1" applyFill="1" applyBorder="1" applyAlignment="1">
      <alignment horizontal="right"/>
    </xf>
    <xf numFmtId="0" fontId="7" fillId="0" borderId="13" xfId="0" applyFont="1" applyFill="1" applyBorder="1" applyAlignment="1"/>
    <xf numFmtId="165" fontId="15" fillId="0" borderId="12" xfId="0" applyNumberFormat="1" applyFont="1" applyFill="1" applyBorder="1" applyAlignment="1">
      <alignment horizontal="center"/>
    </xf>
    <xf numFmtId="165" fontId="15" fillId="0" borderId="12" xfId="0" applyNumberFormat="1" applyFont="1" applyFill="1" applyBorder="1" applyAlignment="1">
      <alignment horizontal="center" wrapText="1"/>
    </xf>
    <xf numFmtId="0" fontId="7" fillId="0" borderId="13" xfId="0" applyFont="1" applyFill="1" applyBorder="1" applyAlignment="1">
      <alignment horizontal="center" wrapText="1"/>
    </xf>
    <xf numFmtId="3" fontId="30" fillId="0" borderId="17" xfId="0" applyNumberFormat="1" applyFont="1" applyBorder="1" applyAlignment="1">
      <alignment horizontal="left" indent="4"/>
    </xf>
    <xf numFmtId="0" fontId="7" fillId="0" borderId="9" xfId="0" applyFont="1" applyBorder="1" applyAlignment="1">
      <alignment horizontal="left" indent="4"/>
    </xf>
    <xf numFmtId="0" fontId="7" fillId="0" borderId="3" xfId="0" applyFont="1" applyBorder="1" applyAlignment="1">
      <alignment horizontal="left" indent="4"/>
    </xf>
    <xf numFmtId="3" fontId="27" fillId="0" borderId="51" xfId="0" applyNumberFormat="1" applyFont="1" applyBorder="1" applyAlignment="1">
      <alignment horizontal="left" indent="2"/>
    </xf>
    <xf numFmtId="0" fontId="7" fillId="0" borderId="30" xfId="0" applyFont="1" applyBorder="1" applyAlignment="1">
      <alignment horizontal="left" indent="2"/>
    </xf>
    <xf numFmtId="0" fontId="7" fillId="0" borderId="52" xfId="0" applyFont="1" applyBorder="1" applyAlignment="1">
      <alignment horizontal="left" indent="2"/>
    </xf>
    <xf numFmtId="3" fontId="45" fillId="0" borderId="0" xfId="0" applyNumberFormat="1" applyFont="1" applyAlignment="1"/>
    <xf numFmtId="0" fontId="44" fillId="0" borderId="0" xfId="0" applyFont="1" applyAlignment="1"/>
    <xf numFmtId="3" fontId="15" fillId="0" borderId="32" xfId="0" applyNumberFormat="1" applyFont="1" applyBorder="1" applyAlignment="1"/>
    <xf numFmtId="0" fontId="7" fillId="0" borderId="23" xfId="0" applyFont="1" applyBorder="1" applyAlignment="1"/>
    <xf numFmtId="3" fontId="45" fillId="0" borderId="0" xfId="0" applyNumberFormat="1" applyFont="1" applyAlignment="1">
      <alignment horizontal="center"/>
    </xf>
    <xf numFmtId="0" fontId="44" fillId="0" borderId="0" xfId="0" applyFont="1" applyAlignment="1">
      <alignment horizontal="center"/>
    </xf>
    <xf numFmtId="3" fontId="44" fillId="0" borderId="0" xfId="0" applyNumberFormat="1" applyFont="1" applyAlignment="1">
      <alignment horizontal="center"/>
    </xf>
    <xf numFmtId="0" fontId="44" fillId="0" borderId="0" xfId="0" applyFont="1" applyBorder="1" applyAlignment="1">
      <alignment horizontal="center"/>
    </xf>
    <xf numFmtId="3" fontId="7" fillId="0" borderId="16" xfId="0" applyNumberFormat="1" applyFont="1" applyBorder="1" applyAlignment="1"/>
    <xf numFmtId="0" fontId="47" fillId="0" borderId="0" xfId="0" applyFont="1" applyBorder="1" applyAlignment="1">
      <alignment horizontal="center"/>
    </xf>
    <xf numFmtId="1" fontId="17" fillId="0" borderId="51" xfId="10" applyNumberFormat="1"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45" fillId="0" borderId="0" xfId="10" applyFont="1" applyAlignment="1"/>
    <xf numFmtId="0" fontId="44" fillId="0" borderId="0" xfId="0" applyFont="1" applyBorder="1" applyAlignment="1"/>
    <xf numFmtId="0" fontId="45" fillId="0" borderId="0" xfId="10" applyFont="1" applyAlignment="1">
      <alignment horizontal="center"/>
    </xf>
    <xf numFmtId="0" fontId="59" fillId="0" borderId="0" xfId="0" applyFont="1" applyAlignment="1">
      <alignment horizontal="center"/>
    </xf>
    <xf numFmtId="3" fontId="45" fillId="0" borderId="0" xfId="10" applyNumberFormat="1" applyFont="1" applyAlignment="1">
      <alignment horizontal="center"/>
    </xf>
    <xf numFmtId="0" fontId="44" fillId="0" borderId="0" xfId="10" applyFont="1" applyAlignment="1">
      <alignment horizontal="center"/>
    </xf>
    <xf numFmtId="1" fontId="17" fillId="0" borderId="52" xfId="10" applyNumberFormat="1" applyFont="1" applyFill="1" applyBorder="1" applyAlignment="1">
      <alignment horizontal="center" vertical="center" wrapText="1"/>
    </xf>
    <xf numFmtId="1" fontId="17" fillId="0" borderId="17" xfId="10" applyNumberFormat="1" applyFont="1" applyFill="1" applyBorder="1" applyAlignment="1">
      <alignment horizontal="center" vertical="center" wrapText="1"/>
    </xf>
    <xf numFmtId="1" fontId="17" fillId="0" borderId="3" xfId="10" applyNumberFormat="1" applyFont="1" applyFill="1" applyBorder="1" applyAlignment="1">
      <alignment horizontal="center" vertical="center" wrapText="1"/>
    </xf>
    <xf numFmtId="1" fontId="17" fillId="0" borderId="53" xfId="10" applyNumberFormat="1"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17" fillId="0" borderId="17" xfId="10" applyFont="1" applyFill="1" applyBorder="1" applyAlignment="1">
      <alignment horizontal="center"/>
    </xf>
    <xf numFmtId="0" fontId="17" fillId="0" borderId="3" xfId="10" applyFont="1" applyFill="1" applyBorder="1" applyAlignment="1">
      <alignment horizontal="center"/>
    </xf>
    <xf numFmtId="0" fontId="17" fillId="0" borderId="16" xfId="10" applyFont="1" applyFill="1" applyBorder="1" applyAlignment="1">
      <alignment horizontal="center"/>
    </xf>
    <xf numFmtId="0" fontId="3" fillId="0" borderId="24" xfId="0" applyFont="1" applyBorder="1" applyAlignment="1">
      <alignment horizontal="center"/>
    </xf>
    <xf numFmtId="165" fontId="49" fillId="0" borderId="0" xfId="0" applyNumberFormat="1" applyFont="1" applyAlignment="1">
      <alignment horizontal="center"/>
    </xf>
    <xf numFmtId="0" fontId="48" fillId="0" borderId="0" xfId="0" applyFont="1" applyBorder="1" applyAlignment="1">
      <alignment horizontal="center"/>
    </xf>
    <xf numFmtId="165" fontId="20" fillId="0" borderId="5" xfId="0" applyNumberFormat="1" applyFont="1" applyFill="1" applyBorder="1" applyAlignment="1">
      <alignment horizontal="center"/>
    </xf>
    <xf numFmtId="0" fontId="0" fillId="0" borderId="6" xfId="0" applyFill="1" applyBorder="1" applyAlignment="1"/>
    <xf numFmtId="0" fontId="0" fillId="0" borderId="8" xfId="0" applyFill="1" applyBorder="1" applyAlignment="1"/>
    <xf numFmtId="0" fontId="0" fillId="0" borderId="4" xfId="0" applyFill="1" applyBorder="1" applyAlignment="1"/>
    <xf numFmtId="0" fontId="0" fillId="0" borderId="0" xfId="0" applyFill="1" applyBorder="1" applyAlignment="1"/>
    <xf numFmtId="0" fontId="0" fillId="0" borderId="2" xfId="0" applyFill="1" applyBorder="1" applyAlignment="1"/>
    <xf numFmtId="165" fontId="20" fillId="0" borderId="5" xfId="0" applyNumberFormat="1" applyFont="1" applyFill="1" applyBorder="1" applyAlignment="1">
      <alignment horizontal="center" wrapText="1"/>
    </xf>
    <xf numFmtId="0" fontId="0" fillId="0" borderId="6" xfId="0" applyFill="1" applyBorder="1" applyAlignment="1">
      <alignment horizontal="center" wrapText="1"/>
    </xf>
    <xf numFmtId="0" fontId="0" fillId="0" borderId="8" xfId="0" applyFill="1" applyBorder="1" applyAlignment="1">
      <alignment horizontal="center" wrapText="1"/>
    </xf>
    <xf numFmtId="0" fontId="0" fillId="0" borderId="4" xfId="0" applyFill="1" applyBorder="1" applyAlignment="1">
      <alignment horizontal="center" wrapText="1"/>
    </xf>
    <xf numFmtId="0" fontId="0" fillId="0" borderId="0" xfId="0" applyFill="1" applyBorder="1" applyAlignment="1">
      <alignment horizontal="center" wrapText="1"/>
    </xf>
    <xf numFmtId="0" fontId="0" fillId="0" borderId="2" xfId="0" applyFill="1" applyBorder="1" applyAlignment="1">
      <alignment horizontal="center" wrapText="1"/>
    </xf>
    <xf numFmtId="165" fontId="2" fillId="0" borderId="49" xfId="0" applyNumberFormat="1" applyFont="1" applyBorder="1" applyAlignment="1"/>
    <xf numFmtId="0" fontId="0" fillId="0" borderId="33" xfId="0" applyBorder="1" applyAlignment="1"/>
    <xf numFmtId="0" fontId="48" fillId="0" borderId="0" xfId="0" applyFont="1" applyAlignment="1"/>
    <xf numFmtId="165" fontId="50" fillId="0" borderId="0" xfId="0" applyNumberFormat="1" applyFont="1" applyAlignment="1">
      <alignment horizontal="center"/>
    </xf>
    <xf numFmtId="0" fontId="48" fillId="0" borderId="0" xfId="0" applyFont="1" applyAlignment="1">
      <alignment horizontal="center"/>
    </xf>
    <xf numFmtId="0" fontId="51" fillId="0" borderId="0" xfId="0" applyFont="1" applyBorder="1" applyAlignment="1">
      <alignment horizontal="center"/>
    </xf>
    <xf numFmtId="165" fontId="36" fillId="0" borderId="0" xfId="0" applyNumberFormat="1" applyFont="1" applyAlignment="1">
      <alignment horizontal="center"/>
    </xf>
    <xf numFmtId="165" fontId="20" fillId="0" borderId="6" xfId="0" applyNumberFormat="1" applyFont="1" applyFill="1" applyBorder="1" applyAlignment="1">
      <alignment horizontal="center"/>
    </xf>
    <xf numFmtId="165" fontId="20" fillId="0" borderId="17" xfId="0" applyNumberFormat="1" applyFont="1" applyBorder="1" applyAlignment="1">
      <alignment horizontal="left" indent="3"/>
    </xf>
    <xf numFmtId="0" fontId="0" fillId="0" borderId="3" xfId="0" applyBorder="1" applyAlignment="1">
      <alignment horizontal="left" indent="3"/>
    </xf>
    <xf numFmtId="0" fontId="35" fillId="0" borderId="0" xfId="0" applyFont="1" applyBorder="1" applyAlignment="1">
      <alignment horizontal="center"/>
    </xf>
    <xf numFmtId="0" fontId="13" fillId="0" borderId="0" xfId="0" applyFont="1" applyBorder="1" applyAlignment="1">
      <alignment horizontal="center"/>
    </xf>
    <xf numFmtId="165" fontId="44" fillId="0" borderId="0" xfId="0" applyNumberFormat="1" applyFont="1" applyAlignment="1">
      <alignment horizontal="center"/>
    </xf>
    <xf numFmtId="165" fontId="20" fillId="0" borderId="5" xfId="0" applyNumberFormat="1" applyFont="1" applyBorder="1" applyAlignment="1"/>
    <xf numFmtId="0" fontId="0" fillId="0" borderId="6" xfId="0" applyBorder="1" applyAlignment="1"/>
    <xf numFmtId="0" fontId="0" fillId="0" borderId="8" xfId="0" applyBorder="1" applyAlignment="1"/>
    <xf numFmtId="0" fontId="0" fillId="0" borderId="7" xfId="0" applyBorder="1" applyAlignment="1"/>
    <xf numFmtId="0" fontId="0" fillId="0" borderId="10" xfId="0" applyBorder="1" applyAlignment="1"/>
    <xf numFmtId="0" fontId="0" fillId="0" borderId="11" xfId="0" applyBorder="1" applyAlignment="1"/>
    <xf numFmtId="165" fontId="20" fillId="0" borderId="16" xfId="0" applyNumberFormat="1" applyFont="1"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165" fontId="49" fillId="0" borderId="0" xfId="0" applyNumberFormat="1" applyFont="1" applyBorder="1" applyAlignment="1">
      <alignment horizontal="center"/>
    </xf>
    <xf numFmtId="3" fontId="9" fillId="0" borderId="20" xfId="0" applyNumberFormat="1" applyFont="1" applyFill="1" applyBorder="1" applyAlignment="1"/>
    <xf numFmtId="3" fontId="0" fillId="0" borderId="20" xfId="0" applyNumberFormat="1" applyFill="1" applyBorder="1" applyAlignment="1"/>
    <xf numFmtId="165" fontId="17" fillId="0" borderId="21" xfId="0" applyNumberFormat="1" applyFont="1" applyFill="1" applyBorder="1" applyAlignment="1">
      <alignment horizontal="center" wrapText="1"/>
    </xf>
    <xf numFmtId="0" fontId="13" fillId="0" borderId="66" xfId="0" applyFont="1" applyFill="1" applyBorder="1" applyAlignment="1">
      <alignment horizontal="center" wrapText="1"/>
    </xf>
    <xf numFmtId="1" fontId="17" fillId="0" borderId="16" xfId="0" applyNumberFormat="1" applyFont="1" applyFill="1" applyBorder="1" applyAlignment="1">
      <alignment horizontal="center"/>
    </xf>
    <xf numFmtId="1" fontId="17" fillId="0" borderId="22" xfId="0" applyNumberFormat="1" applyFont="1" applyFill="1" applyBorder="1" applyAlignment="1">
      <alignment horizontal="center"/>
    </xf>
    <xf numFmtId="1" fontId="17" fillId="0" borderId="24" xfId="0" applyNumberFormat="1" applyFont="1" applyFill="1" applyBorder="1" applyAlignment="1">
      <alignment horizontal="center"/>
    </xf>
    <xf numFmtId="165" fontId="17" fillId="0" borderId="56" xfId="0" applyNumberFormat="1" applyFont="1" applyFill="1" applyBorder="1" applyAlignment="1">
      <alignment horizontal="center" wrapText="1"/>
    </xf>
    <xf numFmtId="0" fontId="13" fillId="0" borderId="57" xfId="0" applyFont="1" applyFill="1" applyBorder="1" applyAlignment="1">
      <alignment horizontal="center" wrapText="1"/>
    </xf>
    <xf numFmtId="165" fontId="23" fillId="0" borderId="58" xfId="0" applyNumberFormat="1" applyFont="1" applyFill="1" applyBorder="1" applyAlignment="1">
      <alignment horizontal="center" wrapText="1"/>
    </xf>
    <xf numFmtId="0" fontId="0" fillId="0" borderId="59" xfId="0" applyFill="1" applyBorder="1" applyAlignment="1">
      <alignment wrapText="1"/>
    </xf>
    <xf numFmtId="0" fontId="0" fillId="0" borderId="4" xfId="0" applyFill="1" applyBorder="1" applyAlignment="1">
      <alignment wrapText="1"/>
    </xf>
    <xf numFmtId="0" fontId="0" fillId="0" borderId="60" xfId="0" applyFill="1" applyBorder="1" applyAlignment="1">
      <alignment wrapText="1"/>
    </xf>
    <xf numFmtId="0" fontId="0" fillId="0" borderId="61" xfId="0" applyFill="1" applyBorder="1" applyAlignment="1">
      <alignment wrapText="1"/>
    </xf>
    <xf numFmtId="0" fontId="0" fillId="0" borderId="62" xfId="0" applyFill="1" applyBorder="1" applyAlignment="1">
      <alignment wrapText="1"/>
    </xf>
    <xf numFmtId="165" fontId="17" fillId="0" borderId="63" xfId="0" applyNumberFormat="1" applyFont="1" applyFill="1" applyBorder="1" applyAlignment="1">
      <alignment horizontal="center" wrapText="1"/>
    </xf>
    <xf numFmtId="0" fontId="13" fillId="0" borderId="64" xfId="0" applyFont="1" applyFill="1" applyBorder="1" applyAlignment="1">
      <alignment horizontal="center" wrapText="1"/>
    </xf>
    <xf numFmtId="165" fontId="17" fillId="0" borderId="65" xfId="0" applyNumberFormat="1" applyFont="1" applyFill="1" applyBorder="1" applyAlignment="1">
      <alignment horizontal="center" wrapText="1"/>
    </xf>
    <xf numFmtId="165" fontId="17" fillId="0" borderId="67" xfId="0" applyNumberFormat="1" applyFont="1" applyFill="1" applyBorder="1" applyAlignment="1">
      <alignment horizontal="center" wrapText="1"/>
    </xf>
    <xf numFmtId="0" fontId="13" fillId="0" borderId="68" xfId="0" applyFont="1" applyFill="1" applyBorder="1" applyAlignment="1">
      <alignment horizontal="center" wrapText="1"/>
    </xf>
    <xf numFmtId="3" fontId="8" fillId="0" borderId="20" xfId="0" applyNumberFormat="1" applyFont="1" applyFill="1" applyBorder="1" applyAlignment="1">
      <alignment horizontal="left"/>
    </xf>
    <xf numFmtId="1" fontId="17" fillId="0" borderId="69" xfId="0" applyNumberFormat="1" applyFont="1" applyFill="1" applyBorder="1" applyAlignment="1">
      <alignment horizontal="center" wrapText="1"/>
    </xf>
    <xf numFmtId="1" fontId="17" fillId="0" borderId="70" xfId="0" applyNumberFormat="1" applyFont="1" applyFill="1" applyBorder="1" applyAlignment="1">
      <alignment horizontal="center" wrapText="1"/>
    </xf>
    <xf numFmtId="1" fontId="17" fillId="0" borderId="71" xfId="0" applyNumberFormat="1" applyFont="1" applyFill="1" applyBorder="1" applyAlignment="1">
      <alignment horizontal="center" wrapText="1"/>
    </xf>
    <xf numFmtId="165" fontId="17" fillId="0" borderId="72" xfId="0" applyNumberFormat="1" applyFont="1" applyFill="1" applyBorder="1" applyAlignment="1">
      <alignment horizontal="center" wrapText="1"/>
    </xf>
    <xf numFmtId="3" fontId="24" fillId="0" borderId="16" xfId="0" applyNumberFormat="1" applyFont="1" applyFill="1" applyBorder="1" applyAlignment="1">
      <alignment horizontal="left" indent="5"/>
    </xf>
    <xf numFmtId="3" fontId="0" fillId="0" borderId="24" xfId="0" applyNumberFormat="1" applyFill="1" applyBorder="1" applyAlignment="1">
      <alignment horizontal="left" indent="5"/>
    </xf>
    <xf numFmtId="3" fontId="8" fillId="0" borderId="17" xfId="0" applyNumberFormat="1" applyFont="1" applyFill="1" applyBorder="1" applyAlignment="1">
      <alignment horizontal="left"/>
    </xf>
    <xf numFmtId="3" fontId="0" fillId="0" borderId="3" xfId="0" applyNumberFormat="1" applyFill="1" applyBorder="1" applyAlignment="1"/>
    <xf numFmtId="3" fontId="9" fillId="0" borderId="20" xfId="0" applyNumberFormat="1" applyFont="1" applyFill="1" applyBorder="1" applyAlignment="1">
      <alignment wrapText="1"/>
    </xf>
    <xf numFmtId="3" fontId="0" fillId="0" borderId="20" xfId="0" applyNumberFormat="1" applyFill="1" applyBorder="1" applyAlignment="1">
      <alignment wrapText="1"/>
    </xf>
    <xf numFmtId="3" fontId="24" fillId="0" borderId="28" xfId="0" applyNumberFormat="1" applyFont="1" applyFill="1" applyBorder="1" applyAlignment="1">
      <alignment horizontal="left" indent="5"/>
    </xf>
    <xf numFmtId="3" fontId="0" fillId="0" borderId="28" xfId="0" applyNumberFormat="1" applyFill="1" applyBorder="1" applyAlignment="1">
      <alignment horizontal="left" indent="5"/>
    </xf>
    <xf numFmtId="0" fontId="2" fillId="0" borderId="0" xfId="0" applyNumberFormat="1" applyFont="1" applyFill="1" applyAlignment="1">
      <alignment wrapText="1"/>
    </xf>
    <xf numFmtId="165" fontId="52" fillId="2" borderId="0" xfId="0" applyNumberFormat="1" applyFont="1" applyFill="1" applyAlignment="1">
      <alignment horizontal="center"/>
    </xf>
    <xf numFmtId="165" fontId="52" fillId="2" borderId="0" xfId="0" applyNumberFormat="1" applyFont="1" applyFill="1" applyAlignment="1"/>
    <xf numFmtId="165" fontId="53" fillId="2" borderId="0" xfId="0" applyNumberFormat="1" applyFont="1" applyFill="1" applyAlignment="1">
      <alignment horizontal="center"/>
    </xf>
    <xf numFmtId="0" fontId="54" fillId="0" borderId="0" xfId="0" applyFont="1" applyBorder="1" applyAlignment="1">
      <alignment horizontal="center"/>
    </xf>
    <xf numFmtId="165" fontId="19" fillId="0" borderId="5" xfId="0" applyNumberFormat="1" applyFont="1" applyFill="1" applyBorder="1" applyAlignment="1">
      <alignment horizontal="center" wrapText="1"/>
    </xf>
    <xf numFmtId="0" fontId="0" fillId="0" borderId="8" xfId="0" applyFill="1" applyBorder="1" applyAlignment="1">
      <alignment wrapText="1"/>
    </xf>
    <xf numFmtId="0" fontId="0" fillId="0" borderId="17" xfId="0" applyFill="1" applyBorder="1" applyAlignment="1">
      <alignment wrapText="1"/>
    </xf>
    <xf numFmtId="0" fontId="0" fillId="0" borderId="3" xfId="0" applyFill="1" applyBorder="1" applyAlignment="1">
      <alignment wrapText="1"/>
    </xf>
    <xf numFmtId="165" fontId="19" fillId="2" borderId="12" xfId="0" applyNumberFormat="1" applyFont="1" applyFill="1" applyBorder="1" applyAlignment="1">
      <alignment wrapText="1"/>
    </xf>
    <xf numFmtId="0" fontId="0" fillId="0" borderId="21" xfId="0" applyBorder="1" applyAlignment="1">
      <alignment wrapText="1"/>
    </xf>
    <xf numFmtId="0" fontId="0" fillId="0" borderId="13" xfId="0" applyBorder="1" applyAlignment="1">
      <alignment wrapText="1"/>
    </xf>
    <xf numFmtId="0" fontId="2" fillId="0" borderId="0" xfId="0" applyNumberFormat="1" applyFont="1" applyFill="1" applyAlignment="1">
      <alignment horizontal="left" wrapText="1"/>
    </xf>
    <xf numFmtId="0" fontId="21" fillId="0" borderId="0" xfId="0" applyFont="1" applyFill="1" applyBorder="1" applyAlignment="1">
      <alignment vertical="top" wrapText="1"/>
    </xf>
    <xf numFmtId="0" fontId="0" fillId="0" borderId="0" xfId="0" applyFill="1" applyBorder="1" applyAlignment="1">
      <alignment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22" fillId="0" borderId="0" xfId="0" applyNumberFormat="1" applyFont="1" applyFill="1" applyBorder="1" applyAlignment="1">
      <alignment vertical="top" wrapText="1"/>
    </xf>
    <xf numFmtId="0" fontId="22" fillId="0" borderId="0" xfId="0" applyFont="1" applyFill="1" applyBorder="1" applyAlignment="1">
      <alignment vertical="top" wrapText="1"/>
    </xf>
    <xf numFmtId="165" fontId="22" fillId="0" borderId="0" xfId="0" applyNumberFormat="1" applyFont="1" applyFill="1" applyBorder="1" applyAlignment="1">
      <alignment vertical="top" wrapText="1"/>
    </xf>
    <xf numFmtId="165" fontId="32" fillId="0" borderId="0" xfId="0" applyNumberFormat="1" applyFont="1" applyFill="1" applyBorder="1" applyAlignment="1">
      <alignment horizontal="center"/>
    </xf>
    <xf numFmtId="165" fontId="8" fillId="2" borderId="26" xfId="0" applyNumberFormat="1" applyFont="1" applyFill="1" applyBorder="1" applyAlignment="1">
      <alignment horizontal="left" indent="2"/>
    </xf>
    <xf numFmtId="0" fontId="0" fillId="0" borderId="50" xfId="0" applyBorder="1" applyAlignment="1">
      <alignment horizontal="left" indent="2"/>
    </xf>
    <xf numFmtId="0" fontId="0" fillId="0" borderId="73" xfId="0" applyBorder="1" applyAlignment="1">
      <alignment horizontal="left" indent="2"/>
    </xf>
    <xf numFmtId="165" fontId="9" fillId="2" borderId="26" xfId="0" applyNumberFormat="1" applyFont="1" applyFill="1" applyBorder="1" applyAlignment="1">
      <alignment horizontal="left" indent="2"/>
    </xf>
    <xf numFmtId="0" fontId="31" fillId="0" borderId="50" xfId="0" applyFont="1" applyBorder="1" applyAlignment="1">
      <alignment horizontal="left" indent="2"/>
    </xf>
    <xf numFmtId="0" fontId="31" fillId="0" borderId="73" xfId="0" applyFont="1" applyBorder="1" applyAlignment="1">
      <alignment horizontal="left" indent="2"/>
    </xf>
    <xf numFmtId="165" fontId="23" fillId="0" borderId="35" xfId="0" applyNumberFormat="1" applyFont="1" applyFill="1" applyBorder="1" applyAlignment="1">
      <alignment horizontal="left" indent="2"/>
    </xf>
    <xf numFmtId="0" fontId="43" fillId="0" borderId="38" xfId="0" applyFont="1" applyBorder="1" applyAlignment="1">
      <alignment horizontal="left" indent="2"/>
    </xf>
    <xf numFmtId="0" fontId="43" fillId="0" borderId="39" xfId="0" applyFont="1" applyBorder="1" applyAlignment="1">
      <alignment horizontal="left" indent="2"/>
    </xf>
    <xf numFmtId="165" fontId="23" fillId="2" borderId="26" xfId="0" applyNumberFormat="1" applyFont="1" applyFill="1" applyBorder="1" applyAlignment="1">
      <alignment horizontal="left" indent="3"/>
    </xf>
    <xf numFmtId="0" fontId="0" fillId="0" borderId="50" xfId="0" applyBorder="1" applyAlignment="1">
      <alignment horizontal="left" indent="3"/>
    </xf>
    <xf numFmtId="0" fontId="0" fillId="0" borderId="73" xfId="0" applyBorder="1" applyAlignment="1">
      <alignment horizontal="left" indent="3"/>
    </xf>
    <xf numFmtId="165" fontId="8" fillId="0" borderId="26" xfId="0" applyNumberFormat="1" applyFont="1" applyFill="1" applyBorder="1" applyAlignment="1">
      <alignment horizontal="left" indent="2"/>
    </xf>
    <xf numFmtId="0" fontId="48" fillId="0" borderId="0" xfId="0" applyFont="1" applyBorder="1" applyAlignment="1"/>
    <xf numFmtId="3" fontId="45" fillId="0" borderId="0" xfId="0" applyNumberFormat="1" applyFont="1" applyBorder="1" applyAlignment="1"/>
    <xf numFmtId="165" fontId="45" fillId="0" borderId="0" xfId="0" applyNumberFormat="1" applyFont="1" applyBorder="1" applyAlignment="1">
      <alignment horizontal="center"/>
    </xf>
    <xf numFmtId="165" fontId="44" fillId="0" borderId="0" xfId="0" applyNumberFormat="1" applyFont="1" applyBorder="1" applyAlignment="1">
      <alignment horizontal="center"/>
    </xf>
    <xf numFmtId="0" fontId="47" fillId="0" borderId="0" xfId="0" applyFont="1" applyBorder="1" applyAlignment="1"/>
    <xf numFmtId="165" fontId="8" fillId="2" borderId="5" xfId="0" applyNumberFormat="1" applyFont="1" applyFill="1" applyBorder="1" applyAlignment="1"/>
    <xf numFmtId="165" fontId="8" fillId="2" borderId="49" xfId="0" applyNumberFormat="1" applyFont="1" applyFill="1" applyBorder="1" applyAlignment="1">
      <alignment horizontal="left" indent="1"/>
    </xf>
    <xf numFmtId="0" fontId="0" fillId="0" borderId="76" xfId="0" applyBorder="1" applyAlignment="1">
      <alignment horizontal="left" indent="1"/>
    </xf>
    <xf numFmtId="0" fontId="0" fillId="0" borderId="33" xfId="0" applyBorder="1" applyAlignment="1">
      <alignment horizontal="left" indent="1"/>
    </xf>
    <xf numFmtId="165" fontId="8" fillId="2" borderId="26" xfId="0" applyNumberFormat="1" applyFont="1" applyFill="1" applyBorder="1" applyAlignment="1">
      <alignment horizontal="left" indent="1"/>
    </xf>
    <xf numFmtId="0" fontId="0" fillId="0" borderId="50" xfId="0" applyBorder="1" applyAlignment="1">
      <alignment horizontal="left" indent="1"/>
    </xf>
    <xf numFmtId="0" fontId="0" fillId="0" borderId="73" xfId="0" applyBorder="1" applyAlignment="1">
      <alignment horizontal="left" indent="1"/>
    </xf>
    <xf numFmtId="165" fontId="23" fillId="0" borderId="16" xfId="0" applyNumberFormat="1" applyFont="1" applyFill="1" applyBorder="1" applyAlignment="1">
      <alignment horizontal="center"/>
    </xf>
    <xf numFmtId="0" fontId="0" fillId="0" borderId="24" xfId="0" applyFill="1" applyBorder="1" applyAlignment="1">
      <alignment horizontal="center"/>
    </xf>
    <xf numFmtId="165" fontId="23" fillId="0" borderId="24" xfId="0" applyNumberFormat="1" applyFont="1" applyFill="1" applyBorder="1" applyAlignment="1">
      <alignment horizontal="center"/>
    </xf>
    <xf numFmtId="0" fontId="17" fillId="0" borderId="16" xfId="0" applyFont="1" applyFill="1" applyBorder="1" applyAlignment="1">
      <alignment horizontal="center"/>
    </xf>
    <xf numFmtId="0" fontId="17" fillId="0" borderId="24" xfId="0" applyFont="1" applyFill="1" applyBorder="1" applyAlignment="1">
      <alignment horizontal="center"/>
    </xf>
    <xf numFmtId="165" fontId="23" fillId="0" borderId="16" xfId="0" applyNumberFormat="1" applyFont="1" applyFill="1" applyBorder="1" applyAlignment="1">
      <alignment horizontal="center" wrapText="1"/>
    </xf>
    <xf numFmtId="0" fontId="0" fillId="0" borderId="22" xfId="0" applyFill="1" applyBorder="1" applyAlignment="1">
      <alignment horizontal="center" wrapText="1"/>
    </xf>
    <xf numFmtId="165" fontId="8" fillId="2" borderId="27" xfId="0" applyNumberFormat="1" applyFont="1" applyFill="1" applyBorder="1" applyAlignment="1">
      <alignment horizontal="left" indent="1"/>
    </xf>
    <xf numFmtId="0" fontId="0" fillId="0" borderId="34" xfId="0" applyBorder="1" applyAlignment="1">
      <alignment horizontal="left" indent="1"/>
    </xf>
    <xf numFmtId="0" fontId="0" fillId="0" borderId="36" xfId="0" applyBorder="1" applyAlignment="1">
      <alignment horizontal="left" indent="1"/>
    </xf>
    <xf numFmtId="165" fontId="8" fillId="2" borderId="25" xfId="0" applyNumberFormat="1" applyFont="1" applyFill="1" applyBorder="1" applyAlignment="1">
      <alignment horizontal="left" indent="2"/>
    </xf>
    <xf numFmtId="0" fontId="0" fillId="0" borderId="74" xfId="0" applyBorder="1" applyAlignment="1">
      <alignment horizontal="left" indent="2"/>
    </xf>
    <xf numFmtId="0" fontId="0" fillId="0" borderId="75" xfId="0" applyBorder="1" applyAlignment="1">
      <alignment horizontal="left" indent="2"/>
    </xf>
    <xf numFmtId="0" fontId="55" fillId="0" borderId="0" xfId="9" applyFont="1" applyAlignment="1">
      <alignment wrapText="1"/>
    </xf>
    <xf numFmtId="0" fontId="0" fillId="0" borderId="0" xfId="0" applyBorder="1" applyAlignment="1">
      <alignment wrapText="1"/>
    </xf>
    <xf numFmtId="0" fontId="55" fillId="0" borderId="0" xfId="9" applyFont="1" applyFill="1" applyBorder="1" applyAlignment="1"/>
    <xf numFmtId="0" fontId="0" fillId="0" borderId="0" xfId="0" applyBorder="1" applyAlignment="1"/>
    <xf numFmtId="0" fontId="17" fillId="0" borderId="5" xfId="9" applyFont="1" applyFill="1" applyBorder="1" applyAlignment="1">
      <alignment horizontal="center"/>
    </xf>
    <xf numFmtId="0" fontId="17" fillId="0" borderId="6" xfId="9" applyFont="1" applyFill="1" applyBorder="1" applyAlignment="1">
      <alignment horizontal="center"/>
    </xf>
    <xf numFmtId="0" fontId="17" fillId="0" borderId="8" xfId="9" applyFont="1" applyFill="1" applyBorder="1" applyAlignment="1">
      <alignment horizontal="center"/>
    </xf>
    <xf numFmtId="0" fontId="17" fillId="0" borderId="17" xfId="9" applyFont="1" applyFill="1" applyBorder="1" applyAlignment="1">
      <alignment horizontal="center"/>
    </xf>
    <xf numFmtId="0" fontId="17" fillId="0" borderId="9" xfId="9" applyFont="1" applyFill="1" applyBorder="1" applyAlignment="1">
      <alignment horizontal="center"/>
    </xf>
    <xf numFmtId="0" fontId="17" fillId="0" borderId="3" xfId="9" applyFont="1" applyFill="1" applyBorder="1" applyAlignment="1">
      <alignment horizontal="center"/>
    </xf>
    <xf numFmtId="0" fontId="44" fillId="0" borderId="0" xfId="9" applyFont="1" applyAlignment="1">
      <alignment horizontal="center"/>
    </xf>
    <xf numFmtId="0" fontId="45" fillId="0" borderId="0" xfId="9" applyFont="1" applyAlignment="1">
      <alignment horizontal="center"/>
    </xf>
  </cellXfs>
  <cellStyles count="13">
    <cellStyle name="Comma" xfId="1" builtinId="3"/>
    <cellStyle name="Comma0" xfId="2"/>
    <cellStyle name="Currency" xfId="3" builtinId="4"/>
    <cellStyle name="Currency0" xfId="4"/>
    <cellStyle name="Date" xfId="5"/>
    <cellStyle name="Fixed" xfId="6"/>
    <cellStyle name="Heading 1" xfId="7" builtinId="16" customBuiltin="1"/>
    <cellStyle name="Heading 2" xfId="8" builtinId="17" customBuiltin="1"/>
    <cellStyle name="Normal" xfId="0" builtinId="0"/>
    <cellStyle name="Normal_FY08.JPATS.Dec06" xfId="9"/>
    <cellStyle name="Normal_Rsrcs_X_ DOJ Goal  Obj" xfId="10"/>
    <cellStyle name="Style 1" xfId="11"/>
    <cellStyle name="Total" xfId="12"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438150</xdr:colOff>
      <xdr:row>30</xdr:row>
      <xdr:rowOff>19050</xdr:rowOff>
    </xdr:to>
    <xdr:pic>
      <xdr:nvPicPr>
        <xdr:cNvPr id="27655" name="Picture 3" descr="Newest Org Chart"/>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762000" y="828675"/>
          <a:ext cx="6534150" cy="4972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MS-FS-HQ3\dharris2$\Budget\FY07%20Budget\Presidents%20Budget\December%20update\FY08.JPATS.Dec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MS-FS-HQ3\dharris2$\Documents%20and%20Settings\mgreen\Local%20Settings\Temporary%20Internet%20Files\OLK4\2007%20Perf%20Budget%20OMB%20Exhibits%20Template%20REV%2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 Sum of Req  "/>
      <sheetName val="(E) Res by Goal_Obj"/>
      <sheetName val="(G) 2006 XWalk"/>
      <sheetName val="(H) 2007 XWalk"/>
      <sheetName val="(I) Reimb Resources"/>
      <sheetName val="(J) Perm Positions"/>
      <sheetName val="(K) Summ Atty Agt"/>
      <sheetName val="(O) Sum by OC"/>
      <sheetName val="(V) Aircraft"/>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A) Org Chart"/>
      <sheetName val="(B) Approp Lang"/>
      <sheetName val="(C) Sum of Req "/>
      <sheetName val="(D) Increases Offsets"/>
      <sheetName val="(F) ATB Justification"/>
      <sheetName val="(G) 2005 XWalk"/>
      <sheetName val="(H) 2006 XWalk"/>
      <sheetName val="(I) Reimb Resources"/>
      <sheetName val="(J) Perm Positions"/>
      <sheetName val="(K) Summ Atty Agt"/>
      <sheetName val="(L) Modular Costs"/>
      <sheetName val="(M) Financial Analysis"/>
      <sheetName val="(N) Sum by Grade"/>
      <sheetName val="(O) Sum by OC"/>
      <sheetName val="(P-1) Outyrs"/>
      <sheetName val="(P-2) Outlays"/>
      <sheetName val="(Q) Cong Reports"/>
      <sheetName val="(R) PART"/>
      <sheetName val="(S) Overseas Employees"/>
      <sheetName val="(T) ITIP "/>
      <sheetName val="(U) FT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dimension ref="A1:K31"/>
  <sheetViews>
    <sheetView tabSelected="1" view="pageBreakPreview" zoomScaleNormal="100" zoomScaleSheetLayoutView="100" workbookViewId="0">
      <selection activeCell="L6" sqref="L6"/>
    </sheetView>
  </sheetViews>
  <sheetFormatPr defaultRowHeight="15"/>
  <sheetData>
    <row r="1" spans="1:11" ht="20.25">
      <c r="A1" s="424" t="s">
        <v>195</v>
      </c>
      <c r="K1" s="261" t="s">
        <v>79</v>
      </c>
    </row>
    <row r="2" spans="1:11">
      <c r="K2" s="261" t="s">
        <v>79</v>
      </c>
    </row>
    <row r="3" spans="1:11">
      <c r="K3" s="261" t="s">
        <v>79</v>
      </c>
    </row>
    <row r="4" spans="1:11">
      <c r="K4" s="261" t="s">
        <v>79</v>
      </c>
    </row>
    <row r="5" spans="1:11">
      <c r="K5" s="261" t="s">
        <v>79</v>
      </c>
    </row>
    <row r="6" spans="1:11">
      <c r="K6" s="261" t="s">
        <v>79</v>
      </c>
    </row>
    <row r="7" spans="1:11">
      <c r="K7" s="261" t="s">
        <v>79</v>
      </c>
    </row>
    <row r="8" spans="1:11">
      <c r="K8" s="261" t="s">
        <v>79</v>
      </c>
    </row>
    <row r="9" spans="1:11">
      <c r="K9" s="261" t="s">
        <v>79</v>
      </c>
    </row>
    <row r="10" spans="1:11">
      <c r="K10" s="261" t="s">
        <v>79</v>
      </c>
    </row>
    <row r="11" spans="1:11">
      <c r="K11" s="261" t="s">
        <v>79</v>
      </c>
    </row>
    <row r="12" spans="1:11">
      <c r="K12" s="261" t="s">
        <v>79</v>
      </c>
    </row>
    <row r="13" spans="1:11">
      <c r="K13" s="261" t="s">
        <v>79</v>
      </c>
    </row>
    <row r="14" spans="1:11">
      <c r="K14" s="261" t="s">
        <v>79</v>
      </c>
    </row>
    <row r="15" spans="1:11">
      <c r="K15" s="261" t="s">
        <v>79</v>
      </c>
    </row>
    <row r="16" spans="1:11">
      <c r="K16" s="261" t="s">
        <v>79</v>
      </c>
    </row>
    <row r="17" spans="11:11">
      <c r="K17" s="261" t="s">
        <v>79</v>
      </c>
    </row>
    <row r="18" spans="11:11">
      <c r="K18" s="261" t="s">
        <v>79</v>
      </c>
    </row>
    <row r="19" spans="11:11">
      <c r="K19" s="261" t="s">
        <v>79</v>
      </c>
    </row>
    <row r="20" spans="11:11">
      <c r="K20" s="261" t="s">
        <v>79</v>
      </c>
    </row>
    <row r="21" spans="11:11">
      <c r="K21" s="261" t="s">
        <v>79</v>
      </c>
    </row>
    <row r="22" spans="11:11">
      <c r="K22" s="261" t="s">
        <v>79</v>
      </c>
    </row>
    <row r="23" spans="11:11">
      <c r="K23" s="261" t="s">
        <v>79</v>
      </c>
    </row>
    <row r="24" spans="11:11">
      <c r="K24" s="261" t="s">
        <v>79</v>
      </c>
    </row>
    <row r="25" spans="11:11">
      <c r="K25" s="261" t="s">
        <v>79</v>
      </c>
    </row>
    <row r="26" spans="11:11">
      <c r="K26" s="261" t="s">
        <v>79</v>
      </c>
    </row>
    <row r="27" spans="11:11">
      <c r="K27" s="261" t="s">
        <v>79</v>
      </c>
    </row>
    <row r="28" spans="11:11">
      <c r="K28" s="261" t="s">
        <v>79</v>
      </c>
    </row>
    <row r="29" spans="11:11">
      <c r="K29" s="261" t="s">
        <v>79</v>
      </c>
    </row>
    <row r="30" spans="11:11">
      <c r="K30" s="261" t="s">
        <v>79</v>
      </c>
    </row>
    <row r="31" spans="11:11">
      <c r="K31" s="261" t="s">
        <v>10</v>
      </c>
    </row>
  </sheetData>
  <pageMargins left="0.7" right="0.7" top="0.75" bottom="0.75" header="0.3" footer="0.3"/>
  <pageSetup orientation="landscape" r:id="rId1"/>
  <headerFooter>
    <oddFooter>&amp;C&amp;"Times New Roman,Regular"Exhibit A - Organizational Chart</oddFooter>
  </headerFooter>
  <drawing r:id="rId2"/>
</worksheet>
</file>

<file path=xl/worksheets/sheet2.xml><?xml version="1.0" encoding="utf-8"?>
<worksheet xmlns="http://schemas.openxmlformats.org/spreadsheetml/2006/main" xmlns:r="http://schemas.openxmlformats.org/officeDocument/2006/relationships">
  <sheetPr codeName="Sheet4" enableFormatConditionsCalculation="0">
    <pageSetUpPr fitToPage="1"/>
  </sheetPr>
  <dimension ref="A1:AH38"/>
  <sheetViews>
    <sheetView showGridLines="0" showOutlineSymbols="0" view="pageBreakPreview" zoomScale="85" zoomScaleNormal="100" zoomScaleSheetLayoutView="85" workbookViewId="0">
      <selection activeCell="AB17" sqref="AB17"/>
    </sheetView>
  </sheetViews>
  <sheetFormatPr defaultColWidth="9.6640625" defaultRowHeight="15.75"/>
  <cols>
    <col min="1" max="2" width="2.5546875" style="5" customWidth="1"/>
    <col min="3" max="3" width="20.88671875" style="5" customWidth="1"/>
    <col min="4" max="4" width="9.5546875" style="5" customWidth="1"/>
    <col min="5" max="5" width="1.6640625" style="5" customWidth="1"/>
    <col min="6" max="6" width="1.5546875" style="5" customWidth="1"/>
    <col min="7" max="7" width="1.77734375" style="5" customWidth="1"/>
    <col min="8" max="9" width="5.44140625" style="11" customWidth="1"/>
    <col min="10" max="10" width="10.6640625" style="11" customWidth="1"/>
    <col min="11" max="11" width="5.6640625" style="11" customWidth="1"/>
    <col min="12" max="12" width="4.44140625" style="11" customWidth="1"/>
    <col min="13" max="13" width="8.77734375" style="11" customWidth="1"/>
    <col min="14" max="15" width="5.6640625" style="11" customWidth="1"/>
    <col min="16" max="16" width="8.44140625" style="11" customWidth="1"/>
    <col min="17" max="18" width="5.21875" style="11" customWidth="1"/>
    <col min="19" max="19" width="8.33203125" style="11" customWidth="1"/>
    <col min="20" max="21" width="4.77734375" style="11" customWidth="1"/>
    <col min="22" max="22" width="7.88671875" style="11" customWidth="1"/>
    <col min="23" max="24" width="5.44140625" style="11" customWidth="1"/>
    <col min="25" max="25" width="7.5546875" style="11" bestFit="1" customWidth="1"/>
    <col min="26" max="26" width="6.77734375" style="11" customWidth="1"/>
    <col min="27" max="27" width="6.44140625" style="11" customWidth="1"/>
    <col min="28" max="28" width="9.21875" style="11" customWidth="1"/>
    <col min="29" max="29" width="3.33203125" style="11" hidden="1" customWidth="1"/>
    <col min="30" max="30" width="0.21875" style="11" hidden="1" customWidth="1"/>
    <col min="31" max="31" width="8.44140625" style="11" hidden="1" customWidth="1"/>
    <col min="32" max="32" width="8" style="11" hidden="1" customWidth="1"/>
    <col min="33" max="33" width="1" style="110" customWidth="1"/>
    <col min="34" max="34" width="5.6640625" style="5" customWidth="1"/>
    <col min="35" max="35" width="7.6640625" style="5" customWidth="1"/>
    <col min="36" max="16384" width="9.6640625" style="5"/>
  </cols>
  <sheetData>
    <row r="1" spans="1:34" ht="26.25">
      <c r="A1" s="467" t="s">
        <v>14</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G1" s="261" t="s">
        <v>79</v>
      </c>
      <c r="AH1" s="245"/>
    </row>
    <row r="2" spans="1:34">
      <c r="AG2" s="261" t="s">
        <v>79</v>
      </c>
      <c r="AH2" s="245"/>
    </row>
    <row r="3" spans="1:34">
      <c r="A3" s="6"/>
      <c r="B3" s="6"/>
      <c r="C3" s="6"/>
      <c r="D3" s="6"/>
      <c r="E3" s="6"/>
      <c r="F3" s="6"/>
      <c r="G3" s="6"/>
      <c r="H3" s="10"/>
      <c r="I3" s="10"/>
      <c r="J3" s="10"/>
      <c r="K3" s="10"/>
      <c r="L3" s="10"/>
      <c r="M3" s="10"/>
      <c r="N3" s="10"/>
      <c r="O3" s="10"/>
      <c r="P3" s="10"/>
      <c r="Q3" s="10"/>
      <c r="R3" s="10"/>
      <c r="S3" s="10"/>
      <c r="T3" s="10"/>
      <c r="U3" s="10"/>
      <c r="V3" s="10"/>
      <c r="W3" s="10"/>
      <c r="X3" s="10"/>
      <c r="Y3" s="10"/>
      <c r="Z3" s="10"/>
      <c r="AA3" s="10"/>
      <c r="AB3" s="10"/>
      <c r="AC3" s="10"/>
      <c r="AD3" s="10"/>
      <c r="AE3" s="10"/>
      <c r="AF3" s="10"/>
      <c r="AG3" s="261" t="s">
        <v>79</v>
      </c>
      <c r="AH3" s="245"/>
    </row>
    <row r="4" spans="1:34" ht="26.25">
      <c r="A4" s="471" t="s">
        <v>63</v>
      </c>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12"/>
      <c r="AD4" s="12"/>
      <c r="AE4" s="12"/>
      <c r="AF4" s="12"/>
      <c r="AG4" s="261" t="s">
        <v>79</v>
      </c>
      <c r="AH4" s="245"/>
    </row>
    <row r="5" spans="1:34" ht="26.25">
      <c r="A5" s="473" t="s">
        <v>7</v>
      </c>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12"/>
      <c r="AD5" s="12"/>
      <c r="AE5" s="12"/>
      <c r="AF5" s="12"/>
      <c r="AG5" s="261" t="s">
        <v>79</v>
      </c>
      <c r="AH5" s="245"/>
    </row>
    <row r="6" spans="1:34" ht="26.25">
      <c r="A6" s="473" t="s">
        <v>4</v>
      </c>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12"/>
      <c r="AD6" s="12"/>
      <c r="AE6" s="12"/>
      <c r="AF6" s="12"/>
      <c r="AG6" s="261" t="s">
        <v>79</v>
      </c>
      <c r="AH6" s="245"/>
    </row>
    <row r="7" spans="1:34" ht="26.25">
      <c r="A7" s="473" t="s">
        <v>81</v>
      </c>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12"/>
      <c r="AD7" s="12"/>
      <c r="AE7" s="12"/>
      <c r="AF7" s="12"/>
      <c r="AG7" s="261" t="s">
        <v>79</v>
      </c>
      <c r="AH7" s="245"/>
    </row>
    <row r="8" spans="1:34" ht="26.25">
      <c r="A8" s="473" t="s">
        <v>62</v>
      </c>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12"/>
      <c r="AD8" s="12"/>
      <c r="AE8" s="12"/>
      <c r="AF8" s="12"/>
      <c r="AG8" s="261" t="s">
        <v>79</v>
      </c>
      <c r="AH8" s="245"/>
    </row>
    <row r="9" spans="1:34" ht="23.25">
      <c r="A9" s="45"/>
      <c r="B9" s="7"/>
      <c r="C9" s="7"/>
      <c r="D9" s="7"/>
      <c r="E9" s="7"/>
      <c r="F9" s="7"/>
      <c r="G9" s="7"/>
      <c r="H9" s="12"/>
      <c r="I9" s="12"/>
      <c r="J9" s="12"/>
      <c r="K9" s="12"/>
      <c r="L9" s="12"/>
      <c r="M9" s="12"/>
      <c r="N9" s="12"/>
      <c r="O9" s="12"/>
      <c r="P9" s="12"/>
      <c r="Q9" s="12"/>
      <c r="R9" s="12"/>
      <c r="S9" s="12"/>
      <c r="T9" s="12"/>
      <c r="U9" s="12"/>
      <c r="V9" s="12"/>
      <c r="W9" s="12"/>
      <c r="X9" s="12"/>
      <c r="Y9" s="12"/>
      <c r="Z9" s="12"/>
      <c r="AA9" s="12"/>
      <c r="AB9" s="12"/>
      <c r="AC9" s="12"/>
      <c r="AD9" s="12"/>
      <c r="AE9" s="12"/>
      <c r="AF9" s="12"/>
      <c r="AG9" s="261" t="s">
        <v>79</v>
      </c>
      <c r="AH9" s="245"/>
    </row>
    <row r="10" spans="1:34">
      <c r="A10" s="26"/>
      <c r="B10" s="7"/>
      <c r="C10" s="7"/>
      <c r="D10" s="7"/>
      <c r="E10" s="7"/>
      <c r="F10" s="7"/>
      <c r="G10" s="7"/>
      <c r="H10" s="12"/>
      <c r="I10" s="12"/>
      <c r="J10" s="12"/>
      <c r="K10" s="12"/>
      <c r="L10" s="12"/>
      <c r="M10" s="12"/>
      <c r="N10" s="12"/>
      <c r="O10" s="12"/>
      <c r="P10" s="12"/>
      <c r="Q10" s="12"/>
      <c r="R10" s="12"/>
      <c r="S10" s="12"/>
      <c r="T10" s="12"/>
      <c r="U10" s="12"/>
      <c r="V10" s="12"/>
      <c r="W10" s="12"/>
      <c r="X10" s="12"/>
      <c r="Y10" s="12"/>
      <c r="Z10" s="431" t="s">
        <v>151</v>
      </c>
      <c r="AA10" s="432"/>
      <c r="AB10" s="433"/>
      <c r="AC10" s="81"/>
      <c r="AD10" s="428" t="s">
        <v>64</v>
      </c>
      <c r="AE10" s="429"/>
      <c r="AF10" s="430"/>
      <c r="AG10" s="261" t="s">
        <v>79</v>
      </c>
      <c r="AH10" s="245"/>
    </row>
    <row r="11" spans="1:34">
      <c r="A11" s="9"/>
      <c r="B11" s="9"/>
      <c r="C11" s="9"/>
      <c r="D11" s="9"/>
      <c r="E11" s="9"/>
      <c r="F11" s="9"/>
      <c r="G11" s="9"/>
      <c r="H11" s="91"/>
      <c r="I11" s="91"/>
      <c r="J11" s="91"/>
      <c r="K11" s="91"/>
      <c r="L11" s="91"/>
      <c r="M11" s="91"/>
      <c r="N11" s="91"/>
      <c r="O11" s="91"/>
      <c r="P11" s="91"/>
      <c r="Q11" s="91"/>
      <c r="R11" s="91"/>
      <c r="S11" s="91"/>
      <c r="T11" s="91"/>
      <c r="U11" s="91"/>
      <c r="V11" s="91"/>
      <c r="W11" s="91"/>
      <c r="X11" s="91"/>
      <c r="Y11" s="32"/>
      <c r="Z11" s="459" t="s">
        <v>3</v>
      </c>
      <c r="AA11" s="458" t="s">
        <v>21</v>
      </c>
      <c r="AB11" s="456" t="s">
        <v>70</v>
      </c>
      <c r="AC11" s="34"/>
      <c r="AD11" s="41" t="s">
        <v>71</v>
      </c>
      <c r="AE11" s="44"/>
      <c r="AF11" s="39"/>
      <c r="AG11" s="261" t="s">
        <v>79</v>
      </c>
      <c r="AH11" s="245"/>
    </row>
    <row r="12" spans="1:34" ht="16.5" thickBot="1">
      <c r="A12" s="92"/>
      <c r="B12" s="36"/>
      <c r="C12" s="36"/>
      <c r="D12" s="36"/>
      <c r="E12" s="36"/>
      <c r="F12" s="36"/>
      <c r="G12" s="36"/>
      <c r="H12" s="37"/>
      <c r="I12" s="37"/>
      <c r="J12" s="37"/>
      <c r="K12" s="37"/>
      <c r="L12" s="37"/>
      <c r="M12" s="37"/>
      <c r="N12" s="37"/>
      <c r="O12" s="37"/>
      <c r="P12" s="37"/>
      <c r="Q12" s="37"/>
      <c r="R12" s="37"/>
      <c r="S12" s="37"/>
      <c r="T12" s="37"/>
      <c r="U12" s="37"/>
      <c r="V12" s="37"/>
      <c r="W12" s="37"/>
      <c r="X12" s="37"/>
      <c r="Y12" s="37"/>
      <c r="Z12" s="460"/>
      <c r="AA12" s="457"/>
      <c r="AB12" s="457"/>
      <c r="AC12" s="38"/>
      <c r="AD12" s="42" t="s">
        <v>68</v>
      </c>
      <c r="AE12" s="42" t="s">
        <v>21</v>
      </c>
      <c r="AF12" s="40" t="s">
        <v>70</v>
      </c>
      <c r="AG12" s="261" t="s">
        <v>79</v>
      </c>
      <c r="AH12" s="245"/>
    </row>
    <row r="13" spans="1:34">
      <c r="A13" s="469" t="s">
        <v>127</v>
      </c>
      <c r="B13" s="470"/>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233">
        <v>123</v>
      </c>
      <c r="AA13" s="233">
        <v>123</v>
      </c>
      <c r="AB13" s="386">
        <v>59721</v>
      </c>
      <c r="AC13" s="47" t="s">
        <v>69</v>
      </c>
      <c r="AD13" s="48"/>
      <c r="AE13" s="48"/>
      <c r="AF13" s="46"/>
      <c r="AG13" s="261" t="s">
        <v>79</v>
      </c>
      <c r="AH13" s="245"/>
    </row>
    <row r="14" spans="1:34">
      <c r="A14" s="160" t="s">
        <v>150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233">
        <f>+Z15-Z13</f>
        <v>0</v>
      </c>
      <c r="AA14" s="233">
        <f>+AA15-AA13</f>
        <v>0</v>
      </c>
      <c r="AB14" s="387">
        <f>+AB15-AB13</f>
        <v>-2146</v>
      </c>
      <c r="AC14" s="88"/>
      <c r="AD14" s="89"/>
      <c r="AE14" s="89"/>
      <c r="AF14" s="90"/>
      <c r="AG14" s="261" t="s">
        <v>79</v>
      </c>
      <c r="AH14" s="245"/>
    </row>
    <row r="15" spans="1:34">
      <c r="A15" s="449" t="s">
        <v>132</v>
      </c>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156">
        <v>123</v>
      </c>
      <c r="AA15" s="156">
        <v>123</v>
      </c>
      <c r="AB15" s="271">
        <v>57575</v>
      </c>
      <c r="AC15" s="156" t="e">
        <f>AC13+AC14+#REF!</f>
        <v>#VALUE!</v>
      </c>
      <c r="AD15" s="156" t="e">
        <f>AD13+AD14+#REF!</f>
        <v>#REF!</v>
      </c>
      <c r="AE15" s="156" t="e">
        <f>AE13+AE14+#REF!</f>
        <v>#REF!</v>
      </c>
      <c r="AF15" s="156" t="e">
        <f>AF13+AF14+#REF!</f>
        <v>#REF!</v>
      </c>
      <c r="AG15" s="261" t="s">
        <v>79</v>
      </c>
      <c r="AH15" s="245"/>
    </row>
    <row r="16" spans="1:34">
      <c r="A16" s="451" t="s">
        <v>156</v>
      </c>
      <c r="B16" s="452"/>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234">
        <f>+Z17-Z15</f>
        <v>0</v>
      </c>
      <c r="AA16" s="234">
        <f>+AA17-AA15</f>
        <v>0</v>
      </c>
      <c r="AB16" s="270">
        <f>+AB17-AB15</f>
        <v>-8858.002999999997</v>
      </c>
      <c r="AG16" s="261" t="s">
        <v>79</v>
      </c>
      <c r="AH16" s="245"/>
    </row>
    <row r="17" spans="1:34">
      <c r="A17" s="449" t="s">
        <v>152</v>
      </c>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235">
        <v>123</v>
      </c>
      <c r="AA17" s="235">
        <v>123</v>
      </c>
      <c r="AB17" s="272">
        <v>48716.997000000003</v>
      </c>
      <c r="AC17" s="47"/>
      <c r="AD17" s="48"/>
      <c r="AE17" s="48"/>
      <c r="AF17" s="46"/>
      <c r="AG17" s="261" t="s">
        <v>79</v>
      </c>
      <c r="AH17" s="245"/>
    </row>
    <row r="18" spans="1:34">
      <c r="A18" s="475" t="s">
        <v>155</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236">
        <f>+Z14+Z16</f>
        <v>0</v>
      </c>
      <c r="AA18" s="236">
        <f>+AA14+AA16</f>
        <v>0</v>
      </c>
      <c r="AB18" s="273">
        <f>+AB16</f>
        <v>-8858.002999999997</v>
      </c>
      <c r="AC18" s="35"/>
      <c r="AD18" s="43" t="e">
        <f>#REF!-#REF!</f>
        <v>#REF!</v>
      </c>
      <c r="AE18" s="43" t="e">
        <f>#REF!-#REF!</f>
        <v>#REF!</v>
      </c>
      <c r="AF18" s="33" t="e">
        <f>#REF!-#REF!</f>
        <v>#REF!</v>
      </c>
      <c r="AG18" s="261" t="s">
        <v>79</v>
      </c>
      <c r="AH18" s="245"/>
    </row>
    <row r="19" spans="1:34" s="222" customFormat="1">
      <c r="A19" s="280" t="s">
        <v>171</v>
      </c>
      <c r="B19" s="219"/>
      <c r="C19" s="219"/>
      <c r="D19" s="219"/>
      <c r="E19" s="219"/>
      <c r="F19" s="219"/>
      <c r="G19" s="219"/>
      <c r="H19" s="220"/>
      <c r="I19" s="220"/>
      <c r="J19" s="220"/>
      <c r="K19" s="220"/>
      <c r="L19" s="220"/>
      <c r="M19" s="220"/>
      <c r="N19" s="220"/>
      <c r="O19" s="220"/>
      <c r="P19" s="220"/>
      <c r="Q19" s="220"/>
      <c r="R19" s="221"/>
      <c r="S19" s="221"/>
      <c r="T19" s="221"/>
      <c r="U19" s="221"/>
      <c r="V19" s="221"/>
      <c r="W19" s="221"/>
      <c r="X19" s="221"/>
      <c r="Y19" s="221"/>
      <c r="Z19" s="221"/>
      <c r="AA19" s="221"/>
      <c r="AB19" s="221"/>
      <c r="AC19" s="221"/>
      <c r="AD19" s="221"/>
      <c r="AE19" s="221"/>
      <c r="AF19" s="221"/>
      <c r="AG19" s="261" t="s">
        <v>79</v>
      </c>
      <c r="AH19" s="245"/>
    </row>
    <row r="20" spans="1:34">
      <c r="P20" s="95" t="s">
        <v>80</v>
      </c>
      <c r="AG20" s="261" t="s">
        <v>79</v>
      </c>
      <c r="AH20" s="245"/>
    </row>
    <row r="21" spans="1:34">
      <c r="AG21" s="261" t="s">
        <v>79</v>
      </c>
      <c r="AH21" s="245"/>
    </row>
    <row r="22" spans="1:34" ht="18" customHeight="1">
      <c r="A22" s="82"/>
      <c r="B22" s="82"/>
      <c r="C22" s="82"/>
      <c r="D22" s="82"/>
      <c r="E22" s="82"/>
      <c r="F22" s="82"/>
      <c r="G22" s="82"/>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261" t="s">
        <v>79</v>
      </c>
      <c r="AH22" s="245"/>
    </row>
    <row r="23" spans="1:34" ht="18" customHeight="1">
      <c r="A23" s="434" t="s">
        <v>67</v>
      </c>
      <c r="B23" s="435"/>
      <c r="C23" s="435"/>
      <c r="D23" s="435"/>
      <c r="E23" s="435"/>
      <c r="F23" s="435"/>
      <c r="G23" s="436"/>
      <c r="H23" s="443" t="s">
        <v>127</v>
      </c>
      <c r="I23" s="444"/>
      <c r="J23" s="445"/>
      <c r="K23" s="443" t="s">
        <v>128</v>
      </c>
      <c r="L23" s="444"/>
      <c r="M23" s="445"/>
      <c r="N23" s="443" t="s">
        <v>132</v>
      </c>
      <c r="O23" s="444"/>
      <c r="P23" s="445"/>
      <c r="Q23" s="443" t="s">
        <v>152</v>
      </c>
      <c r="R23" s="444"/>
      <c r="S23" s="445"/>
      <c r="T23" s="443" t="s">
        <v>154</v>
      </c>
      <c r="U23" s="453"/>
      <c r="V23" s="453"/>
      <c r="W23" s="443" t="s">
        <v>153</v>
      </c>
      <c r="X23" s="444"/>
      <c r="Y23" s="444"/>
      <c r="Z23" s="443" t="s">
        <v>152</v>
      </c>
      <c r="AA23" s="444"/>
      <c r="AB23" s="445"/>
      <c r="AC23" s="64"/>
      <c r="AD23" s="62" t="s">
        <v>58</v>
      </c>
      <c r="AE23" s="63"/>
      <c r="AF23" s="65"/>
      <c r="AG23" s="261" t="s">
        <v>79</v>
      </c>
      <c r="AH23" s="245"/>
    </row>
    <row r="24" spans="1:34" ht="28.5" customHeight="1">
      <c r="A24" s="437"/>
      <c r="B24" s="438"/>
      <c r="C24" s="438"/>
      <c r="D24" s="438"/>
      <c r="E24" s="438"/>
      <c r="F24" s="438"/>
      <c r="G24" s="439"/>
      <c r="H24" s="446"/>
      <c r="I24" s="447"/>
      <c r="J24" s="448"/>
      <c r="K24" s="446"/>
      <c r="L24" s="447"/>
      <c r="M24" s="448"/>
      <c r="N24" s="446"/>
      <c r="O24" s="447"/>
      <c r="P24" s="448"/>
      <c r="Q24" s="446"/>
      <c r="R24" s="447"/>
      <c r="S24" s="448"/>
      <c r="T24" s="454"/>
      <c r="U24" s="455"/>
      <c r="V24" s="455"/>
      <c r="W24" s="446"/>
      <c r="X24" s="447"/>
      <c r="Y24" s="447"/>
      <c r="Z24" s="446"/>
      <c r="AA24" s="447"/>
      <c r="AB24" s="448"/>
      <c r="AC24" s="68"/>
      <c r="AD24" s="66" t="s">
        <v>72</v>
      </c>
      <c r="AE24" s="67"/>
      <c r="AF24" s="69"/>
      <c r="AG24" s="261" t="s">
        <v>79</v>
      </c>
      <c r="AH24" s="245"/>
    </row>
    <row r="25" spans="1:34" ht="18" customHeight="1" thickBot="1">
      <c r="A25" s="440"/>
      <c r="B25" s="441"/>
      <c r="C25" s="441"/>
      <c r="D25" s="441"/>
      <c r="E25" s="441"/>
      <c r="F25" s="441"/>
      <c r="G25" s="442"/>
      <c r="H25" s="70" t="s">
        <v>68</v>
      </c>
      <c r="I25" s="71" t="s">
        <v>21</v>
      </c>
      <c r="J25" s="72" t="s">
        <v>70</v>
      </c>
      <c r="K25" s="70" t="s">
        <v>68</v>
      </c>
      <c r="L25" s="71" t="s">
        <v>21</v>
      </c>
      <c r="M25" s="72" t="s">
        <v>70</v>
      </c>
      <c r="N25" s="70" t="s">
        <v>68</v>
      </c>
      <c r="O25" s="71" t="s">
        <v>21</v>
      </c>
      <c r="P25" s="72" t="s">
        <v>70</v>
      </c>
      <c r="Q25" s="70" t="s">
        <v>68</v>
      </c>
      <c r="R25" s="71" t="s">
        <v>21</v>
      </c>
      <c r="S25" s="72" t="s">
        <v>70</v>
      </c>
      <c r="T25" s="70" t="s">
        <v>68</v>
      </c>
      <c r="U25" s="71" t="s">
        <v>21</v>
      </c>
      <c r="V25" s="72" t="s">
        <v>70</v>
      </c>
      <c r="W25" s="70" t="s">
        <v>68</v>
      </c>
      <c r="X25" s="71" t="s">
        <v>21</v>
      </c>
      <c r="Y25" s="72" t="s">
        <v>70</v>
      </c>
      <c r="Z25" s="70" t="s">
        <v>68</v>
      </c>
      <c r="AA25" s="71" t="s">
        <v>21</v>
      </c>
      <c r="AB25" s="74" t="s">
        <v>70</v>
      </c>
      <c r="AC25" s="73"/>
      <c r="AD25" s="70" t="s">
        <v>68</v>
      </c>
      <c r="AE25" s="71" t="s">
        <v>21</v>
      </c>
      <c r="AF25" s="74" t="s">
        <v>70</v>
      </c>
      <c r="AG25" s="261" t="s">
        <v>79</v>
      </c>
      <c r="AH25" s="245"/>
    </row>
    <row r="26" spans="1:34" ht="18" customHeight="1">
      <c r="A26" s="464" t="s">
        <v>4</v>
      </c>
      <c r="B26" s="465"/>
      <c r="C26" s="465"/>
      <c r="D26" s="465"/>
      <c r="E26" s="465"/>
      <c r="F26" s="465"/>
      <c r="G26" s="466"/>
      <c r="H26" s="167">
        <v>123</v>
      </c>
      <c r="I26" s="168">
        <v>123</v>
      </c>
      <c r="J26" s="379">
        <f>+AB13</f>
        <v>59721</v>
      </c>
      <c r="K26" s="380">
        <v>0</v>
      </c>
      <c r="L26" s="381">
        <v>0</v>
      </c>
      <c r="M26" s="382">
        <f>+P26-J26</f>
        <v>-2146</v>
      </c>
      <c r="N26" s="75">
        <v>123</v>
      </c>
      <c r="O26" s="76">
        <v>123</v>
      </c>
      <c r="P26" s="122">
        <v>57575</v>
      </c>
      <c r="Q26" s="167">
        <v>123</v>
      </c>
      <c r="R26" s="168">
        <v>123</v>
      </c>
      <c r="S26" s="122">
        <v>57575</v>
      </c>
      <c r="T26" s="183">
        <v>0</v>
      </c>
      <c r="U26" s="184">
        <v>0</v>
      </c>
      <c r="V26" s="122">
        <v>0</v>
      </c>
      <c r="W26" s="183">
        <v>0</v>
      </c>
      <c r="X26" s="184">
        <v>0</v>
      </c>
      <c r="Y26" s="268">
        <v>-8858</v>
      </c>
      <c r="Z26" s="170">
        <f>+Q26</f>
        <v>123</v>
      </c>
      <c r="AA26" s="169">
        <f>+R26</f>
        <v>123</v>
      </c>
      <c r="AB26" s="173">
        <f>+S26+Y26</f>
        <v>48717</v>
      </c>
      <c r="AC26" s="76"/>
      <c r="AD26" s="75">
        <f>Z26-K26</f>
        <v>123</v>
      </c>
      <c r="AE26" s="76">
        <f>AA26-L26</f>
        <v>123</v>
      </c>
      <c r="AF26" s="77">
        <f>AB26-M26</f>
        <v>50863</v>
      </c>
      <c r="AG26" s="261" t="s">
        <v>79</v>
      </c>
      <c r="AH26" s="245"/>
    </row>
    <row r="27" spans="1:34" ht="18" customHeight="1">
      <c r="A27" s="461" t="s">
        <v>22</v>
      </c>
      <c r="B27" s="462"/>
      <c r="C27" s="462"/>
      <c r="D27" s="462"/>
      <c r="E27" s="462"/>
      <c r="F27" s="462"/>
      <c r="G27" s="463"/>
      <c r="H27" s="79">
        <f t="shared" ref="H27:S27" si="0">SUM(H26:H26)</f>
        <v>123</v>
      </c>
      <c r="I27" s="79">
        <f t="shared" si="0"/>
        <v>123</v>
      </c>
      <c r="J27" s="383">
        <f t="shared" si="0"/>
        <v>59721</v>
      </c>
      <c r="K27" s="384">
        <f t="shared" si="0"/>
        <v>0</v>
      </c>
      <c r="L27" s="385">
        <f t="shared" si="0"/>
        <v>0</v>
      </c>
      <c r="M27" s="383">
        <f t="shared" si="0"/>
        <v>-2146</v>
      </c>
      <c r="N27" s="78">
        <f t="shared" si="0"/>
        <v>123</v>
      </c>
      <c r="O27" s="172">
        <f t="shared" si="0"/>
        <v>123</v>
      </c>
      <c r="P27" s="123">
        <f t="shared" si="0"/>
        <v>57575</v>
      </c>
      <c r="Q27" s="171">
        <f t="shared" si="0"/>
        <v>123</v>
      </c>
      <c r="R27" s="172">
        <f t="shared" si="0"/>
        <v>123</v>
      </c>
      <c r="S27" s="123">
        <f t="shared" si="0"/>
        <v>57575</v>
      </c>
      <c r="T27" s="185">
        <v>0</v>
      </c>
      <c r="U27" s="186">
        <v>0</v>
      </c>
      <c r="V27" s="123">
        <f>V26</f>
        <v>0</v>
      </c>
      <c r="W27" s="185">
        <v>0</v>
      </c>
      <c r="X27" s="186">
        <v>0</v>
      </c>
      <c r="Y27" s="269">
        <f>Y26</f>
        <v>-8858</v>
      </c>
      <c r="Z27" s="171">
        <f>SUM(Z26:Z26)</f>
        <v>123</v>
      </c>
      <c r="AA27" s="172">
        <f>SUM(AA26:AA26)</f>
        <v>123</v>
      </c>
      <c r="AB27" s="174">
        <f>SUM(AB26:AB26)</f>
        <v>48717</v>
      </c>
      <c r="AC27" s="79"/>
      <c r="AD27" s="78">
        <f>SUM(AD26:AD26)</f>
        <v>123</v>
      </c>
      <c r="AE27" s="79">
        <f>SUM(AE26:AE26)</f>
        <v>123</v>
      </c>
      <c r="AF27" s="80">
        <f>SUM(AF26:AF26)</f>
        <v>50863</v>
      </c>
      <c r="AG27" s="261" t="s">
        <v>79</v>
      </c>
      <c r="AH27" s="245"/>
    </row>
    <row r="28" spans="1:34" ht="18" customHeight="1">
      <c r="C28" s="8"/>
      <c r="D28" s="8"/>
      <c r="E28" s="8"/>
      <c r="F28" s="8"/>
      <c r="AG28" s="261" t="s">
        <v>79</v>
      </c>
      <c r="AH28" s="245"/>
    </row>
    <row r="29" spans="1:34">
      <c r="C29" s="281" t="s">
        <v>165</v>
      </c>
      <c r="AG29" s="261" t="s">
        <v>79</v>
      </c>
      <c r="AH29" s="245"/>
    </row>
    <row r="30" spans="1:34">
      <c r="C30" s="281" t="s">
        <v>167</v>
      </c>
      <c r="D30" s="11"/>
      <c r="AG30" s="261" t="s">
        <v>79</v>
      </c>
      <c r="AH30" s="245"/>
    </row>
    <row r="31" spans="1:34">
      <c r="C31" s="281" t="s">
        <v>168</v>
      </c>
      <c r="D31" s="11"/>
      <c r="P31" s="91"/>
      <c r="AB31" s="11" t="s">
        <v>69</v>
      </c>
      <c r="AG31" s="261" t="s">
        <v>10</v>
      </c>
      <c r="AH31" s="245"/>
    </row>
    <row r="32" spans="1:34">
      <c r="C32" s="11"/>
      <c r="D32" s="11"/>
      <c r="H32" s="24"/>
      <c r="P32" s="91"/>
    </row>
    <row r="33" spans="3:16">
      <c r="C33" s="11"/>
      <c r="D33" s="11"/>
      <c r="P33" s="91"/>
    </row>
    <row r="34" spans="3:16">
      <c r="C34" s="11"/>
      <c r="D34" s="11"/>
    </row>
    <row r="35" spans="3:16">
      <c r="C35" s="11"/>
      <c r="D35" s="11"/>
    </row>
    <row r="36" spans="3:16">
      <c r="C36" s="11"/>
      <c r="D36" s="11"/>
    </row>
    <row r="37" spans="3:16">
      <c r="C37" s="11"/>
      <c r="D37" s="91"/>
    </row>
    <row r="38" spans="3:16">
      <c r="C38" s="11"/>
      <c r="D38" s="91"/>
    </row>
  </sheetData>
  <mergeCells count="26">
    <mergeCell ref="A27:G27"/>
    <mergeCell ref="N23:P24"/>
    <mergeCell ref="A26:G26"/>
    <mergeCell ref="A1:AB1"/>
    <mergeCell ref="A13:Y13"/>
    <mergeCell ref="A4:AB4"/>
    <mergeCell ref="A6:AB6"/>
    <mergeCell ref="A7:AB7"/>
    <mergeCell ref="A8:AB8"/>
    <mergeCell ref="A18:Y18"/>
    <mergeCell ref="A5:AB5"/>
    <mergeCell ref="AD10:AF10"/>
    <mergeCell ref="Z10:AB10"/>
    <mergeCell ref="A23:G25"/>
    <mergeCell ref="K23:M24"/>
    <mergeCell ref="A17:Y17"/>
    <mergeCell ref="A16:Y16"/>
    <mergeCell ref="T23:V24"/>
    <mergeCell ref="W23:Y24"/>
    <mergeCell ref="Z23:AB24"/>
    <mergeCell ref="Q23:S24"/>
    <mergeCell ref="H23:J24"/>
    <mergeCell ref="AB11:AB12"/>
    <mergeCell ref="AA11:AA12"/>
    <mergeCell ref="A15:Y15"/>
    <mergeCell ref="Z11:Z12"/>
  </mergeCells>
  <phoneticPr fontId="0" type="noConversion"/>
  <printOptions horizontalCentered="1"/>
  <pageMargins left="0.5" right="0.4" top="0.75" bottom="0.25" header="0" footer="0"/>
  <pageSetup scale="60" firstPageNumber="8" orientation="landscape" useFirstPageNumber="1" r:id="rId1"/>
  <headerFooter alignWithMargins="0">
    <oddFooter>&amp;C&amp;"Times New Roman,Regular"Exhibit B - Summary of Requirements</oddFooter>
  </headerFooter>
  <rowBreaks count="1" manualBreakCount="1">
    <brk id="20" max="27"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U24"/>
  <sheetViews>
    <sheetView view="pageBreakPreview" zoomScale="70" zoomScaleNormal="70" zoomScaleSheetLayoutView="70" workbookViewId="0">
      <selection activeCell="M35" sqref="M35"/>
    </sheetView>
  </sheetViews>
  <sheetFormatPr defaultRowHeight="15"/>
  <cols>
    <col min="1" max="1" width="49.5546875" customWidth="1"/>
    <col min="2" max="2" width="1.21875" customWidth="1"/>
    <col min="3" max="4" width="10.33203125" customWidth="1"/>
    <col min="5" max="5" width="1.21875" customWidth="1"/>
    <col min="6" max="6" width="10.33203125" customWidth="1"/>
    <col min="7" max="7" width="11" bestFit="1" customWidth="1"/>
    <col min="8" max="8" width="1.21875" customWidth="1"/>
    <col min="9" max="9" width="7.21875" customWidth="1"/>
    <col min="10" max="10" width="8" customWidth="1"/>
    <col min="11" max="11" width="1.21875" customWidth="1"/>
    <col min="12" max="12" width="7.21875" customWidth="1"/>
    <col min="13" max="13" width="8" customWidth="1"/>
    <col min="14" max="14" width="3.44140625" customWidth="1"/>
    <col min="15" max="15" width="7.88671875" customWidth="1"/>
    <col min="16" max="16" width="6.77734375" customWidth="1"/>
    <col min="17" max="17" width="8.21875" customWidth="1"/>
    <col min="18" max="18" width="6.33203125" customWidth="1"/>
    <col min="19" max="19" width="8.88671875" customWidth="1"/>
    <col min="20" max="20" width="8.5546875" customWidth="1"/>
  </cols>
  <sheetData>
    <row r="1" spans="1:21" ht="26.25">
      <c r="A1" s="481" t="s">
        <v>173</v>
      </c>
      <c r="B1" s="482"/>
      <c r="C1" s="482"/>
      <c r="D1" s="482"/>
      <c r="E1" s="482"/>
      <c r="F1" s="482"/>
      <c r="G1" s="482"/>
      <c r="H1" s="482"/>
      <c r="I1" s="482"/>
      <c r="J1" s="482"/>
      <c r="K1" s="482"/>
      <c r="L1" s="482"/>
      <c r="M1" s="482"/>
      <c r="N1" s="482"/>
      <c r="O1" s="482"/>
      <c r="P1" s="482"/>
      <c r="Q1" s="482"/>
      <c r="R1" s="482"/>
      <c r="S1" s="482"/>
      <c r="T1" s="317"/>
      <c r="U1" s="378" t="s">
        <v>79</v>
      </c>
    </row>
    <row r="2" spans="1:21" ht="26.25">
      <c r="A2" s="315"/>
      <c r="B2" s="316"/>
      <c r="C2" s="316"/>
      <c r="D2" s="316"/>
      <c r="E2" s="316"/>
      <c r="F2" s="316"/>
      <c r="G2" s="316"/>
      <c r="H2" s="316"/>
      <c r="I2" s="316"/>
      <c r="J2" s="316"/>
      <c r="K2" s="316"/>
      <c r="L2" s="316"/>
      <c r="M2" s="316"/>
      <c r="N2" s="316"/>
      <c r="O2" s="316"/>
      <c r="P2" s="316"/>
      <c r="Q2" s="316"/>
      <c r="R2" s="316"/>
      <c r="S2" s="316"/>
      <c r="T2" s="317"/>
      <c r="U2" s="378" t="s">
        <v>79</v>
      </c>
    </row>
    <row r="3" spans="1:21" ht="26.25">
      <c r="A3" s="315"/>
      <c r="B3" s="316"/>
      <c r="C3" s="316"/>
      <c r="D3" s="316"/>
      <c r="E3" s="316"/>
      <c r="F3" s="316"/>
      <c r="G3" s="316"/>
      <c r="H3" s="316"/>
      <c r="I3" s="316"/>
      <c r="J3" s="316"/>
      <c r="K3" s="316"/>
      <c r="L3" s="316"/>
      <c r="M3" s="316"/>
      <c r="N3" s="316"/>
      <c r="O3" s="316"/>
      <c r="P3" s="316"/>
      <c r="Q3" s="316"/>
      <c r="R3" s="316"/>
      <c r="S3" s="316"/>
      <c r="T3" s="317"/>
      <c r="U3" s="378" t="s">
        <v>79</v>
      </c>
    </row>
    <row r="4" spans="1:21" ht="26.25">
      <c r="A4" s="318"/>
      <c r="B4" s="319"/>
      <c r="C4" s="319"/>
      <c r="D4" s="319"/>
      <c r="E4" s="319"/>
      <c r="F4" s="319"/>
      <c r="G4" s="319"/>
      <c r="H4" s="319"/>
      <c r="I4" s="319"/>
      <c r="J4" s="319"/>
      <c r="K4" s="319"/>
      <c r="L4" s="319"/>
      <c r="M4" s="319"/>
      <c r="N4" s="319"/>
      <c r="O4" s="319"/>
      <c r="P4" s="319"/>
      <c r="Q4" s="319"/>
      <c r="R4" s="319"/>
      <c r="S4" s="319"/>
      <c r="T4" s="317"/>
      <c r="U4" s="378" t="s">
        <v>79</v>
      </c>
    </row>
    <row r="5" spans="1:21" ht="26.25">
      <c r="A5" s="483" t="s">
        <v>174</v>
      </c>
      <c r="B5" s="474"/>
      <c r="C5" s="474"/>
      <c r="D5" s="474"/>
      <c r="E5" s="474"/>
      <c r="F5" s="474"/>
      <c r="G5" s="474"/>
      <c r="H5" s="474"/>
      <c r="I5" s="474"/>
      <c r="J5" s="474"/>
      <c r="K5" s="474"/>
      <c r="L5" s="474"/>
      <c r="M5" s="474"/>
      <c r="N5" s="474"/>
      <c r="O5" s="474"/>
      <c r="P5" s="474"/>
      <c r="Q5" s="474"/>
      <c r="R5" s="474"/>
      <c r="S5" s="474"/>
      <c r="T5" s="317"/>
      <c r="U5" s="378" t="s">
        <v>79</v>
      </c>
    </row>
    <row r="6" spans="1:21" ht="25.5">
      <c r="A6" s="483" t="s">
        <v>7</v>
      </c>
      <c r="B6" s="484"/>
      <c r="C6" s="484"/>
      <c r="D6" s="484"/>
      <c r="E6" s="484"/>
      <c r="F6" s="484"/>
      <c r="G6" s="484"/>
      <c r="H6" s="484"/>
      <c r="I6" s="484"/>
      <c r="J6" s="484"/>
      <c r="K6" s="484"/>
      <c r="L6" s="484"/>
      <c r="M6" s="484"/>
      <c r="N6" s="484"/>
      <c r="O6" s="484"/>
      <c r="P6" s="484"/>
      <c r="Q6" s="484"/>
      <c r="R6" s="484"/>
      <c r="S6" s="484"/>
      <c r="T6" s="317"/>
      <c r="U6" s="378" t="s">
        <v>79</v>
      </c>
    </row>
    <row r="7" spans="1:21" ht="26.25">
      <c r="A7" s="485" t="s">
        <v>4</v>
      </c>
      <c r="B7" s="474"/>
      <c r="C7" s="474"/>
      <c r="D7" s="474"/>
      <c r="E7" s="474"/>
      <c r="F7" s="474"/>
      <c r="G7" s="474"/>
      <c r="H7" s="474"/>
      <c r="I7" s="474"/>
      <c r="J7" s="474"/>
      <c r="K7" s="474"/>
      <c r="L7" s="474"/>
      <c r="M7" s="474"/>
      <c r="N7" s="474"/>
      <c r="O7" s="474"/>
      <c r="P7" s="474"/>
      <c r="Q7" s="474"/>
      <c r="R7" s="474"/>
      <c r="S7" s="474"/>
      <c r="T7" s="317"/>
      <c r="U7" s="378" t="s">
        <v>79</v>
      </c>
    </row>
    <row r="8" spans="1:21" ht="26.25">
      <c r="A8" s="320" t="s">
        <v>81</v>
      </c>
      <c r="B8" s="321"/>
      <c r="C8" s="321"/>
      <c r="D8" s="321"/>
      <c r="E8" s="321"/>
      <c r="F8" s="320"/>
      <c r="G8" s="321"/>
      <c r="H8" s="321"/>
      <c r="I8" s="321"/>
      <c r="J8" s="321"/>
      <c r="K8" s="321"/>
      <c r="L8" s="321"/>
      <c r="M8" s="321"/>
      <c r="N8" s="321"/>
      <c r="O8" s="321"/>
      <c r="P8" s="321"/>
      <c r="Q8" s="321"/>
      <c r="R8" s="321"/>
      <c r="S8" s="321"/>
      <c r="T8" s="317"/>
      <c r="U8" s="378" t="s">
        <v>79</v>
      </c>
    </row>
    <row r="9" spans="1:21" ht="26.25">
      <c r="A9" s="486" t="s">
        <v>62</v>
      </c>
      <c r="B9" s="474"/>
      <c r="C9" s="474"/>
      <c r="D9" s="474"/>
      <c r="E9" s="474"/>
      <c r="F9" s="474"/>
      <c r="G9" s="474"/>
      <c r="H9" s="474"/>
      <c r="I9" s="474"/>
      <c r="J9" s="474"/>
      <c r="K9" s="474"/>
      <c r="L9" s="474"/>
      <c r="M9" s="474"/>
      <c r="N9" s="474"/>
      <c r="O9" s="474"/>
      <c r="P9" s="474"/>
      <c r="Q9" s="474"/>
      <c r="R9" s="474"/>
      <c r="S9" s="474"/>
      <c r="T9" s="317"/>
      <c r="U9" s="378" t="s">
        <v>79</v>
      </c>
    </row>
    <row r="10" spans="1:21">
      <c r="A10" s="322"/>
      <c r="B10" s="322"/>
      <c r="C10" s="322"/>
      <c r="D10" s="322"/>
      <c r="E10" s="322"/>
      <c r="F10" s="322"/>
      <c r="G10" s="322"/>
      <c r="H10" s="322"/>
      <c r="I10" s="322"/>
      <c r="J10" s="322"/>
      <c r="K10" s="322"/>
      <c r="L10" s="322"/>
      <c r="M10" s="322"/>
      <c r="N10" s="322"/>
      <c r="O10" s="322"/>
      <c r="P10" s="322"/>
      <c r="Q10" s="322"/>
      <c r="R10" s="322"/>
      <c r="S10" s="322"/>
      <c r="T10" s="317"/>
      <c r="U10" s="378" t="s">
        <v>79</v>
      </c>
    </row>
    <row r="11" spans="1:21" ht="15.75" thickBot="1">
      <c r="A11" s="322"/>
      <c r="B11" s="322"/>
      <c r="C11" s="322"/>
      <c r="D11" s="322"/>
      <c r="E11" s="322"/>
      <c r="F11" s="322"/>
      <c r="G11" s="322"/>
      <c r="H11" s="322"/>
      <c r="I11" s="322"/>
      <c r="J11" s="322"/>
      <c r="K11" s="322"/>
      <c r="L11" s="322"/>
      <c r="M11" s="322"/>
      <c r="N11" s="322"/>
      <c r="O11" s="322"/>
      <c r="P11" s="322"/>
      <c r="Q11" s="322"/>
      <c r="R11" s="322"/>
      <c r="S11" s="322"/>
      <c r="T11" s="317"/>
      <c r="U11" s="378" t="s">
        <v>79</v>
      </c>
    </row>
    <row r="12" spans="1:21" ht="15.75">
      <c r="A12" s="323"/>
      <c r="B12" s="322"/>
      <c r="C12" s="477" t="s">
        <v>127</v>
      </c>
      <c r="D12" s="478"/>
      <c r="E12" s="324"/>
      <c r="F12" s="477" t="s">
        <v>150</v>
      </c>
      <c r="G12" s="478"/>
      <c r="H12" s="324"/>
      <c r="I12" s="477" t="s">
        <v>132</v>
      </c>
      <c r="J12" s="478"/>
      <c r="K12" s="324"/>
      <c r="L12" s="477" t="s">
        <v>152</v>
      </c>
      <c r="M12" s="487"/>
      <c r="N12" s="324"/>
      <c r="O12" s="490">
        <v>2012</v>
      </c>
      <c r="P12" s="491"/>
      <c r="Q12" s="491"/>
      <c r="R12" s="492"/>
      <c r="S12" s="477" t="s">
        <v>152</v>
      </c>
      <c r="T12" s="487"/>
      <c r="U12" s="378" t="s">
        <v>79</v>
      </c>
    </row>
    <row r="13" spans="1:21" ht="15.75">
      <c r="A13" s="322"/>
      <c r="B13" s="322"/>
      <c r="C13" s="479"/>
      <c r="D13" s="480"/>
      <c r="E13" s="324"/>
      <c r="F13" s="479"/>
      <c r="G13" s="480"/>
      <c r="H13" s="324"/>
      <c r="I13" s="479"/>
      <c r="J13" s="480"/>
      <c r="K13" s="324"/>
      <c r="L13" s="488"/>
      <c r="M13" s="489"/>
      <c r="N13" s="324"/>
      <c r="O13" s="493" t="s">
        <v>175</v>
      </c>
      <c r="P13" s="494"/>
      <c r="Q13" s="495" t="s">
        <v>176</v>
      </c>
      <c r="R13" s="496"/>
      <c r="S13" s="488"/>
      <c r="T13" s="489"/>
      <c r="U13" s="378" t="s">
        <v>79</v>
      </c>
    </row>
    <row r="14" spans="1:21" ht="38.25">
      <c r="A14" s="325"/>
      <c r="B14" s="322"/>
      <c r="C14" s="326" t="s">
        <v>177</v>
      </c>
      <c r="D14" s="327" t="s">
        <v>178</v>
      </c>
      <c r="E14" s="328"/>
      <c r="F14" s="326" t="s">
        <v>177</v>
      </c>
      <c r="G14" s="327" t="s">
        <v>178</v>
      </c>
      <c r="H14" s="328"/>
      <c r="I14" s="326" t="s">
        <v>177</v>
      </c>
      <c r="J14" s="327" t="s">
        <v>178</v>
      </c>
      <c r="K14" s="328"/>
      <c r="L14" s="326" t="s">
        <v>177</v>
      </c>
      <c r="M14" s="327" t="s">
        <v>178</v>
      </c>
      <c r="N14" s="328"/>
      <c r="O14" s="326" t="s">
        <v>177</v>
      </c>
      <c r="P14" s="327" t="s">
        <v>178</v>
      </c>
      <c r="Q14" s="326" t="s">
        <v>177</v>
      </c>
      <c r="R14" s="327" t="s">
        <v>178</v>
      </c>
      <c r="S14" s="326" t="s">
        <v>177</v>
      </c>
      <c r="T14" s="327" t="s">
        <v>178</v>
      </c>
      <c r="U14" s="378" t="s">
        <v>79</v>
      </c>
    </row>
    <row r="15" spans="1:21">
      <c r="A15" s="329"/>
      <c r="B15" s="322"/>
      <c r="C15" s="330"/>
      <c r="D15" s="331"/>
      <c r="E15" s="322"/>
      <c r="F15" s="330"/>
      <c r="G15" s="331"/>
      <c r="H15" s="322"/>
      <c r="I15" s="330"/>
      <c r="J15" s="331"/>
      <c r="K15" s="322"/>
      <c r="L15" s="330"/>
      <c r="M15" s="331"/>
      <c r="N15" s="322"/>
      <c r="O15" s="330"/>
      <c r="P15" s="332"/>
      <c r="Q15" s="330"/>
      <c r="R15" s="331"/>
      <c r="S15" s="330"/>
      <c r="T15" s="331"/>
      <c r="U15" s="378" t="s">
        <v>79</v>
      </c>
    </row>
    <row r="16" spans="1:21" ht="51">
      <c r="A16" s="333" t="s">
        <v>179</v>
      </c>
      <c r="B16" s="322"/>
      <c r="C16" s="334"/>
      <c r="D16" s="335"/>
      <c r="E16" s="336"/>
      <c r="F16" s="334"/>
      <c r="G16" s="335"/>
      <c r="H16" s="336"/>
      <c r="I16" s="334"/>
      <c r="J16" s="335"/>
      <c r="K16" s="336"/>
      <c r="L16" s="334"/>
      <c r="M16" s="337"/>
      <c r="N16" s="338"/>
      <c r="O16" s="339"/>
      <c r="P16" s="340"/>
      <c r="Q16" s="339"/>
      <c r="R16" s="337"/>
      <c r="S16" s="339"/>
      <c r="T16" s="337"/>
      <c r="U16" s="378" t="s">
        <v>79</v>
      </c>
    </row>
    <row r="17" spans="1:21" ht="38.25">
      <c r="A17" s="341" t="s">
        <v>180</v>
      </c>
      <c r="B17" s="322"/>
      <c r="C17" s="342">
        <v>123</v>
      </c>
      <c r="D17" s="343">
        <v>59721</v>
      </c>
      <c r="E17" s="344"/>
      <c r="F17" s="345">
        <v>0</v>
      </c>
      <c r="G17" s="346">
        <v>-2146</v>
      </c>
      <c r="H17" s="344"/>
      <c r="I17" s="342">
        <f>+C17+F17</f>
        <v>123</v>
      </c>
      <c r="J17" s="347">
        <f>+D17+G17</f>
        <v>57575</v>
      </c>
      <c r="K17" s="344"/>
      <c r="L17" s="345">
        <v>123</v>
      </c>
      <c r="M17" s="346">
        <v>48717</v>
      </c>
      <c r="N17" s="348"/>
      <c r="O17" s="349">
        <v>0</v>
      </c>
      <c r="P17" s="350">
        <v>0</v>
      </c>
      <c r="Q17" s="349">
        <v>0</v>
      </c>
      <c r="R17" s="351">
        <v>-8858</v>
      </c>
      <c r="S17" s="352">
        <f>+L17</f>
        <v>123</v>
      </c>
      <c r="T17" s="346">
        <v>48717</v>
      </c>
      <c r="U17" s="378" t="s">
        <v>79</v>
      </c>
    </row>
    <row r="18" spans="1:21">
      <c r="A18" s="353" t="s">
        <v>181</v>
      </c>
      <c r="B18" s="354"/>
      <c r="C18" s="355">
        <v>123</v>
      </c>
      <c r="D18" s="356">
        <f>SUM(D17:D17)</f>
        <v>59721</v>
      </c>
      <c r="E18" s="357"/>
      <c r="F18" s="358">
        <f>SUM(F17:F17)</f>
        <v>0</v>
      </c>
      <c r="G18" s="356">
        <f>SUM(G17:G17)</f>
        <v>-2146</v>
      </c>
      <c r="H18" s="357"/>
      <c r="I18" s="355">
        <f>SUM(I17:I17)</f>
        <v>123</v>
      </c>
      <c r="J18" s="359">
        <f>SUM(J17:J17)</f>
        <v>57575</v>
      </c>
      <c r="K18" s="360"/>
      <c r="L18" s="358">
        <f>SUM(L17:L17)</f>
        <v>123</v>
      </c>
      <c r="M18" s="356">
        <f>M17</f>
        <v>48717</v>
      </c>
      <c r="N18" s="360"/>
      <c r="O18" s="361">
        <v>0</v>
      </c>
      <c r="P18" s="362">
        <f>P17</f>
        <v>0</v>
      </c>
      <c r="Q18" s="361">
        <v>0</v>
      </c>
      <c r="R18" s="363">
        <f>SUM(R17:R17)</f>
        <v>-8858</v>
      </c>
      <c r="S18" s="355">
        <f>+S17</f>
        <v>123</v>
      </c>
      <c r="T18" s="356">
        <f>T17</f>
        <v>48717</v>
      </c>
      <c r="U18" s="378" t="s">
        <v>79</v>
      </c>
    </row>
    <row r="19" spans="1:21" ht="15.75" thickBot="1">
      <c r="A19" s="322"/>
      <c r="B19" s="322"/>
      <c r="C19" s="364"/>
      <c r="D19" s="365"/>
      <c r="E19" s="365"/>
      <c r="F19" s="364"/>
      <c r="G19" s="365"/>
      <c r="H19" s="365"/>
      <c r="I19" s="364"/>
      <c r="J19" s="365"/>
      <c r="K19" s="365"/>
      <c r="L19" s="364"/>
      <c r="M19" s="365"/>
      <c r="N19" s="365"/>
      <c r="O19" s="366"/>
      <c r="P19" s="367"/>
      <c r="Q19" s="368"/>
      <c r="R19" s="366"/>
      <c r="S19" s="364"/>
      <c r="T19" s="365"/>
      <c r="U19" s="378" t="s">
        <v>79</v>
      </c>
    </row>
    <row r="20" spans="1:21" ht="15.75" thickBot="1">
      <c r="A20" s="369" t="s">
        <v>182</v>
      </c>
      <c r="B20" s="370"/>
      <c r="C20" s="371">
        <v>123</v>
      </c>
      <c r="D20" s="372">
        <f>D18</f>
        <v>59721</v>
      </c>
      <c r="E20" s="373"/>
      <c r="F20" s="371">
        <f>F18</f>
        <v>0</v>
      </c>
      <c r="G20" s="372">
        <f>G18</f>
        <v>-2146</v>
      </c>
      <c r="H20" s="374"/>
      <c r="I20" s="371">
        <f>I18</f>
        <v>123</v>
      </c>
      <c r="J20" s="372">
        <f>J18</f>
        <v>57575</v>
      </c>
      <c r="K20" s="373"/>
      <c r="L20" s="371">
        <f>L18</f>
        <v>123</v>
      </c>
      <c r="M20" s="372">
        <f>M18</f>
        <v>48717</v>
      </c>
      <c r="N20" s="373"/>
      <c r="O20" s="375">
        <v>0</v>
      </c>
      <c r="P20" s="376">
        <f>P18</f>
        <v>0</v>
      </c>
      <c r="Q20" s="375">
        <v>0</v>
      </c>
      <c r="R20" s="377">
        <f>R18</f>
        <v>-8858</v>
      </c>
      <c r="S20" s="371">
        <f>S18</f>
        <v>123</v>
      </c>
      <c r="T20" s="372">
        <f>T18</f>
        <v>48717</v>
      </c>
      <c r="U20" s="378" t="s">
        <v>79</v>
      </c>
    </row>
    <row r="21" spans="1:21">
      <c r="A21" s="322"/>
      <c r="B21" s="322"/>
      <c r="C21" s="322"/>
      <c r="D21" s="322"/>
      <c r="E21" s="322"/>
      <c r="F21" s="322"/>
      <c r="G21" s="322"/>
      <c r="H21" s="322"/>
      <c r="I21" s="322"/>
      <c r="J21" s="322"/>
      <c r="K21" s="322"/>
      <c r="L21" s="322"/>
      <c r="M21" s="322"/>
      <c r="N21" s="322"/>
      <c r="O21" s="322"/>
      <c r="P21" s="322"/>
      <c r="Q21" s="322"/>
      <c r="R21" s="322"/>
      <c r="S21" s="322"/>
      <c r="T21" s="322"/>
      <c r="U21" s="378" t="s">
        <v>79</v>
      </c>
    </row>
    <row r="22" spans="1:21" ht="15.75">
      <c r="A22" s="281" t="s">
        <v>165</v>
      </c>
      <c r="B22" s="322"/>
      <c r="C22" s="322"/>
      <c r="D22" s="322"/>
      <c r="E22" s="322"/>
      <c r="F22" s="322"/>
      <c r="G22" s="322"/>
      <c r="H22" s="322"/>
      <c r="I22" s="322"/>
      <c r="J22" s="322"/>
      <c r="K22" s="322"/>
      <c r="L22" s="322"/>
      <c r="M22" s="322"/>
      <c r="N22" s="322"/>
      <c r="O22" s="322"/>
      <c r="P22" s="322"/>
      <c r="Q22" s="322"/>
      <c r="R22" s="322"/>
      <c r="S22" s="322"/>
      <c r="T22" s="322"/>
      <c r="U22" s="378" t="s">
        <v>79</v>
      </c>
    </row>
    <row r="23" spans="1:21" ht="15.75">
      <c r="A23" s="281" t="s">
        <v>167</v>
      </c>
      <c r="B23" s="322"/>
      <c r="C23" s="322"/>
      <c r="D23" s="322"/>
      <c r="E23" s="322"/>
      <c r="F23" s="322"/>
      <c r="G23" s="322"/>
      <c r="H23" s="322"/>
      <c r="I23" s="322"/>
      <c r="J23" s="322"/>
      <c r="K23" s="322"/>
      <c r="L23" s="322"/>
      <c r="M23" s="322"/>
      <c r="N23" s="322"/>
      <c r="O23" s="322"/>
      <c r="P23" s="322"/>
      <c r="Q23" s="322"/>
      <c r="R23" s="322"/>
      <c r="S23" s="322"/>
      <c r="T23" s="322"/>
      <c r="U23" s="378" t="s">
        <v>79</v>
      </c>
    </row>
    <row r="24" spans="1:21" ht="15.75">
      <c r="A24" s="281" t="s">
        <v>168</v>
      </c>
      <c r="B24" s="322"/>
      <c r="C24" s="322"/>
      <c r="D24" s="322"/>
      <c r="E24" s="322"/>
      <c r="F24" s="322"/>
      <c r="G24" s="322"/>
      <c r="H24" s="322"/>
      <c r="I24" s="322"/>
      <c r="J24" s="322"/>
      <c r="K24" s="322"/>
      <c r="L24" s="322"/>
      <c r="M24" s="322"/>
      <c r="N24" s="322"/>
      <c r="O24" s="322"/>
      <c r="P24" s="322"/>
      <c r="Q24" s="322"/>
      <c r="R24" s="322"/>
      <c r="S24" s="322"/>
      <c r="T24" s="322"/>
      <c r="U24" s="378" t="s">
        <v>10</v>
      </c>
    </row>
  </sheetData>
  <mergeCells count="13">
    <mergeCell ref="C12:D13"/>
    <mergeCell ref="F12:G13"/>
    <mergeCell ref="A1:S1"/>
    <mergeCell ref="A5:S5"/>
    <mergeCell ref="A6:S6"/>
    <mergeCell ref="A7:S7"/>
    <mergeCell ref="A9:S9"/>
    <mergeCell ref="I12:J13"/>
    <mergeCell ref="L12:M13"/>
    <mergeCell ref="O12:R12"/>
    <mergeCell ref="S12:T13"/>
    <mergeCell ref="O13:P13"/>
    <mergeCell ref="Q13:R13"/>
  </mergeCells>
  <pageMargins left="0.7" right="0.7" top="0.75" bottom="0.75" header="0.3" footer="0.3"/>
  <pageSetup scale="58" orientation="landscape" r:id="rId1"/>
  <headerFooter>
    <oddFooter>&amp;C&amp;"Times New Roman,Regular"Exhibit D - Resources by DOJ Strategic Goals &amp; Strategic Objectives</oddFooter>
  </headerFooter>
</worksheet>
</file>

<file path=xl/worksheets/sheet4.xml><?xml version="1.0" encoding="utf-8"?>
<worksheet xmlns="http://schemas.openxmlformats.org/spreadsheetml/2006/main" xmlns:r="http://schemas.openxmlformats.org/officeDocument/2006/relationships">
  <sheetPr codeName="Sheet11" enableFormatConditionsCalculation="0">
    <pageSetUpPr fitToPage="1"/>
  </sheetPr>
  <dimension ref="A1:V20"/>
  <sheetViews>
    <sheetView showGridLines="0" showOutlineSymbols="0" view="pageBreakPreview" zoomScaleNormal="75" zoomScaleSheetLayoutView="100" workbookViewId="0">
      <selection activeCell="D22" sqref="D22"/>
    </sheetView>
  </sheetViews>
  <sheetFormatPr defaultColWidth="9.6640625" defaultRowHeight="15.75"/>
  <cols>
    <col min="1" max="1" width="3.77734375" style="14" customWidth="1"/>
    <col min="2" max="2" width="27.21875" style="14" customWidth="1"/>
    <col min="3" max="3" width="5.6640625" style="14" customWidth="1"/>
    <col min="4" max="4" width="6.77734375" style="14" customWidth="1"/>
    <col min="5" max="5" width="11.109375" style="14" bestFit="1" customWidth="1"/>
    <col min="6" max="6" width="5.77734375" style="14" customWidth="1"/>
    <col min="7" max="7" width="5.6640625" style="14" customWidth="1"/>
    <col min="8" max="8" width="7.44140625" style="14" customWidth="1"/>
    <col min="9" max="9" width="4.88671875" style="14" customWidth="1"/>
    <col min="10" max="10" width="5.6640625" style="14" customWidth="1"/>
    <col min="11" max="11" width="7.77734375" style="14" customWidth="1"/>
    <col min="12" max="12" width="5" style="14" customWidth="1"/>
    <col min="13" max="13" width="5.6640625" style="14" customWidth="1"/>
    <col min="14" max="14" width="7.77734375" style="14" customWidth="1"/>
    <col min="15" max="16" width="5.6640625" style="14" customWidth="1"/>
    <col min="17" max="17" width="8.77734375" style="14" customWidth="1"/>
    <col min="18" max="18" width="5.6640625" style="14" customWidth="1"/>
    <col min="19" max="19" width="6.77734375" style="14" customWidth="1"/>
    <col min="20" max="20" width="9.44140625" style="14" customWidth="1"/>
    <col min="21" max="21" width="1" style="109" customWidth="1"/>
    <col min="22" max="16384" width="9.6640625" style="14"/>
  </cols>
  <sheetData>
    <row r="1" spans="1:22" ht="25.5">
      <c r="A1" s="467" t="s">
        <v>159</v>
      </c>
      <c r="B1" s="513"/>
      <c r="C1" s="513"/>
      <c r="D1" s="513"/>
      <c r="E1" s="513"/>
      <c r="F1" s="513"/>
      <c r="G1" s="513"/>
      <c r="H1" s="513"/>
      <c r="I1" s="513"/>
      <c r="J1" s="513"/>
      <c r="K1" s="513"/>
      <c r="L1" s="513"/>
      <c r="M1" s="513"/>
      <c r="N1" s="513"/>
      <c r="O1" s="513"/>
      <c r="P1" s="513"/>
      <c r="Q1" s="513"/>
      <c r="R1" s="513"/>
      <c r="S1" s="513"/>
      <c r="T1" s="513"/>
      <c r="U1" s="262" t="s">
        <v>79</v>
      </c>
      <c r="V1" s="263"/>
    </row>
    <row r="2" spans="1:22" ht="25.5">
      <c r="A2" s="112"/>
      <c r="B2" s="113"/>
      <c r="C2" s="113"/>
      <c r="D2" s="113"/>
      <c r="E2" s="113"/>
      <c r="F2" s="113"/>
      <c r="G2" s="113"/>
      <c r="H2" s="113"/>
      <c r="I2" s="113"/>
      <c r="J2" s="113"/>
      <c r="K2" s="113"/>
      <c r="L2" s="113"/>
      <c r="M2" s="113"/>
      <c r="N2" s="113"/>
      <c r="O2" s="113"/>
      <c r="P2" s="113"/>
      <c r="Q2" s="113"/>
      <c r="R2" s="113"/>
      <c r="S2" s="113"/>
      <c r="T2" s="113"/>
      <c r="U2" s="262" t="s">
        <v>79</v>
      </c>
      <c r="V2" s="263"/>
    </row>
    <row r="3" spans="1:22" ht="26.25">
      <c r="A3" s="114"/>
      <c r="B3" s="114"/>
      <c r="C3" s="114"/>
      <c r="D3" s="114"/>
      <c r="E3" s="114"/>
      <c r="F3" s="114"/>
      <c r="G3" s="114"/>
      <c r="H3" s="114"/>
      <c r="I3" s="114"/>
      <c r="J3" s="114"/>
      <c r="K3" s="114"/>
      <c r="L3" s="114"/>
      <c r="M3" s="114"/>
      <c r="N3" s="114"/>
      <c r="O3" s="114"/>
      <c r="P3" s="114"/>
      <c r="Q3" s="114"/>
      <c r="R3" s="114"/>
      <c r="S3" s="114"/>
      <c r="T3" s="114"/>
      <c r="U3" s="262" t="s">
        <v>79</v>
      </c>
      <c r="V3" s="263"/>
    </row>
    <row r="4" spans="1:22" ht="25.5">
      <c r="A4" s="514" t="s">
        <v>160</v>
      </c>
      <c r="B4" s="515"/>
      <c r="C4" s="515"/>
      <c r="D4" s="515"/>
      <c r="E4" s="515"/>
      <c r="F4" s="515"/>
      <c r="G4" s="515"/>
      <c r="H4" s="515"/>
      <c r="I4" s="515"/>
      <c r="J4" s="515"/>
      <c r="K4" s="515"/>
      <c r="L4" s="515"/>
      <c r="M4" s="515"/>
      <c r="N4" s="515"/>
      <c r="O4" s="515"/>
      <c r="P4" s="515"/>
      <c r="Q4" s="515"/>
      <c r="R4" s="515"/>
      <c r="S4" s="515"/>
      <c r="T4" s="515"/>
      <c r="U4" s="262" t="s">
        <v>79</v>
      </c>
      <c r="V4" s="263"/>
    </row>
    <row r="5" spans="1:22" ht="26.25">
      <c r="A5" s="497" t="s">
        <v>7</v>
      </c>
      <c r="B5" s="516"/>
      <c r="C5" s="516"/>
      <c r="D5" s="516"/>
      <c r="E5" s="516"/>
      <c r="F5" s="516"/>
      <c r="G5" s="516"/>
      <c r="H5" s="516"/>
      <c r="I5" s="516"/>
      <c r="J5" s="516"/>
      <c r="K5" s="516"/>
      <c r="L5" s="516"/>
      <c r="M5" s="516"/>
      <c r="N5" s="516"/>
      <c r="O5" s="516"/>
      <c r="P5" s="516"/>
      <c r="Q5" s="516"/>
      <c r="R5" s="516"/>
      <c r="S5" s="516"/>
      <c r="T5" s="516"/>
      <c r="U5" s="262" t="s">
        <v>79</v>
      </c>
      <c r="V5" s="263"/>
    </row>
    <row r="6" spans="1:22" ht="26.25">
      <c r="A6" s="497" t="str">
        <f>+'B. Summary of Requirements'!A6</f>
        <v>Justice Prisoner and Alien Transportation System</v>
      </c>
      <c r="B6" s="498"/>
      <c r="C6" s="498"/>
      <c r="D6" s="498"/>
      <c r="E6" s="498"/>
      <c r="F6" s="498"/>
      <c r="G6" s="498"/>
      <c r="H6" s="498"/>
      <c r="I6" s="498"/>
      <c r="J6" s="498"/>
      <c r="K6" s="498"/>
      <c r="L6" s="498"/>
      <c r="M6" s="498"/>
      <c r="N6" s="498"/>
      <c r="O6" s="498"/>
      <c r="P6" s="498"/>
      <c r="Q6" s="498"/>
      <c r="R6" s="498"/>
      <c r="S6" s="498"/>
      <c r="T6" s="498"/>
      <c r="U6" s="262" t="s">
        <v>79</v>
      </c>
      <c r="V6" s="263"/>
    </row>
    <row r="7" spans="1:22" ht="26.25">
      <c r="A7" s="497" t="str">
        <f>+'B. Summary of Requirements'!A7</f>
        <v>Revolving Fund</v>
      </c>
      <c r="B7" s="515"/>
      <c r="C7" s="515"/>
      <c r="D7" s="515"/>
      <c r="E7" s="515"/>
      <c r="F7" s="515"/>
      <c r="G7" s="515"/>
      <c r="H7" s="515"/>
      <c r="I7" s="515"/>
      <c r="J7" s="515"/>
      <c r="K7" s="515"/>
      <c r="L7" s="515"/>
      <c r="M7" s="515"/>
      <c r="N7" s="515"/>
      <c r="O7" s="515"/>
      <c r="P7" s="515"/>
      <c r="Q7" s="515"/>
      <c r="R7" s="515"/>
      <c r="S7" s="515"/>
      <c r="T7" s="515"/>
      <c r="U7" s="262" t="s">
        <v>79</v>
      </c>
      <c r="V7" s="263"/>
    </row>
    <row r="8" spans="1:22" ht="26.25">
      <c r="A8" s="497" t="s">
        <v>62</v>
      </c>
      <c r="B8" s="498"/>
      <c r="C8" s="498"/>
      <c r="D8" s="498"/>
      <c r="E8" s="498"/>
      <c r="F8" s="498"/>
      <c r="G8" s="498"/>
      <c r="H8" s="498"/>
      <c r="I8" s="498"/>
      <c r="J8" s="498"/>
      <c r="K8" s="498"/>
      <c r="L8" s="498"/>
      <c r="M8" s="498"/>
      <c r="N8" s="498"/>
      <c r="O8" s="498"/>
      <c r="P8" s="498"/>
      <c r="Q8" s="498"/>
      <c r="R8" s="498"/>
      <c r="S8" s="498"/>
      <c r="T8" s="498"/>
      <c r="U8" s="262" t="s">
        <v>79</v>
      </c>
      <c r="V8" s="263"/>
    </row>
    <row r="9" spans="1:22">
      <c r="A9" s="1"/>
      <c r="B9" s="1"/>
      <c r="C9" s="1"/>
      <c r="D9" s="1"/>
      <c r="E9" s="1"/>
      <c r="F9" s="15"/>
      <c r="G9" s="15"/>
      <c r="H9" s="15"/>
      <c r="I9" s="15"/>
      <c r="J9" s="15"/>
      <c r="K9" s="15"/>
      <c r="L9" s="15"/>
      <c r="M9" s="15"/>
      <c r="N9" s="15"/>
      <c r="O9" s="1"/>
      <c r="P9" s="1"/>
      <c r="Q9" s="1"/>
      <c r="R9" s="1"/>
      <c r="S9" s="1"/>
      <c r="T9" s="1"/>
      <c r="U9" s="262" t="s">
        <v>79</v>
      </c>
      <c r="V9" s="263"/>
    </row>
    <row r="10" spans="1:22">
      <c r="A10" s="1"/>
      <c r="B10" s="1"/>
      <c r="C10" s="15"/>
      <c r="D10" s="15"/>
      <c r="E10" s="15"/>
      <c r="F10" s="15"/>
      <c r="G10" s="15"/>
      <c r="H10" s="15"/>
      <c r="I10" s="15"/>
      <c r="J10" s="15"/>
      <c r="K10" s="15"/>
      <c r="L10" s="15"/>
      <c r="M10" s="15"/>
      <c r="N10" s="15"/>
      <c r="O10" s="1"/>
      <c r="P10" s="1"/>
      <c r="Q10" s="1"/>
      <c r="R10" s="16"/>
      <c r="S10" s="15"/>
      <c r="T10" s="15"/>
      <c r="U10" s="262" t="s">
        <v>79</v>
      </c>
      <c r="V10" s="263"/>
    </row>
    <row r="11" spans="1:22">
      <c r="A11" s="29"/>
      <c r="B11" s="30"/>
      <c r="C11" s="505" t="s">
        <v>161</v>
      </c>
      <c r="D11" s="506"/>
      <c r="E11" s="507"/>
      <c r="F11" s="499" t="s">
        <v>65</v>
      </c>
      <c r="G11" s="500"/>
      <c r="H11" s="501"/>
      <c r="I11" s="518" t="s">
        <v>66</v>
      </c>
      <c r="J11" s="500"/>
      <c r="K11" s="501"/>
      <c r="L11" s="505" t="s">
        <v>8</v>
      </c>
      <c r="M11" s="506"/>
      <c r="N11" s="507"/>
      <c r="O11" s="505" t="s">
        <v>9</v>
      </c>
      <c r="P11" s="506"/>
      <c r="Q11" s="507"/>
      <c r="R11" s="505" t="s">
        <v>162</v>
      </c>
      <c r="S11" s="506"/>
      <c r="T11" s="507"/>
      <c r="U11" s="262" t="s">
        <v>79</v>
      </c>
      <c r="V11" s="263"/>
    </row>
    <row r="12" spans="1:22">
      <c r="A12" s="28"/>
      <c r="B12" s="2"/>
      <c r="C12" s="508"/>
      <c r="D12" s="509"/>
      <c r="E12" s="510"/>
      <c r="F12" s="502"/>
      <c r="G12" s="503"/>
      <c r="H12" s="504"/>
      <c r="I12" s="503"/>
      <c r="J12" s="503"/>
      <c r="K12" s="504"/>
      <c r="L12" s="508"/>
      <c r="M12" s="509"/>
      <c r="N12" s="510"/>
      <c r="O12" s="508"/>
      <c r="P12" s="509"/>
      <c r="Q12" s="510"/>
      <c r="R12" s="508"/>
      <c r="S12" s="509"/>
      <c r="T12" s="510"/>
      <c r="U12" s="262" t="s">
        <v>79</v>
      </c>
      <c r="V12" s="263"/>
    </row>
    <row r="13" spans="1:22" ht="3.6" customHeight="1">
      <c r="A13" s="28"/>
      <c r="B13" s="1"/>
      <c r="C13" s="238"/>
      <c r="D13" s="239"/>
      <c r="E13" s="239"/>
      <c r="F13" s="238"/>
      <c r="G13" s="240"/>
      <c r="H13" s="241"/>
      <c r="I13" s="240"/>
      <c r="J13" s="239"/>
      <c r="K13" s="239"/>
      <c r="L13" s="238"/>
      <c r="M13" s="239"/>
      <c r="N13" s="239"/>
      <c r="O13" s="238"/>
      <c r="P13" s="239"/>
      <c r="Q13" s="239"/>
      <c r="R13" s="238"/>
      <c r="S13" s="239"/>
      <c r="T13" s="241"/>
      <c r="U13" s="262" t="s">
        <v>79</v>
      </c>
      <c r="V13" s="263"/>
    </row>
    <row r="14" spans="1:22" ht="16.5" thickBot="1">
      <c r="A14" s="31" t="s">
        <v>17</v>
      </c>
      <c r="B14" s="59"/>
      <c r="C14" s="242" t="s">
        <v>68</v>
      </c>
      <c r="D14" s="243" t="s">
        <v>21</v>
      </c>
      <c r="E14" s="243" t="s">
        <v>70</v>
      </c>
      <c r="F14" s="242" t="s">
        <v>68</v>
      </c>
      <c r="G14" s="243" t="s">
        <v>21</v>
      </c>
      <c r="H14" s="244" t="s">
        <v>70</v>
      </c>
      <c r="I14" s="243" t="s">
        <v>68</v>
      </c>
      <c r="J14" s="243" t="s">
        <v>21</v>
      </c>
      <c r="K14" s="243" t="s">
        <v>70</v>
      </c>
      <c r="L14" s="242" t="s">
        <v>68</v>
      </c>
      <c r="M14" s="243" t="s">
        <v>21</v>
      </c>
      <c r="N14" s="243" t="s">
        <v>70</v>
      </c>
      <c r="O14" s="242" t="s">
        <v>68</v>
      </c>
      <c r="P14" s="243" t="s">
        <v>21</v>
      </c>
      <c r="Q14" s="243" t="s">
        <v>70</v>
      </c>
      <c r="R14" s="242" t="s">
        <v>68</v>
      </c>
      <c r="S14" s="243" t="s">
        <v>21</v>
      </c>
      <c r="T14" s="244" t="s">
        <v>70</v>
      </c>
      <c r="U14" s="262" t="s">
        <v>79</v>
      </c>
      <c r="V14" s="263"/>
    </row>
    <row r="15" spans="1:22">
      <c r="A15" s="511" t="s">
        <v>4</v>
      </c>
      <c r="B15" s="512"/>
      <c r="C15" s="98">
        <v>123</v>
      </c>
      <c r="D15" s="99">
        <v>123</v>
      </c>
      <c r="E15" s="388">
        <v>65391.69</v>
      </c>
      <c r="F15" s="187">
        <v>0</v>
      </c>
      <c r="G15" s="188">
        <v>0</v>
      </c>
      <c r="H15" s="274">
        <v>0</v>
      </c>
      <c r="I15" s="187">
        <v>0</v>
      </c>
      <c r="J15" s="188">
        <v>0</v>
      </c>
      <c r="K15" s="274">
        <v>0</v>
      </c>
      <c r="L15" s="187">
        <v>0</v>
      </c>
      <c r="M15" s="188">
        <v>0</v>
      </c>
      <c r="N15" s="276">
        <v>0</v>
      </c>
      <c r="O15" s="187">
        <v>0</v>
      </c>
      <c r="P15" s="188">
        <v>0</v>
      </c>
      <c r="Q15" s="388">
        <v>28381.125</v>
      </c>
      <c r="R15" s="154">
        <f>+C15+F15</f>
        <v>123</v>
      </c>
      <c r="S15" s="155">
        <f>+D15+G15</f>
        <v>123</v>
      </c>
      <c r="T15" s="165">
        <f>+Q15+E15+N15</f>
        <v>93772.815000000002</v>
      </c>
      <c r="U15" s="262" t="s">
        <v>79</v>
      </c>
      <c r="V15" s="263"/>
    </row>
    <row r="16" spans="1:22">
      <c r="A16" s="519" t="s">
        <v>76</v>
      </c>
      <c r="B16" s="520"/>
      <c r="C16" s="96">
        <f>SUM(C15:C15)</f>
        <v>123</v>
      </c>
      <c r="D16" s="97">
        <f>SUM(D15:D15)</f>
        <v>123</v>
      </c>
      <c r="E16" s="389">
        <f>SUM(E15:E15)</f>
        <v>65391.69</v>
      </c>
      <c r="F16" s="189">
        <f>+F15</f>
        <v>0</v>
      </c>
      <c r="G16" s="190">
        <f>+G15</f>
        <v>0</v>
      </c>
      <c r="H16" s="275">
        <v>0</v>
      </c>
      <c r="I16" s="189">
        <v>0</v>
      </c>
      <c r="J16" s="190">
        <v>0</v>
      </c>
      <c r="K16" s="275">
        <v>0</v>
      </c>
      <c r="L16" s="189">
        <v>0</v>
      </c>
      <c r="M16" s="190">
        <v>0</v>
      </c>
      <c r="N16" s="277">
        <f>+N15</f>
        <v>0</v>
      </c>
      <c r="O16" s="189">
        <v>0</v>
      </c>
      <c r="P16" s="190">
        <v>0</v>
      </c>
      <c r="Q16" s="390">
        <f>SUM(Q15:Q15)</f>
        <v>28381.125</v>
      </c>
      <c r="R16" s="96">
        <f>SUM(R15:R15)</f>
        <v>123</v>
      </c>
      <c r="S16" s="97">
        <f>SUM(S15:S15)</f>
        <v>123</v>
      </c>
      <c r="T16" s="27">
        <f>SUM(T15:T15)</f>
        <v>93772.815000000002</v>
      </c>
      <c r="U16" s="262" t="s">
        <v>79</v>
      </c>
      <c r="V16" s="263"/>
    </row>
    <row r="17" spans="1:22">
      <c r="B17" s="1"/>
      <c r="C17" s="1"/>
      <c r="D17" s="1"/>
      <c r="E17" s="1"/>
      <c r="F17" s="1"/>
      <c r="G17" s="1"/>
      <c r="H17" s="1"/>
      <c r="I17" s="1"/>
      <c r="J17" s="1"/>
      <c r="K17" s="1"/>
      <c r="L17" s="1"/>
      <c r="M17" s="1"/>
      <c r="N17" s="1"/>
      <c r="O17" s="1"/>
      <c r="P17" s="1"/>
      <c r="Q17" s="1"/>
      <c r="R17" s="1"/>
      <c r="S17" s="1"/>
      <c r="T17" s="1"/>
      <c r="U17" s="262" t="s">
        <v>79</v>
      </c>
      <c r="V17" s="263"/>
    </row>
    <row r="18" spans="1:22">
      <c r="A18" s="517"/>
      <c r="B18" s="517"/>
      <c r="C18" s="517"/>
      <c r="D18" s="517"/>
      <c r="E18" s="517"/>
      <c r="F18" s="517"/>
      <c r="G18" s="517"/>
      <c r="H18" s="517"/>
      <c r="I18" s="517"/>
      <c r="J18" s="517"/>
      <c r="K18" s="517"/>
      <c r="L18" s="517"/>
      <c r="M18" s="517"/>
      <c r="N18" s="517"/>
      <c r="O18" s="517"/>
      <c r="P18" s="517"/>
      <c r="Q18" s="517"/>
      <c r="R18" s="517"/>
      <c r="S18" s="517"/>
      <c r="T18" s="517"/>
      <c r="U18" s="262" t="s">
        <v>79</v>
      </c>
      <c r="V18" s="263"/>
    </row>
    <row r="19" spans="1:22">
      <c r="A19" s="24" t="s">
        <v>171</v>
      </c>
      <c r="U19" s="262" t="s">
        <v>79</v>
      </c>
      <c r="V19" s="263"/>
    </row>
    <row r="20" spans="1:22">
      <c r="A20" s="24" t="s">
        <v>172</v>
      </c>
      <c r="U20" s="262" t="s">
        <v>10</v>
      </c>
      <c r="V20" s="263"/>
    </row>
  </sheetData>
  <mergeCells count="15">
    <mergeCell ref="A18:T18"/>
    <mergeCell ref="I11:K12"/>
    <mergeCell ref="L11:N12"/>
    <mergeCell ref="A16:B16"/>
    <mergeCell ref="O11:Q12"/>
    <mergeCell ref="R11:T12"/>
    <mergeCell ref="A8:T8"/>
    <mergeCell ref="F11:H12"/>
    <mergeCell ref="C11:E12"/>
    <mergeCell ref="A15:B15"/>
    <mergeCell ref="A1:T1"/>
    <mergeCell ref="A4:T4"/>
    <mergeCell ref="A6:T6"/>
    <mergeCell ref="A7:T7"/>
    <mergeCell ref="A5:T5"/>
  </mergeCells>
  <phoneticPr fontId="0" type="noConversion"/>
  <printOptions horizontalCentered="1"/>
  <pageMargins left="0.5" right="0.5" top="0.75" bottom="0.55000000000000004" header="0" footer="0"/>
  <pageSetup scale="70" firstPageNumber="2" orientation="landscape" useFirstPageNumber="1" r:id="rId1"/>
  <headerFooter alignWithMargins="0">
    <oddFooter>&amp;C&amp;"Times New Roman,Regular"Exhibit F - Crosswalk of 2011 Availability</oddFooter>
  </headerFooter>
</worksheet>
</file>

<file path=xl/worksheets/sheet5.xml><?xml version="1.0" encoding="utf-8"?>
<worksheet xmlns="http://schemas.openxmlformats.org/spreadsheetml/2006/main" xmlns:r="http://schemas.openxmlformats.org/officeDocument/2006/relationships">
  <sheetPr codeName="Sheet9">
    <pageSetUpPr fitToPage="1"/>
  </sheetPr>
  <dimension ref="A1:P27"/>
  <sheetViews>
    <sheetView view="pageBreakPreview" zoomScale="70" zoomScaleNormal="100" zoomScaleSheetLayoutView="70" workbookViewId="0">
      <selection activeCell="V16" sqref="V16"/>
    </sheetView>
  </sheetViews>
  <sheetFormatPr defaultRowHeight="15"/>
  <cols>
    <col min="1" max="1" width="4.44140625" customWidth="1"/>
    <col min="2" max="2" width="29.21875" customWidth="1"/>
    <col min="3" max="3" width="24.21875" customWidth="1"/>
    <col min="4" max="4" width="6.88671875" customWidth="1"/>
    <col min="5" max="5" width="10.21875" customWidth="1"/>
    <col min="6" max="6" width="9" customWidth="1"/>
    <col min="7" max="7" width="5.6640625" customWidth="1"/>
    <col min="8" max="8" width="6.6640625" customWidth="1"/>
    <col min="9" max="9" width="9" customWidth="1"/>
    <col min="10" max="11" width="5.6640625" customWidth="1"/>
    <col min="12" max="12" width="8.88671875" customWidth="1"/>
    <col min="13" max="14" width="5.6640625" customWidth="1"/>
    <col min="15" max="15" width="10.33203125" customWidth="1"/>
  </cols>
  <sheetData>
    <row r="1" spans="1:16" ht="25.5">
      <c r="A1" s="467" t="s">
        <v>183</v>
      </c>
      <c r="B1" s="513"/>
      <c r="C1" s="513"/>
      <c r="D1" s="513"/>
      <c r="E1" s="513"/>
      <c r="F1" s="513"/>
      <c r="G1" s="513"/>
      <c r="H1" s="513"/>
      <c r="I1" s="513"/>
      <c r="J1" s="513"/>
      <c r="K1" s="513"/>
      <c r="L1" s="513"/>
      <c r="M1" s="513"/>
      <c r="N1" s="513"/>
      <c r="O1" s="513"/>
      <c r="P1" s="264" t="s">
        <v>79</v>
      </c>
    </row>
    <row r="2" spans="1:16" ht="25.5">
      <c r="A2" s="112"/>
      <c r="B2" s="113"/>
      <c r="C2" s="113"/>
      <c r="D2" s="113"/>
      <c r="E2" s="113"/>
      <c r="F2" s="113"/>
      <c r="G2" s="113"/>
      <c r="H2" s="113"/>
      <c r="I2" s="113"/>
      <c r="J2" s="113"/>
      <c r="K2" s="113"/>
      <c r="L2" s="113"/>
      <c r="M2" s="113"/>
      <c r="N2" s="113"/>
      <c r="O2" s="113"/>
      <c r="P2" s="264" t="s">
        <v>79</v>
      </c>
    </row>
    <row r="3" spans="1:16" ht="25.5">
      <c r="A3" s="112"/>
      <c r="B3" s="113"/>
      <c r="C3" s="113"/>
      <c r="D3" s="113"/>
      <c r="E3" s="113"/>
      <c r="F3" s="113"/>
      <c r="G3" s="113"/>
      <c r="H3" s="113"/>
      <c r="I3" s="113"/>
      <c r="J3" s="113"/>
      <c r="K3" s="113"/>
      <c r="L3" s="113"/>
      <c r="M3" s="113"/>
      <c r="N3" s="113"/>
      <c r="O3" s="113"/>
      <c r="P3" s="264" t="s">
        <v>79</v>
      </c>
    </row>
    <row r="4" spans="1:16" ht="26.25">
      <c r="A4" s="112"/>
      <c r="B4" s="114"/>
      <c r="C4" s="114"/>
      <c r="D4" s="114"/>
      <c r="E4" s="114"/>
      <c r="F4" s="114"/>
      <c r="G4" s="114"/>
      <c r="H4" s="114"/>
      <c r="I4" s="114"/>
      <c r="J4" s="114"/>
      <c r="K4" s="114"/>
      <c r="L4" s="114"/>
      <c r="M4" s="114"/>
      <c r="N4" s="114"/>
      <c r="O4" s="114"/>
      <c r="P4" s="264" t="s">
        <v>79</v>
      </c>
    </row>
    <row r="5" spans="1:16" ht="25.5">
      <c r="A5" s="514" t="s">
        <v>184</v>
      </c>
      <c r="B5" s="515"/>
      <c r="C5" s="515"/>
      <c r="D5" s="515"/>
      <c r="E5" s="515"/>
      <c r="F5" s="515"/>
      <c r="G5" s="515"/>
      <c r="H5" s="515"/>
      <c r="I5" s="515"/>
      <c r="J5" s="515"/>
      <c r="K5" s="515"/>
      <c r="L5" s="515"/>
      <c r="M5" s="515"/>
      <c r="N5" s="515"/>
      <c r="O5" s="515"/>
      <c r="P5" s="264" t="s">
        <v>79</v>
      </c>
    </row>
    <row r="6" spans="1:16" ht="26.25">
      <c r="A6" s="497" t="s">
        <v>7</v>
      </c>
      <c r="B6" s="522"/>
      <c r="C6" s="522"/>
      <c r="D6" s="522"/>
      <c r="E6" s="522"/>
      <c r="F6" s="522"/>
      <c r="G6" s="522"/>
      <c r="H6" s="522"/>
      <c r="I6" s="522"/>
      <c r="J6" s="522"/>
      <c r="K6" s="522"/>
      <c r="L6" s="522"/>
      <c r="M6" s="522"/>
      <c r="N6" s="522"/>
      <c r="O6" s="522"/>
      <c r="P6" s="264" t="s">
        <v>79</v>
      </c>
    </row>
    <row r="7" spans="1:16" ht="26.25">
      <c r="A7" s="497" t="s">
        <v>4</v>
      </c>
      <c r="B7" s="498"/>
      <c r="C7" s="498"/>
      <c r="D7" s="498"/>
      <c r="E7" s="498"/>
      <c r="F7" s="498"/>
      <c r="G7" s="498"/>
      <c r="H7" s="498"/>
      <c r="I7" s="498"/>
      <c r="J7" s="498"/>
      <c r="K7" s="498"/>
      <c r="L7" s="498"/>
      <c r="M7" s="498"/>
      <c r="N7" s="498"/>
      <c r="O7" s="498"/>
      <c r="P7" s="264" t="s">
        <v>79</v>
      </c>
    </row>
    <row r="8" spans="1:16" ht="26.25">
      <c r="A8" s="497" t="s">
        <v>81</v>
      </c>
      <c r="B8" s="515"/>
      <c r="C8" s="515"/>
      <c r="D8" s="515"/>
      <c r="E8" s="515"/>
      <c r="F8" s="515"/>
      <c r="G8" s="515"/>
      <c r="H8" s="515"/>
      <c r="I8" s="515"/>
      <c r="J8" s="515"/>
      <c r="K8" s="515"/>
      <c r="L8" s="515"/>
      <c r="M8" s="515"/>
      <c r="N8" s="515"/>
      <c r="O8" s="515"/>
      <c r="P8" s="264" t="s">
        <v>79</v>
      </c>
    </row>
    <row r="9" spans="1:16" ht="26.25">
      <c r="A9" s="523" t="s">
        <v>62</v>
      </c>
      <c r="B9" s="498"/>
      <c r="C9" s="498"/>
      <c r="D9" s="498"/>
      <c r="E9" s="498"/>
      <c r="F9" s="498"/>
      <c r="G9" s="498"/>
      <c r="H9" s="498"/>
      <c r="I9" s="498"/>
      <c r="J9" s="498"/>
      <c r="K9" s="498"/>
      <c r="L9" s="498"/>
      <c r="M9" s="498"/>
      <c r="N9" s="498"/>
      <c r="O9" s="498"/>
      <c r="P9" s="264" t="s">
        <v>79</v>
      </c>
    </row>
    <row r="10" spans="1:16" ht="26.25">
      <c r="A10" s="394"/>
      <c r="B10" s="313"/>
      <c r="C10" s="313"/>
      <c r="D10" s="313"/>
      <c r="E10" s="313"/>
      <c r="F10" s="313"/>
      <c r="G10" s="313"/>
      <c r="H10" s="313"/>
      <c r="I10" s="313"/>
      <c r="J10" s="313"/>
      <c r="K10" s="313"/>
      <c r="L10" s="313"/>
      <c r="M10" s="313"/>
      <c r="N10" s="313"/>
      <c r="O10" s="313"/>
      <c r="P10" s="264" t="s">
        <v>79</v>
      </c>
    </row>
    <row r="11" spans="1:16" ht="15.75">
      <c r="A11" s="1"/>
      <c r="B11" s="1"/>
      <c r="C11" s="1"/>
      <c r="D11" s="1"/>
      <c r="E11" s="1"/>
      <c r="F11" s="1"/>
      <c r="G11" s="15"/>
      <c r="H11" s="15"/>
      <c r="I11" s="15"/>
      <c r="J11" s="1"/>
      <c r="K11" s="1"/>
      <c r="L11" s="1"/>
      <c r="M11" s="1"/>
      <c r="N11" s="1"/>
      <c r="O11" s="1"/>
      <c r="P11" s="264" t="s">
        <v>79</v>
      </c>
    </row>
    <row r="12" spans="1:16" ht="15.75">
      <c r="A12" s="524" t="s">
        <v>185</v>
      </c>
      <c r="B12" s="525"/>
      <c r="C12" s="526"/>
      <c r="D12" s="530" t="s">
        <v>127</v>
      </c>
      <c r="E12" s="531"/>
      <c r="F12" s="532"/>
      <c r="G12" s="530" t="s">
        <v>132</v>
      </c>
      <c r="H12" s="531"/>
      <c r="I12" s="532"/>
      <c r="J12" s="530" t="s">
        <v>152</v>
      </c>
      <c r="K12" s="531"/>
      <c r="L12" s="532"/>
      <c r="M12" s="530" t="s">
        <v>16</v>
      </c>
      <c r="N12" s="531"/>
      <c r="O12" s="532"/>
      <c r="P12" s="264" t="s">
        <v>79</v>
      </c>
    </row>
    <row r="13" spans="1:16" ht="16.5" thickBot="1">
      <c r="A13" s="527"/>
      <c r="B13" s="528"/>
      <c r="C13" s="529"/>
      <c r="D13" s="395" t="s">
        <v>68</v>
      </c>
      <c r="E13" s="395" t="s">
        <v>21</v>
      </c>
      <c r="F13" s="396" t="s">
        <v>70</v>
      </c>
      <c r="G13" s="397" t="s">
        <v>68</v>
      </c>
      <c r="H13" s="395" t="s">
        <v>21</v>
      </c>
      <c r="I13" s="398" t="s">
        <v>70</v>
      </c>
      <c r="J13" s="397" t="s">
        <v>68</v>
      </c>
      <c r="K13" s="395" t="s">
        <v>21</v>
      </c>
      <c r="L13" s="398" t="s">
        <v>70</v>
      </c>
      <c r="M13" s="397" t="s">
        <v>68</v>
      </c>
      <c r="N13" s="395" t="s">
        <v>21</v>
      </c>
      <c r="O13" s="398" t="s">
        <v>70</v>
      </c>
      <c r="P13" s="264" t="s">
        <v>79</v>
      </c>
    </row>
    <row r="14" spans="1:16" ht="15.75">
      <c r="A14" s="399" t="s">
        <v>186</v>
      </c>
      <c r="B14" s="400"/>
      <c r="C14" s="401"/>
      <c r="D14" s="187">
        <v>0</v>
      </c>
      <c r="E14" s="188">
        <v>0</v>
      </c>
      <c r="F14" s="402">
        <v>21123</v>
      </c>
      <c r="G14" s="187">
        <v>0</v>
      </c>
      <c r="H14" s="188">
        <v>0</v>
      </c>
      <c r="I14" s="188">
        <v>0</v>
      </c>
      <c r="J14" s="403">
        <v>0</v>
      </c>
      <c r="K14" s="188">
        <v>0</v>
      </c>
      <c r="L14" s="188">
        <v>0</v>
      </c>
      <c r="M14" s="403">
        <v>0</v>
      </c>
      <c r="N14" s="188">
        <v>0</v>
      </c>
      <c r="O14" s="404">
        <v>0</v>
      </c>
      <c r="P14" s="264" t="s">
        <v>79</v>
      </c>
    </row>
    <row r="15" spans="1:16" ht="15.75">
      <c r="A15" s="399" t="s">
        <v>187</v>
      </c>
      <c r="B15" s="400"/>
      <c r="C15" s="401"/>
      <c r="D15" s="187">
        <v>0</v>
      </c>
      <c r="E15" s="405">
        <v>0</v>
      </c>
      <c r="F15" s="406">
        <v>5936</v>
      </c>
      <c r="G15" s="187">
        <v>0</v>
      </c>
      <c r="H15" s="405">
        <v>0</v>
      </c>
      <c r="I15" s="188">
        <v>0</v>
      </c>
      <c r="J15" s="187">
        <v>0</v>
      </c>
      <c r="K15" s="405">
        <v>0</v>
      </c>
      <c r="L15" s="188">
        <v>0</v>
      </c>
      <c r="M15" s="187">
        <v>0</v>
      </c>
      <c r="N15" s="405">
        <v>0</v>
      </c>
      <c r="O15" s="407">
        <v>0</v>
      </c>
      <c r="P15" s="264" t="s">
        <v>79</v>
      </c>
    </row>
    <row r="16" spans="1:16" ht="15.75">
      <c r="A16" s="399" t="s">
        <v>188</v>
      </c>
      <c r="B16" s="400"/>
      <c r="C16" s="401"/>
      <c r="D16" s="187">
        <v>0</v>
      </c>
      <c r="E16" s="188">
        <v>0</v>
      </c>
      <c r="F16" s="406">
        <v>37885</v>
      </c>
      <c r="G16" s="187">
        <v>0</v>
      </c>
      <c r="H16" s="188">
        <v>0</v>
      </c>
      <c r="I16" s="188">
        <v>0</v>
      </c>
      <c r="J16" s="187">
        <v>0</v>
      </c>
      <c r="K16" s="188">
        <v>0</v>
      </c>
      <c r="L16" s="188">
        <v>0</v>
      </c>
      <c r="M16" s="187">
        <v>0</v>
      </c>
      <c r="N16" s="188">
        <v>0</v>
      </c>
      <c r="O16" s="407">
        <v>0</v>
      </c>
      <c r="P16" s="264" t="s">
        <v>79</v>
      </c>
    </row>
    <row r="17" spans="1:16" ht="15.75">
      <c r="A17" s="399" t="s">
        <v>189</v>
      </c>
      <c r="B17" s="400"/>
      <c r="C17" s="401"/>
      <c r="D17" s="187">
        <v>0</v>
      </c>
      <c r="E17" s="188">
        <v>0</v>
      </c>
      <c r="F17" s="406">
        <v>192</v>
      </c>
      <c r="G17" s="187">
        <v>0</v>
      </c>
      <c r="H17" s="188">
        <v>0</v>
      </c>
      <c r="I17" s="188">
        <v>0</v>
      </c>
      <c r="J17" s="187">
        <v>0</v>
      </c>
      <c r="K17" s="188">
        <v>0</v>
      </c>
      <c r="L17" s="188">
        <v>0</v>
      </c>
      <c r="M17" s="187">
        <v>0</v>
      </c>
      <c r="N17" s="188">
        <v>0</v>
      </c>
      <c r="O17" s="407">
        <v>0</v>
      </c>
      <c r="P17" s="264" t="s">
        <v>79</v>
      </c>
    </row>
    <row r="18" spans="1:16" ht="15.75">
      <c r="A18" s="399" t="s">
        <v>190</v>
      </c>
      <c r="B18" s="400"/>
      <c r="C18" s="401"/>
      <c r="D18" s="187">
        <v>0</v>
      </c>
      <c r="E18" s="188">
        <v>0</v>
      </c>
      <c r="F18" s="406">
        <v>0</v>
      </c>
      <c r="G18" s="187">
        <v>0</v>
      </c>
      <c r="H18" s="188">
        <v>0</v>
      </c>
      <c r="I18" s="188">
        <v>0</v>
      </c>
      <c r="J18" s="187">
        <v>0</v>
      </c>
      <c r="K18" s="188">
        <v>0</v>
      </c>
      <c r="L18" s="188">
        <v>0</v>
      </c>
      <c r="M18" s="187">
        <v>0</v>
      </c>
      <c r="N18" s="188">
        <v>0</v>
      </c>
      <c r="O18" s="407">
        <v>0</v>
      </c>
      <c r="P18" s="264" t="s">
        <v>79</v>
      </c>
    </row>
    <row r="19" spans="1:16" ht="15.75">
      <c r="A19" s="28"/>
      <c r="B19" s="1"/>
      <c r="C19" s="408"/>
      <c r="D19" s="409"/>
      <c r="E19" s="410"/>
      <c r="F19" s="411"/>
      <c r="G19" s="412"/>
      <c r="H19" s="409"/>
      <c r="I19" s="413"/>
      <c r="J19" s="412"/>
      <c r="K19" s="409"/>
      <c r="L19" s="413"/>
      <c r="M19" s="412"/>
      <c r="N19" s="409"/>
      <c r="O19" s="414"/>
      <c r="P19" s="264" t="s">
        <v>79</v>
      </c>
    </row>
    <row r="20" spans="1:16" ht="15.75">
      <c r="A20" s="415"/>
      <c r="B20" s="416" t="s">
        <v>191</v>
      </c>
      <c r="C20" s="417"/>
      <c r="D20" s="96">
        <v>123</v>
      </c>
      <c r="E20" s="97">
        <v>123</v>
      </c>
      <c r="F20" s="418">
        <f>SUM(F14:F18)</f>
        <v>65136</v>
      </c>
      <c r="G20" s="96">
        <v>123</v>
      </c>
      <c r="H20" s="97">
        <v>123</v>
      </c>
      <c r="I20" s="418">
        <v>57575</v>
      </c>
      <c r="J20" s="96">
        <v>123</v>
      </c>
      <c r="K20" s="97">
        <v>123</v>
      </c>
      <c r="L20" s="418">
        <v>48717</v>
      </c>
      <c r="M20" s="419">
        <v>0</v>
      </c>
      <c r="N20" s="420">
        <v>0</v>
      </c>
      <c r="O20" s="27">
        <f>L20-I20</f>
        <v>-8858</v>
      </c>
      <c r="P20" s="264" t="s">
        <v>79</v>
      </c>
    </row>
    <row r="21" spans="1:16" ht="15.75">
      <c r="A21" s="517"/>
      <c r="B21" s="521"/>
      <c r="C21" s="521"/>
      <c r="D21" s="521"/>
      <c r="E21" s="521"/>
      <c r="F21" s="521"/>
      <c r="G21" s="521"/>
      <c r="H21" s="521"/>
      <c r="I21" s="521"/>
      <c r="J21" s="521"/>
      <c r="K21" s="521"/>
      <c r="L21" s="521"/>
      <c r="M21" s="521"/>
      <c r="N21" s="521"/>
      <c r="O21" s="521"/>
      <c r="P21" s="264" t="s">
        <v>79</v>
      </c>
    </row>
    <row r="22" spans="1:16" ht="15.75">
      <c r="A22" s="24"/>
      <c r="B22" s="1"/>
      <c r="C22" s="2"/>
      <c r="D22" s="2"/>
      <c r="E22" s="2"/>
      <c r="F22" s="2"/>
      <c r="G22" s="2"/>
      <c r="H22" s="2"/>
      <c r="I22" s="2"/>
      <c r="J22" s="2"/>
      <c r="K22" s="2"/>
      <c r="L22" s="2"/>
      <c r="M22" s="2"/>
      <c r="N22" s="2"/>
      <c r="O22" s="2"/>
      <c r="P22" s="264" t="s">
        <v>79</v>
      </c>
    </row>
    <row r="23" spans="1:16">
      <c r="A23" s="421" t="s">
        <v>192</v>
      </c>
      <c r="B23" s="10"/>
      <c r="C23" s="10"/>
      <c r="D23" s="10"/>
      <c r="E23" s="10"/>
      <c r="F23" s="10"/>
      <c r="G23" s="10"/>
      <c r="H23" s="10"/>
      <c r="I23" s="10"/>
      <c r="J23" s="10"/>
      <c r="K23" s="10"/>
      <c r="L23" s="10"/>
      <c r="M23" s="10"/>
      <c r="N23" s="10"/>
      <c r="O23" s="10"/>
      <c r="P23" s="264" t="s">
        <v>79</v>
      </c>
    </row>
    <row r="24" spans="1:16">
      <c r="A24" s="421" t="s">
        <v>193</v>
      </c>
      <c r="B24" s="10"/>
      <c r="C24" s="10"/>
      <c r="D24" s="10"/>
      <c r="E24" s="10"/>
      <c r="F24" s="10"/>
      <c r="G24" s="10"/>
      <c r="H24" s="10"/>
      <c r="I24" s="10"/>
      <c r="J24" s="10"/>
      <c r="K24" s="10"/>
      <c r="L24" s="10"/>
      <c r="M24" s="10"/>
      <c r="N24" s="10"/>
      <c r="O24" s="10"/>
      <c r="P24" s="264" t="s">
        <v>79</v>
      </c>
    </row>
    <row r="25" spans="1:16">
      <c r="A25" s="421" t="s">
        <v>194</v>
      </c>
      <c r="B25" s="10"/>
      <c r="C25" s="10"/>
      <c r="D25" s="10"/>
      <c r="E25" s="10"/>
      <c r="F25" s="10"/>
      <c r="G25" s="10"/>
      <c r="H25" s="10"/>
      <c r="I25" s="10"/>
      <c r="J25" s="10"/>
      <c r="K25" s="10"/>
      <c r="L25" s="10"/>
      <c r="M25" s="10"/>
      <c r="N25" s="10"/>
      <c r="O25" s="10"/>
      <c r="P25" s="264" t="s">
        <v>79</v>
      </c>
    </row>
    <row r="26" spans="1:16" ht="15.75">
      <c r="A26" s="422" t="s">
        <v>167</v>
      </c>
      <c r="B26" s="423"/>
      <c r="C26" s="423"/>
      <c r="D26" s="24"/>
      <c r="E26" s="24"/>
      <c r="F26" s="24"/>
      <c r="G26" s="24"/>
      <c r="H26" s="24"/>
      <c r="I26" s="24"/>
      <c r="J26" s="24"/>
      <c r="K26" s="24"/>
      <c r="L26" s="24"/>
      <c r="M26" s="24"/>
      <c r="N26" s="24"/>
      <c r="O26" s="24"/>
      <c r="P26" s="264" t="s">
        <v>79</v>
      </c>
    </row>
    <row r="27" spans="1:16">
      <c r="A27" s="422" t="s">
        <v>168</v>
      </c>
      <c r="B27" s="314"/>
      <c r="C27" s="314"/>
      <c r="D27" s="314"/>
      <c r="E27" s="314"/>
      <c r="F27" s="314"/>
      <c r="G27" s="314"/>
      <c r="H27" s="314"/>
      <c r="I27" s="314"/>
      <c r="J27" s="314"/>
      <c r="K27" s="314"/>
      <c r="L27" s="314"/>
      <c r="M27" s="314"/>
      <c r="N27" s="314"/>
      <c r="O27" s="314"/>
      <c r="P27" s="264" t="s">
        <v>10</v>
      </c>
    </row>
  </sheetData>
  <mergeCells count="12">
    <mergeCell ref="A21:O21"/>
    <mergeCell ref="A1:O1"/>
    <mergeCell ref="A5:O5"/>
    <mergeCell ref="A6:O6"/>
    <mergeCell ref="A7:O7"/>
    <mergeCell ref="A8:O8"/>
    <mergeCell ref="A9:O9"/>
    <mergeCell ref="A12:C13"/>
    <mergeCell ref="D12:F12"/>
    <mergeCell ref="G12:I12"/>
    <mergeCell ref="J12:L12"/>
    <mergeCell ref="M12:O12"/>
  </mergeCells>
  <pageMargins left="0.7" right="0.7" top="0.75" bottom="0.75" header="0.3" footer="0.3"/>
  <pageSetup scale="69" orientation="landscape" r:id="rId1"/>
  <headerFooter>
    <oddFooter>&amp;C&amp;"Times New Roman,Regular"Exhibit H - Summary of Reimbursable Resources</oddFooter>
  </headerFooter>
</worksheet>
</file>

<file path=xl/worksheets/sheet6.xml><?xml version="1.0" encoding="utf-8"?>
<worksheet xmlns="http://schemas.openxmlformats.org/spreadsheetml/2006/main" xmlns:r="http://schemas.openxmlformats.org/officeDocument/2006/relationships">
  <sheetPr codeName="Sheet14" enableFormatConditionsCalculation="0">
    <pageSetUpPr fitToPage="1"/>
  </sheetPr>
  <dimension ref="A1:P43"/>
  <sheetViews>
    <sheetView view="pageBreakPreview" zoomScale="80" zoomScaleNormal="75" zoomScaleSheetLayoutView="80" workbookViewId="0">
      <selection activeCell="M35" sqref="M35"/>
    </sheetView>
  </sheetViews>
  <sheetFormatPr defaultRowHeight="15"/>
  <cols>
    <col min="1" max="1" width="37" style="17" customWidth="1"/>
    <col min="2" max="2" width="4.5546875" style="17" customWidth="1"/>
    <col min="3" max="3" width="10.77734375" style="17" customWidth="1"/>
    <col min="4" max="4" width="12.6640625" style="17" customWidth="1"/>
    <col min="5" max="5" width="10.88671875" style="17" customWidth="1"/>
    <col min="6" max="6" width="12.5546875" style="17" customWidth="1"/>
    <col min="7" max="7" width="10.44140625" style="17" customWidth="1"/>
    <col min="8" max="8" width="11.44140625" style="17" customWidth="1"/>
    <col min="9" max="9" width="9.77734375" style="17" hidden="1" customWidth="1"/>
    <col min="10" max="10" width="11.5546875" style="17" customWidth="1"/>
    <col min="11" max="11" width="10.6640625" style="17" customWidth="1"/>
    <col min="12" max="12" width="10.33203125" style="17" customWidth="1"/>
    <col min="13" max="13" width="13" style="17" customWidth="1"/>
    <col min="14" max="14" width="9.44140625" style="108" customWidth="1"/>
    <col min="15" max="15" width="11.6640625" style="17" customWidth="1"/>
    <col min="16" max="16384" width="8.88671875" style="17"/>
  </cols>
  <sheetData>
    <row r="1" spans="1:16" ht="25.5">
      <c r="A1" s="112" t="s">
        <v>13</v>
      </c>
      <c r="B1" s="115"/>
      <c r="C1" s="115"/>
      <c r="D1" s="115"/>
      <c r="E1" s="115"/>
      <c r="F1" s="115"/>
      <c r="G1" s="115"/>
      <c r="H1" s="115"/>
      <c r="I1" s="115"/>
      <c r="J1" s="115"/>
      <c r="K1" s="265" t="s">
        <v>79</v>
      </c>
      <c r="L1" s="115"/>
      <c r="M1" s="115"/>
      <c r="P1" s="265"/>
    </row>
    <row r="2" spans="1:16" ht="25.5">
      <c r="A2" s="112"/>
      <c r="B2" s="115"/>
      <c r="C2" s="115"/>
      <c r="D2" s="115"/>
      <c r="E2" s="115"/>
      <c r="F2" s="115"/>
      <c r="G2" s="115"/>
      <c r="H2" s="115"/>
      <c r="I2" s="115"/>
      <c r="J2" s="115"/>
      <c r="K2" s="265" t="s">
        <v>79</v>
      </c>
      <c r="L2" s="115"/>
      <c r="M2" s="115"/>
      <c r="P2" s="265"/>
    </row>
    <row r="3" spans="1:16" ht="25.5">
      <c r="A3" s="112"/>
      <c r="B3" s="116"/>
      <c r="C3" s="116"/>
      <c r="D3" s="116"/>
      <c r="E3" s="116"/>
      <c r="F3" s="116"/>
      <c r="G3" s="116"/>
      <c r="H3" s="116"/>
      <c r="I3" s="116"/>
      <c r="J3" s="116"/>
      <c r="K3" s="265" t="s">
        <v>79</v>
      </c>
      <c r="L3" s="116"/>
      <c r="M3" s="116"/>
      <c r="P3" s="265"/>
    </row>
    <row r="4" spans="1:16" ht="12.6" customHeight="1">
      <c r="A4" s="112"/>
      <c r="B4" s="116"/>
      <c r="C4" s="116"/>
      <c r="D4" s="116"/>
      <c r="E4" s="116"/>
      <c r="F4" s="116"/>
      <c r="G4" s="116"/>
      <c r="H4" s="116"/>
      <c r="I4" s="116"/>
      <c r="J4" s="116"/>
      <c r="K4" s="265" t="s">
        <v>79</v>
      </c>
      <c r="L4" s="116"/>
      <c r="M4" s="116"/>
      <c r="P4" s="265"/>
    </row>
    <row r="5" spans="1:16" ht="25.5">
      <c r="A5" s="514" t="s">
        <v>23</v>
      </c>
      <c r="B5" s="514"/>
      <c r="C5" s="514"/>
      <c r="D5" s="514"/>
      <c r="E5" s="514"/>
      <c r="F5" s="514"/>
      <c r="G5" s="514"/>
      <c r="H5" s="514"/>
      <c r="I5" s="514"/>
      <c r="J5" s="514"/>
      <c r="K5" s="265" t="s">
        <v>79</v>
      </c>
      <c r="L5" s="115"/>
      <c r="M5" s="115"/>
      <c r="P5" s="265"/>
    </row>
    <row r="6" spans="1:16" ht="26.25">
      <c r="A6" s="497" t="s">
        <v>7</v>
      </c>
      <c r="B6" s="497"/>
      <c r="C6" s="497"/>
      <c r="D6" s="497"/>
      <c r="E6" s="497"/>
      <c r="F6" s="497"/>
      <c r="G6" s="497"/>
      <c r="H6" s="497"/>
      <c r="I6" s="497"/>
      <c r="J6" s="497"/>
      <c r="K6" s="265" t="s">
        <v>79</v>
      </c>
      <c r="L6" s="305"/>
      <c r="M6" s="305"/>
    </row>
    <row r="7" spans="1:16" ht="26.25">
      <c r="A7" s="497" t="str">
        <f>+'B. Summary of Requirements'!A6</f>
        <v>Justice Prisoner and Alien Transportation System</v>
      </c>
      <c r="B7" s="497"/>
      <c r="C7" s="497"/>
      <c r="D7" s="497"/>
      <c r="E7" s="497"/>
      <c r="F7" s="497"/>
      <c r="G7" s="497"/>
      <c r="H7" s="497"/>
      <c r="I7" s="497"/>
      <c r="J7" s="497"/>
      <c r="K7" s="265" t="s">
        <v>79</v>
      </c>
      <c r="L7" s="115"/>
      <c r="M7" s="115"/>
    </row>
    <row r="8" spans="1:16" ht="26.25">
      <c r="A8" s="533" t="str">
        <f>+'B. Summary of Requirements'!A7</f>
        <v>Revolving Fund</v>
      </c>
      <c r="B8" s="533"/>
      <c r="C8" s="533"/>
      <c r="D8" s="533"/>
      <c r="E8" s="533"/>
      <c r="F8" s="533"/>
      <c r="G8" s="533"/>
      <c r="H8" s="533"/>
      <c r="I8" s="533"/>
      <c r="J8" s="533"/>
      <c r="K8" s="265" t="s">
        <v>79</v>
      </c>
      <c r="L8" s="115"/>
      <c r="M8" s="115"/>
    </row>
    <row r="9" spans="1:16">
      <c r="K9" s="265" t="s">
        <v>79</v>
      </c>
    </row>
    <row r="10" spans="1:16">
      <c r="A10" s="18"/>
      <c r="B10" s="18"/>
      <c r="C10" s="18"/>
      <c r="D10" s="18"/>
      <c r="E10" s="18"/>
      <c r="F10" s="18"/>
      <c r="G10" s="18"/>
      <c r="H10" s="18"/>
      <c r="I10" s="18"/>
      <c r="J10" s="18"/>
      <c r="K10" s="265" t="s">
        <v>79</v>
      </c>
      <c r="L10" s="18"/>
      <c r="M10" s="18"/>
    </row>
    <row r="11" spans="1:16" ht="40.5" customHeight="1">
      <c r="A11" s="543" t="s">
        <v>24</v>
      </c>
      <c r="B11" s="544"/>
      <c r="C11" s="289" t="s">
        <v>127</v>
      </c>
      <c r="D11" s="555" t="s">
        <v>132</v>
      </c>
      <c r="E11" s="556"/>
      <c r="F11" s="557"/>
      <c r="G11" s="538" t="s">
        <v>152</v>
      </c>
      <c r="H11" s="539"/>
      <c r="I11" s="539"/>
      <c r="J11" s="540"/>
      <c r="K11" s="265" t="s">
        <v>79</v>
      </c>
      <c r="L11" s="282"/>
      <c r="M11" s="290"/>
      <c r="N11" s="17"/>
    </row>
    <row r="12" spans="1:16" ht="15" customHeight="1">
      <c r="A12" s="545"/>
      <c r="B12" s="546"/>
      <c r="C12" s="541" t="s">
        <v>12</v>
      </c>
      <c r="D12" s="551" t="s">
        <v>133</v>
      </c>
      <c r="E12" s="551" t="s">
        <v>82</v>
      </c>
      <c r="F12" s="558" t="s">
        <v>12</v>
      </c>
      <c r="G12" s="536" t="s">
        <v>157</v>
      </c>
      <c r="H12" s="536" t="s">
        <v>82</v>
      </c>
      <c r="I12" s="549" t="s">
        <v>11</v>
      </c>
      <c r="J12" s="552" t="s">
        <v>12</v>
      </c>
      <c r="K12" s="265" t="s">
        <v>79</v>
      </c>
      <c r="L12" s="159"/>
      <c r="M12" s="159"/>
      <c r="N12" s="17"/>
    </row>
    <row r="13" spans="1:16" ht="58.5" customHeight="1">
      <c r="A13" s="547"/>
      <c r="B13" s="548"/>
      <c r="C13" s="542"/>
      <c r="D13" s="537"/>
      <c r="E13" s="537"/>
      <c r="F13" s="553"/>
      <c r="G13" s="537"/>
      <c r="H13" s="537"/>
      <c r="I13" s="550"/>
      <c r="J13" s="553"/>
      <c r="K13" s="265" t="s">
        <v>79</v>
      </c>
      <c r="L13" s="159"/>
      <c r="M13" s="159"/>
      <c r="N13" s="17"/>
    </row>
    <row r="14" spans="1:16">
      <c r="A14" s="426" t="s">
        <v>73</v>
      </c>
      <c r="B14" s="427"/>
      <c r="C14" s="291">
        <v>23</v>
      </c>
      <c r="D14" s="291">
        <v>0</v>
      </c>
      <c r="E14" s="291">
        <f>D14</f>
        <v>0</v>
      </c>
      <c r="F14" s="291">
        <v>23</v>
      </c>
      <c r="G14" s="291">
        <f>+J14-F14</f>
        <v>0</v>
      </c>
      <c r="H14" s="291">
        <v>0</v>
      </c>
      <c r="I14" s="291">
        <v>23</v>
      </c>
      <c r="J14" s="291">
        <v>23</v>
      </c>
      <c r="K14" s="265" t="s">
        <v>79</v>
      </c>
      <c r="L14" s="159"/>
      <c r="M14" s="159"/>
      <c r="N14" s="17"/>
    </row>
    <row r="15" spans="1:16" ht="12.75" customHeight="1">
      <c r="A15" s="292" t="s">
        <v>74</v>
      </c>
      <c r="B15" s="212"/>
      <c r="C15" s="291">
        <v>10</v>
      </c>
      <c r="D15" s="291">
        <v>0</v>
      </c>
      <c r="E15" s="291">
        <f t="shared" ref="E15:E23" si="0">D15</f>
        <v>0</v>
      </c>
      <c r="F15" s="291">
        <v>10</v>
      </c>
      <c r="G15" s="291">
        <f>+J15-F15</f>
        <v>0</v>
      </c>
      <c r="H15" s="291">
        <v>0</v>
      </c>
      <c r="I15" s="291">
        <v>10</v>
      </c>
      <c r="J15" s="291">
        <v>10</v>
      </c>
      <c r="K15" s="265" t="s">
        <v>79</v>
      </c>
      <c r="L15" s="159"/>
      <c r="M15" s="159"/>
      <c r="N15" s="17"/>
    </row>
    <row r="16" spans="1:16" ht="12.75" customHeight="1">
      <c r="A16" s="292" t="s">
        <v>158</v>
      </c>
      <c r="B16" s="212"/>
      <c r="C16" s="291">
        <v>4</v>
      </c>
      <c r="D16" s="291">
        <v>0</v>
      </c>
      <c r="E16" s="291">
        <f>D16</f>
        <v>0</v>
      </c>
      <c r="F16" s="291">
        <v>4</v>
      </c>
      <c r="G16" s="291">
        <v>0</v>
      </c>
      <c r="H16" s="291">
        <v>0</v>
      </c>
      <c r="I16" s="291">
        <v>4</v>
      </c>
      <c r="J16" s="291">
        <v>4</v>
      </c>
      <c r="K16" s="265" t="s">
        <v>79</v>
      </c>
      <c r="L16" s="159"/>
      <c r="M16" s="159"/>
      <c r="N16" s="17"/>
    </row>
    <row r="17" spans="1:16">
      <c r="A17" s="292" t="s">
        <v>54</v>
      </c>
      <c r="B17" s="212"/>
      <c r="C17" s="293">
        <v>1</v>
      </c>
      <c r="D17" s="291">
        <v>0</v>
      </c>
      <c r="E17" s="291">
        <f t="shared" si="0"/>
        <v>0</v>
      </c>
      <c r="F17" s="291">
        <v>1</v>
      </c>
      <c r="G17" s="291">
        <f>+J17-F17</f>
        <v>0</v>
      </c>
      <c r="H17" s="291">
        <v>0</v>
      </c>
      <c r="I17" s="293">
        <v>1</v>
      </c>
      <c r="J17" s="291">
        <v>1</v>
      </c>
      <c r="K17" s="265" t="s">
        <v>79</v>
      </c>
      <c r="L17" s="159"/>
      <c r="M17" s="159"/>
      <c r="N17" s="17"/>
    </row>
    <row r="18" spans="1:16">
      <c r="A18" s="554" t="s">
        <v>55</v>
      </c>
      <c r="B18" s="535"/>
      <c r="C18" s="291">
        <v>5</v>
      </c>
      <c r="D18" s="291">
        <v>0</v>
      </c>
      <c r="E18" s="291">
        <f t="shared" si="0"/>
        <v>0</v>
      </c>
      <c r="F18" s="291">
        <v>5</v>
      </c>
      <c r="G18" s="291">
        <f>+J18-F18</f>
        <v>0</v>
      </c>
      <c r="H18" s="291">
        <v>0</v>
      </c>
      <c r="I18" s="291">
        <v>5</v>
      </c>
      <c r="J18" s="291">
        <v>5</v>
      </c>
      <c r="K18" s="265" t="s">
        <v>79</v>
      </c>
      <c r="L18" s="159"/>
      <c r="M18" s="159"/>
      <c r="N18" s="17"/>
    </row>
    <row r="19" spans="1:16">
      <c r="A19" s="534" t="s">
        <v>137</v>
      </c>
      <c r="B19" s="535"/>
      <c r="C19" s="291">
        <v>16</v>
      </c>
      <c r="D19" s="291">
        <v>0</v>
      </c>
      <c r="E19" s="291">
        <f t="shared" si="0"/>
        <v>0</v>
      </c>
      <c r="F19" s="291">
        <v>16</v>
      </c>
      <c r="G19" s="291">
        <f>+J19-F19</f>
        <v>0</v>
      </c>
      <c r="H19" s="291">
        <v>0</v>
      </c>
      <c r="I19" s="291">
        <v>16</v>
      </c>
      <c r="J19" s="291">
        <v>16</v>
      </c>
      <c r="K19" s="265" t="s">
        <v>79</v>
      </c>
      <c r="L19" s="159"/>
      <c r="M19" s="159"/>
      <c r="N19" s="17"/>
    </row>
    <row r="20" spans="1:16">
      <c r="A20" s="534" t="s">
        <v>15</v>
      </c>
      <c r="B20" s="535"/>
      <c r="C20" s="291">
        <v>4</v>
      </c>
      <c r="D20" s="291">
        <v>0</v>
      </c>
      <c r="E20" s="291">
        <f t="shared" si="0"/>
        <v>0</v>
      </c>
      <c r="F20" s="291">
        <v>4</v>
      </c>
      <c r="G20" s="291">
        <f>+J20-F20</f>
        <v>0</v>
      </c>
      <c r="H20" s="291">
        <v>0</v>
      </c>
      <c r="I20" s="291">
        <v>4</v>
      </c>
      <c r="J20" s="291">
        <v>4</v>
      </c>
      <c r="K20" s="265" t="s">
        <v>79</v>
      </c>
      <c r="L20" s="159"/>
      <c r="M20" s="159"/>
      <c r="N20" s="17"/>
    </row>
    <row r="21" spans="1:16">
      <c r="A21" s="563" t="s">
        <v>6</v>
      </c>
      <c r="B21" s="564"/>
      <c r="C21" s="291">
        <v>2</v>
      </c>
      <c r="D21" s="291">
        <v>0</v>
      </c>
      <c r="E21" s="291">
        <f t="shared" si="0"/>
        <v>0</v>
      </c>
      <c r="F21" s="291">
        <v>2</v>
      </c>
      <c r="G21" s="293">
        <v>0</v>
      </c>
      <c r="H21" s="293">
        <v>0</v>
      </c>
      <c r="I21" s="291">
        <v>2</v>
      </c>
      <c r="J21" s="291">
        <v>2</v>
      </c>
      <c r="K21" s="265" t="s">
        <v>79</v>
      </c>
      <c r="L21" s="159"/>
      <c r="M21" s="159"/>
      <c r="N21" s="17"/>
    </row>
    <row r="22" spans="1:16">
      <c r="A22" s="554" t="s">
        <v>5</v>
      </c>
      <c r="B22" s="535"/>
      <c r="C22" s="291">
        <v>51</v>
      </c>
      <c r="D22" s="291">
        <v>0</v>
      </c>
      <c r="E22" s="291">
        <f t="shared" si="0"/>
        <v>0</v>
      </c>
      <c r="F22" s="291">
        <v>51</v>
      </c>
      <c r="G22" s="291">
        <f>+J22-F22</f>
        <v>0</v>
      </c>
      <c r="H22" s="291">
        <v>0</v>
      </c>
      <c r="I22" s="291">
        <v>51</v>
      </c>
      <c r="J22" s="291">
        <v>51</v>
      </c>
      <c r="K22" s="265" t="s">
        <v>79</v>
      </c>
      <c r="L22" s="159"/>
      <c r="M22" s="159"/>
      <c r="N22" s="17"/>
    </row>
    <row r="23" spans="1:16">
      <c r="A23" s="554" t="s">
        <v>56</v>
      </c>
      <c r="B23" s="535"/>
      <c r="C23" s="291">
        <v>7</v>
      </c>
      <c r="D23" s="291">
        <v>0</v>
      </c>
      <c r="E23" s="291">
        <f t="shared" si="0"/>
        <v>0</v>
      </c>
      <c r="F23" s="291">
        <v>7</v>
      </c>
      <c r="G23" s="291">
        <f>+J23-F23</f>
        <v>0</v>
      </c>
      <c r="H23" s="291">
        <v>0</v>
      </c>
      <c r="I23" s="291">
        <v>7</v>
      </c>
      <c r="J23" s="291">
        <v>7</v>
      </c>
      <c r="K23" s="265" t="s">
        <v>79</v>
      </c>
      <c r="L23" s="159"/>
      <c r="M23" s="159"/>
      <c r="N23" s="17"/>
    </row>
    <row r="24" spans="1:16" ht="15.75" thickBot="1">
      <c r="A24" s="565" t="s">
        <v>18</v>
      </c>
      <c r="B24" s="566"/>
      <c r="C24" s="294">
        <f>SUM(C14:C23)</f>
        <v>123</v>
      </c>
      <c r="D24" s="294">
        <f>SUM(D14:D23)</f>
        <v>0</v>
      </c>
      <c r="E24" s="294">
        <f>SUM(E14:E23)</f>
        <v>0</v>
      </c>
      <c r="F24" s="294">
        <f>SUM(F14:F23)</f>
        <v>123</v>
      </c>
      <c r="G24" s="295">
        <f>SUM(G14:G23)</f>
        <v>0</v>
      </c>
      <c r="H24" s="295">
        <v>0</v>
      </c>
      <c r="I24" s="294">
        <f>SUM(I14:I23)</f>
        <v>123</v>
      </c>
      <c r="J24" s="294">
        <f>SUM(J14:J23)</f>
        <v>123</v>
      </c>
      <c r="K24" s="265" t="s">
        <v>79</v>
      </c>
      <c r="L24" s="159"/>
      <c r="M24" s="159"/>
      <c r="N24" s="17"/>
    </row>
    <row r="25" spans="1:16">
      <c r="A25" s="561" t="s">
        <v>75</v>
      </c>
      <c r="B25" s="562"/>
      <c r="C25" s="296">
        <v>123</v>
      </c>
      <c r="D25" s="296">
        <v>123</v>
      </c>
      <c r="E25" s="296">
        <v>0</v>
      </c>
      <c r="F25" s="297">
        <v>123</v>
      </c>
      <c r="G25" s="296">
        <f>J25-F25</f>
        <v>0</v>
      </c>
      <c r="H25" s="298">
        <f>+J25-F25</f>
        <v>0</v>
      </c>
      <c r="I25" s="299">
        <v>123</v>
      </c>
      <c r="J25" s="300">
        <v>123</v>
      </c>
      <c r="K25" s="265" t="s">
        <v>79</v>
      </c>
      <c r="L25" s="159"/>
      <c r="M25" s="159"/>
      <c r="N25" s="17"/>
    </row>
    <row r="26" spans="1:16" s="19" customFormat="1">
      <c r="A26" s="559" t="s">
        <v>18</v>
      </c>
      <c r="B26" s="560"/>
      <c r="C26" s="301">
        <v>123</v>
      </c>
      <c r="D26" s="301">
        <f>SUM(D25:D25)</f>
        <v>123</v>
      </c>
      <c r="E26" s="301">
        <v>0</v>
      </c>
      <c r="F26" s="301">
        <f>SUM(F25:F25)</f>
        <v>123</v>
      </c>
      <c r="G26" s="301">
        <f>SUM(G25:G25)</f>
        <v>0</v>
      </c>
      <c r="H26" s="301">
        <f>SUM(H25:H25)</f>
        <v>0</v>
      </c>
      <c r="I26" s="302">
        <f>+I25</f>
        <v>123</v>
      </c>
      <c r="J26" s="303">
        <f>SUM(J25:J25)</f>
        <v>123</v>
      </c>
      <c r="K26" s="265" t="s">
        <v>79</v>
      </c>
      <c r="L26" s="304"/>
      <c r="M26" s="304"/>
    </row>
    <row r="27" spans="1:16" s="19" customFormat="1">
      <c r="A27" s="306" t="s">
        <v>10</v>
      </c>
      <c r="B27" s="306"/>
      <c r="C27" s="306"/>
      <c r="D27" s="306"/>
      <c r="E27" s="306"/>
      <c r="F27" s="306"/>
      <c r="G27" s="306"/>
      <c r="H27" s="306"/>
      <c r="I27" s="306"/>
      <c r="J27" s="306"/>
      <c r="K27" s="265" t="s">
        <v>79</v>
      </c>
      <c r="L27" s="306"/>
      <c r="M27" s="306"/>
      <c r="N27" s="191"/>
      <c r="O27" s="192"/>
      <c r="P27" s="265"/>
    </row>
    <row r="28" spans="1:16" s="19" customFormat="1" ht="15.75">
      <c r="A28" s="193" t="s">
        <v>130</v>
      </c>
      <c r="B28" s="192"/>
      <c r="C28" s="192"/>
      <c r="D28" s="192"/>
      <c r="E28" s="192"/>
      <c r="F28" s="192"/>
      <c r="G28" s="192"/>
      <c r="H28" s="192"/>
      <c r="I28" s="192"/>
      <c r="J28" s="192"/>
      <c r="K28" s="265" t="s">
        <v>79</v>
      </c>
      <c r="L28" s="192"/>
      <c r="M28" s="192"/>
      <c r="N28" s="194"/>
      <c r="O28" s="192"/>
      <c r="P28" s="265"/>
    </row>
    <row r="29" spans="1:16" ht="15.75">
      <c r="A29" s="281" t="s">
        <v>166</v>
      </c>
      <c r="B29" s="5"/>
      <c r="C29" s="5"/>
      <c r="D29" s="5"/>
      <c r="E29" s="5"/>
      <c r="F29" s="11"/>
      <c r="G29" s="11"/>
      <c r="H29" s="11"/>
      <c r="I29" s="11"/>
      <c r="J29" s="11"/>
      <c r="K29" s="265" t="s">
        <v>79</v>
      </c>
      <c r="L29" s="195"/>
      <c r="M29" s="195"/>
      <c r="N29" s="191"/>
      <c r="O29" s="195"/>
      <c r="P29" s="265"/>
    </row>
    <row r="30" spans="1:16" ht="15.75">
      <c r="A30" s="281" t="s">
        <v>167</v>
      </c>
      <c r="B30" s="11"/>
      <c r="C30" s="5"/>
      <c r="D30" s="5"/>
      <c r="E30" s="5"/>
      <c r="F30" s="11"/>
      <c r="G30" s="11"/>
      <c r="H30" s="11"/>
      <c r="I30" s="11"/>
      <c r="J30" s="11"/>
      <c r="K30" s="265" t="s">
        <v>79</v>
      </c>
      <c r="L30" s="195"/>
      <c r="M30" s="195"/>
      <c r="N30" s="191"/>
      <c r="O30" s="195"/>
      <c r="P30" s="265"/>
    </row>
    <row r="31" spans="1:16" ht="15.75">
      <c r="A31" s="281" t="s">
        <v>168</v>
      </c>
      <c r="B31" s="11"/>
      <c r="C31" s="5"/>
      <c r="D31" s="5"/>
      <c r="E31" s="5"/>
      <c r="F31" s="11"/>
      <c r="G31" s="11"/>
      <c r="H31" s="11"/>
      <c r="I31" s="11"/>
      <c r="J31" s="11"/>
      <c r="K31" s="265" t="s">
        <v>10</v>
      </c>
      <c r="L31" s="195"/>
      <c r="M31" s="195"/>
      <c r="N31" s="191"/>
      <c r="O31" s="195"/>
    </row>
    <row r="32" spans="1:16">
      <c r="A32" s="195"/>
      <c r="B32" s="195"/>
      <c r="C32" s="195"/>
      <c r="D32" s="195"/>
      <c r="E32" s="195"/>
      <c r="F32" s="195"/>
      <c r="G32" s="195"/>
      <c r="H32" s="195"/>
      <c r="I32" s="195"/>
      <c r="J32" s="195"/>
      <c r="K32" s="195"/>
      <c r="L32" s="195"/>
      <c r="M32" s="195"/>
      <c r="N32" s="191"/>
      <c r="O32" s="195"/>
    </row>
    <row r="33" spans="1:15">
      <c r="A33" s="195"/>
      <c r="B33" s="195"/>
      <c r="C33" s="195"/>
      <c r="D33" s="195"/>
      <c r="E33" s="195"/>
      <c r="F33" s="195"/>
      <c r="G33" s="195"/>
      <c r="H33" s="195"/>
      <c r="I33" s="195"/>
      <c r="J33" s="195"/>
      <c r="K33" s="195"/>
      <c r="L33" s="195"/>
      <c r="M33" s="195"/>
      <c r="N33" s="191"/>
      <c r="O33" s="195"/>
    </row>
    <row r="34" spans="1:15">
      <c r="A34" s="195"/>
      <c r="B34" s="195"/>
      <c r="C34" s="195"/>
      <c r="D34" s="195"/>
      <c r="E34" s="195"/>
      <c r="F34" s="195"/>
      <c r="G34" s="195"/>
      <c r="H34" s="195"/>
      <c r="I34" s="195"/>
      <c r="J34" s="195"/>
      <c r="K34" s="195"/>
      <c r="L34" s="195"/>
      <c r="M34" s="195"/>
      <c r="N34" s="191"/>
      <c r="O34" s="195"/>
    </row>
    <row r="35" spans="1:15">
      <c r="A35" s="195"/>
      <c r="B35" s="195"/>
      <c r="C35" s="195"/>
      <c r="D35" s="195"/>
      <c r="E35" s="195"/>
      <c r="F35" s="195"/>
      <c r="G35" s="195"/>
      <c r="H35" s="195"/>
      <c r="I35" s="195"/>
      <c r="J35" s="195"/>
      <c r="K35" s="195"/>
      <c r="L35" s="195"/>
      <c r="M35" s="195"/>
      <c r="N35" s="191"/>
      <c r="O35" s="195"/>
    </row>
    <row r="36" spans="1:15">
      <c r="A36" s="195"/>
      <c r="B36" s="195"/>
      <c r="C36" s="195"/>
      <c r="D36" s="195"/>
      <c r="E36" s="195"/>
      <c r="F36" s="195"/>
      <c r="G36" s="195"/>
      <c r="H36" s="195"/>
      <c r="I36" s="195"/>
      <c r="J36" s="195"/>
      <c r="K36" s="195"/>
      <c r="L36" s="195"/>
      <c r="M36" s="195"/>
      <c r="N36" s="191"/>
      <c r="O36" s="195"/>
    </row>
    <row r="37" spans="1:15">
      <c r="A37" s="195"/>
      <c r="B37" s="195"/>
      <c r="C37" s="195"/>
      <c r="D37" s="195"/>
      <c r="E37" s="195"/>
      <c r="F37" s="195"/>
      <c r="G37" s="195"/>
      <c r="H37" s="195"/>
      <c r="I37" s="195"/>
      <c r="J37" s="195"/>
      <c r="K37" s="195"/>
      <c r="L37" s="195"/>
      <c r="M37" s="195"/>
      <c r="N37" s="191"/>
      <c r="O37" s="195"/>
    </row>
    <row r="38" spans="1:15">
      <c r="A38" s="195"/>
      <c r="B38" s="195"/>
      <c r="C38" s="195"/>
      <c r="D38" s="195"/>
      <c r="E38" s="195"/>
      <c r="F38" s="195"/>
      <c r="G38" s="195"/>
      <c r="H38" s="195"/>
      <c r="I38" s="195"/>
      <c r="J38" s="195"/>
      <c r="K38" s="195"/>
      <c r="L38" s="195"/>
      <c r="M38" s="195"/>
      <c r="N38" s="191"/>
      <c r="O38" s="195"/>
    </row>
    <row r="39" spans="1:15">
      <c r="A39" s="195"/>
      <c r="B39" s="195"/>
      <c r="C39" s="195"/>
      <c r="D39" s="195"/>
      <c r="E39" s="195"/>
      <c r="F39" s="195"/>
      <c r="G39" s="195"/>
      <c r="H39" s="195"/>
      <c r="I39" s="195"/>
      <c r="J39" s="195"/>
      <c r="K39" s="195"/>
      <c r="L39" s="195"/>
      <c r="M39" s="195"/>
      <c r="N39" s="191"/>
      <c r="O39" s="195"/>
    </row>
    <row r="40" spans="1:15">
      <c r="A40" s="195"/>
      <c r="B40" s="195"/>
      <c r="C40" s="195"/>
      <c r="D40" s="195"/>
      <c r="E40" s="195"/>
      <c r="F40" s="195"/>
      <c r="G40" s="195"/>
      <c r="H40" s="195"/>
      <c r="I40" s="195"/>
      <c r="J40" s="195"/>
      <c r="K40" s="195"/>
      <c r="L40" s="195"/>
      <c r="M40" s="195"/>
      <c r="N40" s="191"/>
      <c r="O40" s="195"/>
    </row>
    <row r="41" spans="1:15">
      <c r="A41" s="195"/>
      <c r="B41" s="195"/>
      <c r="C41" s="195"/>
      <c r="D41" s="195"/>
      <c r="E41" s="195"/>
      <c r="F41" s="195"/>
      <c r="G41" s="195"/>
      <c r="H41" s="195"/>
      <c r="I41" s="195"/>
      <c r="J41" s="195"/>
      <c r="K41" s="195"/>
      <c r="L41" s="195"/>
      <c r="M41" s="195"/>
      <c r="N41" s="191"/>
      <c r="O41" s="195"/>
    </row>
    <row r="42" spans="1:15">
      <c r="A42" s="195"/>
      <c r="B42" s="195"/>
      <c r="C42" s="195"/>
      <c r="D42" s="195"/>
      <c r="E42" s="195"/>
      <c r="F42" s="195"/>
      <c r="G42" s="195"/>
      <c r="H42" s="195"/>
      <c r="I42" s="195"/>
      <c r="J42" s="195"/>
      <c r="K42" s="195"/>
      <c r="L42" s="195"/>
      <c r="M42" s="195"/>
      <c r="N42" s="191"/>
      <c r="O42" s="195"/>
    </row>
    <row r="43" spans="1:15">
      <c r="A43" s="195"/>
      <c r="B43" s="195"/>
      <c r="C43" s="195"/>
      <c r="D43" s="195"/>
      <c r="E43" s="195"/>
      <c r="F43" s="195"/>
      <c r="G43" s="195"/>
      <c r="H43" s="195"/>
      <c r="I43" s="195"/>
      <c r="J43" s="195"/>
      <c r="K43" s="195"/>
      <c r="L43" s="195"/>
      <c r="M43" s="195"/>
      <c r="N43" s="191"/>
      <c r="O43" s="195"/>
    </row>
  </sheetData>
  <mergeCells count="24">
    <mergeCell ref="E12:E13"/>
    <mergeCell ref="A20:B20"/>
    <mergeCell ref="A26:B26"/>
    <mergeCell ref="A25:B25"/>
    <mergeCell ref="A22:B22"/>
    <mergeCell ref="A23:B23"/>
    <mergeCell ref="A21:B21"/>
    <mergeCell ref="A24:B24"/>
    <mergeCell ref="A5:J5"/>
    <mergeCell ref="A6:J6"/>
    <mergeCell ref="A7:J7"/>
    <mergeCell ref="A8:J8"/>
    <mergeCell ref="A19:B19"/>
    <mergeCell ref="H12:H13"/>
    <mergeCell ref="G12:G13"/>
    <mergeCell ref="G11:J11"/>
    <mergeCell ref="C12:C13"/>
    <mergeCell ref="A11:B13"/>
    <mergeCell ref="I12:I13"/>
    <mergeCell ref="D12:D13"/>
    <mergeCell ref="J12:J13"/>
    <mergeCell ref="A18:B18"/>
    <mergeCell ref="D11:F11"/>
    <mergeCell ref="F12:F13"/>
  </mergeCells>
  <phoneticPr fontId="0" type="noConversion"/>
  <printOptions horizontalCentered="1"/>
  <pageMargins left="0.75" right="0.75" top="0.75" bottom="1" header="0.5" footer="0.5"/>
  <pageSetup scale="81" orientation="landscape" r:id="rId1"/>
  <headerFooter alignWithMargins="0">
    <oddFooter>&amp;C&amp;"Times New Roman,Regular"Exhibit I - Detail of Permanent Positions by Category</oddFooter>
  </headerFooter>
</worksheet>
</file>

<file path=xl/worksheets/sheet7.xml><?xml version="1.0" encoding="utf-8"?>
<worksheet xmlns="http://schemas.openxmlformats.org/spreadsheetml/2006/main" xmlns:r="http://schemas.openxmlformats.org/officeDocument/2006/relationships">
  <sheetPr codeName="Sheet16" enableFormatConditionsCalculation="0"/>
  <dimension ref="A1:K40"/>
  <sheetViews>
    <sheetView showGridLines="0" showOutlineSymbols="0" view="pageBreakPreview" zoomScale="80" zoomScaleNormal="70" zoomScaleSheetLayoutView="80" workbookViewId="0">
      <selection activeCell="A44" sqref="A44"/>
    </sheetView>
  </sheetViews>
  <sheetFormatPr defaultColWidth="9.6640625" defaultRowHeight="15.75"/>
  <cols>
    <col min="1" max="1" width="57" style="11" customWidth="1"/>
    <col min="2" max="9" width="10.33203125" style="11" customWidth="1"/>
    <col min="10" max="10" width="1.21875" style="107" hidden="1" customWidth="1"/>
    <col min="11" max="11" width="9.6640625" style="11" customWidth="1"/>
    <col min="12" max="12" width="10.88671875" style="11" bestFit="1" customWidth="1"/>
    <col min="13" max="16384" width="9.6640625" style="11"/>
  </cols>
  <sheetData>
    <row r="1" spans="1:11" ht="25.5">
      <c r="A1" s="569" t="s">
        <v>60</v>
      </c>
      <c r="B1" s="513"/>
      <c r="C1" s="513"/>
      <c r="D1" s="513"/>
      <c r="E1" s="513"/>
      <c r="F1" s="513"/>
      <c r="G1" s="513"/>
      <c r="H1" s="513"/>
      <c r="I1" s="513"/>
      <c r="J1" s="264" t="s">
        <v>79</v>
      </c>
      <c r="K1" s="263"/>
    </row>
    <row r="2" spans="1:11" ht="18" customHeight="1">
      <c r="A2" s="117"/>
      <c r="B2" s="113"/>
      <c r="C2" s="113"/>
      <c r="D2" s="113"/>
      <c r="E2" s="113"/>
      <c r="F2" s="113"/>
      <c r="G2" s="113"/>
      <c r="H2" s="113"/>
      <c r="I2" s="113"/>
      <c r="J2" s="264" t="s">
        <v>79</v>
      </c>
      <c r="K2" s="263"/>
    </row>
    <row r="3" spans="1:11" ht="18" customHeight="1">
      <c r="A3" s="117"/>
      <c r="B3" s="118"/>
      <c r="C3" s="118"/>
      <c r="D3" s="118"/>
      <c r="E3" s="118"/>
      <c r="F3" s="118"/>
      <c r="G3" s="118"/>
      <c r="H3" s="118"/>
      <c r="I3" s="118"/>
      <c r="J3" s="264" t="s">
        <v>79</v>
      </c>
      <c r="K3" s="263"/>
    </row>
    <row r="4" spans="1:11" ht="25.5">
      <c r="A4" s="568" t="s">
        <v>77</v>
      </c>
      <c r="B4" s="515"/>
      <c r="C4" s="515"/>
      <c r="D4" s="515"/>
      <c r="E4" s="515"/>
      <c r="F4" s="515"/>
      <c r="G4" s="515"/>
      <c r="H4" s="515"/>
      <c r="I4" s="515"/>
      <c r="J4" s="264" t="s">
        <v>79</v>
      </c>
      <c r="K4" s="263"/>
    </row>
    <row r="5" spans="1:11" ht="26.25">
      <c r="A5" s="570" t="s">
        <v>7</v>
      </c>
      <c r="B5" s="571"/>
      <c r="C5" s="571"/>
      <c r="D5" s="571"/>
      <c r="E5" s="571"/>
      <c r="F5" s="571"/>
      <c r="G5" s="571"/>
      <c r="H5" s="571"/>
      <c r="I5" s="571"/>
      <c r="J5" s="264" t="s">
        <v>79</v>
      </c>
    </row>
    <row r="6" spans="1:11" ht="26.25">
      <c r="A6" s="570" t="str">
        <f>+'B. Summary of Requirements'!A6</f>
        <v>Justice Prisoner and Alien Transportation System</v>
      </c>
      <c r="B6" s="498"/>
      <c r="C6" s="498"/>
      <c r="D6" s="498"/>
      <c r="E6" s="498"/>
      <c r="F6" s="498"/>
      <c r="G6" s="498"/>
      <c r="H6" s="498"/>
      <c r="I6" s="498"/>
      <c r="J6" s="264" t="s">
        <v>79</v>
      </c>
    </row>
    <row r="7" spans="1:11" ht="26.25">
      <c r="A7" s="570" t="str">
        <f>+'B. Summary of Requirements'!A7</f>
        <v>Revolving Fund</v>
      </c>
      <c r="B7" s="515"/>
      <c r="C7" s="515"/>
      <c r="D7" s="515"/>
      <c r="E7" s="515"/>
      <c r="F7" s="515"/>
      <c r="G7" s="515"/>
      <c r="H7" s="515"/>
      <c r="I7" s="515"/>
      <c r="J7" s="264" t="s">
        <v>79</v>
      </c>
    </row>
    <row r="8" spans="1:11" ht="9" customHeight="1">
      <c r="A8" s="21"/>
      <c r="B8" s="21"/>
      <c r="C8" s="21"/>
      <c r="D8" s="21"/>
      <c r="E8" s="21"/>
      <c r="F8" s="21"/>
      <c r="G8" s="21"/>
      <c r="H8" s="21"/>
      <c r="I8" s="21"/>
      <c r="J8" s="264" t="s">
        <v>79</v>
      </c>
    </row>
    <row r="9" spans="1:11">
      <c r="A9" s="20" t="s">
        <v>69</v>
      </c>
      <c r="B9" s="20"/>
      <c r="C9" s="20"/>
      <c r="D9" s="20"/>
      <c r="E9" s="20"/>
      <c r="F9" s="20"/>
      <c r="G9" s="20"/>
      <c r="H9" s="20"/>
      <c r="I9" s="20"/>
      <c r="J9" s="264" t="s">
        <v>79</v>
      </c>
    </row>
    <row r="10" spans="1:11" ht="15.75" customHeight="1">
      <c r="A10" s="576" t="s">
        <v>25</v>
      </c>
      <c r="B10" s="572" t="s">
        <v>198</v>
      </c>
      <c r="C10" s="573"/>
      <c r="D10" s="572" t="s">
        <v>197</v>
      </c>
      <c r="E10" s="573"/>
      <c r="F10" s="572" t="s">
        <v>164</v>
      </c>
      <c r="G10" s="573"/>
      <c r="H10" s="572" t="s">
        <v>16</v>
      </c>
      <c r="I10" s="573"/>
      <c r="J10" s="264" t="s">
        <v>79</v>
      </c>
    </row>
    <row r="11" spans="1:11">
      <c r="A11" s="577"/>
      <c r="B11" s="574"/>
      <c r="C11" s="575"/>
      <c r="D11" s="574"/>
      <c r="E11" s="575"/>
      <c r="F11" s="574"/>
      <c r="G11" s="575"/>
      <c r="H11" s="574"/>
      <c r="I11" s="575"/>
      <c r="J11" s="264" t="s">
        <v>79</v>
      </c>
    </row>
    <row r="12" spans="1:11" ht="16.5" thickBot="1">
      <c r="A12" s="578"/>
      <c r="B12" s="54" t="s">
        <v>68</v>
      </c>
      <c r="C12" s="53" t="s">
        <v>70</v>
      </c>
      <c r="D12" s="54" t="s">
        <v>68</v>
      </c>
      <c r="E12" s="53" t="s">
        <v>70</v>
      </c>
      <c r="F12" s="149" t="s">
        <v>68</v>
      </c>
      <c r="G12" s="150" t="s">
        <v>70</v>
      </c>
      <c r="H12" s="54" t="s">
        <v>68</v>
      </c>
      <c r="I12" s="55" t="s">
        <v>70</v>
      </c>
      <c r="J12" s="264" t="s">
        <v>79</v>
      </c>
    </row>
    <row r="13" spans="1:11" ht="15.75" hidden="1" customHeight="1">
      <c r="A13" s="56" t="s">
        <v>26</v>
      </c>
      <c r="B13" s="52"/>
      <c r="C13" s="175"/>
      <c r="D13" s="52"/>
      <c r="E13" s="175"/>
      <c r="F13" s="151"/>
      <c r="G13" s="176"/>
      <c r="H13" s="52">
        <f t="shared" ref="H13:H28" si="0">F13-D13</f>
        <v>0</v>
      </c>
      <c r="I13" s="25"/>
      <c r="J13" s="264" t="s">
        <v>79</v>
      </c>
    </row>
    <row r="14" spans="1:11" ht="15.75" hidden="1" customHeight="1">
      <c r="A14" s="56" t="s">
        <v>27</v>
      </c>
      <c r="B14" s="52"/>
      <c r="C14" s="175"/>
      <c r="D14" s="52"/>
      <c r="E14" s="175"/>
      <c r="F14" s="151"/>
      <c r="G14" s="176"/>
      <c r="H14" s="52">
        <f t="shared" si="0"/>
        <v>0</v>
      </c>
      <c r="I14" s="25"/>
      <c r="J14" s="264" t="s">
        <v>79</v>
      </c>
    </row>
    <row r="15" spans="1:11" ht="15.75" hidden="1" customHeight="1">
      <c r="A15" s="56" t="s">
        <v>28</v>
      </c>
      <c r="B15" s="52"/>
      <c r="C15" s="175"/>
      <c r="D15" s="52"/>
      <c r="E15" s="175"/>
      <c r="F15" s="151"/>
      <c r="G15" s="176"/>
      <c r="H15" s="52">
        <f t="shared" si="0"/>
        <v>0</v>
      </c>
      <c r="I15" s="25"/>
      <c r="J15" s="264" t="s">
        <v>79</v>
      </c>
    </row>
    <row r="16" spans="1:11" ht="15.75" hidden="1" customHeight="1">
      <c r="A16" s="56" t="s">
        <v>47</v>
      </c>
      <c r="B16" s="52"/>
      <c r="C16" s="175"/>
      <c r="D16" s="52"/>
      <c r="E16" s="175"/>
      <c r="F16" s="151"/>
      <c r="G16" s="176"/>
      <c r="H16" s="52">
        <f t="shared" si="0"/>
        <v>0</v>
      </c>
      <c r="I16" s="25"/>
      <c r="J16" s="264" t="s">
        <v>79</v>
      </c>
    </row>
    <row r="17" spans="1:10">
      <c r="A17" s="181" t="s">
        <v>138</v>
      </c>
      <c r="B17" s="119">
        <v>1</v>
      </c>
      <c r="C17" s="101"/>
      <c r="D17" s="119">
        <v>1</v>
      </c>
      <c r="E17" s="152"/>
      <c r="F17" s="119">
        <v>1</v>
      </c>
      <c r="G17" s="152"/>
      <c r="H17" s="100">
        <f t="shared" si="0"/>
        <v>0</v>
      </c>
      <c r="I17" s="102"/>
      <c r="J17" s="264" t="s">
        <v>79</v>
      </c>
    </row>
    <row r="18" spans="1:10">
      <c r="A18" s="182" t="s">
        <v>139</v>
      </c>
      <c r="B18" s="119">
        <v>6</v>
      </c>
      <c r="C18" s="101"/>
      <c r="D18" s="119">
        <v>6</v>
      </c>
      <c r="E18" s="152"/>
      <c r="F18" s="119">
        <v>6</v>
      </c>
      <c r="G18" s="152"/>
      <c r="H18" s="100">
        <f t="shared" si="0"/>
        <v>0</v>
      </c>
      <c r="I18" s="102"/>
      <c r="J18" s="264" t="s">
        <v>79</v>
      </c>
    </row>
    <row r="19" spans="1:10">
      <c r="A19" s="182" t="s">
        <v>140</v>
      </c>
      <c r="B19" s="119">
        <f>15-2-2</f>
        <v>11</v>
      </c>
      <c r="C19" s="101"/>
      <c r="D19" s="119">
        <v>11</v>
      </c>
      <c r="E19" s="152"/>
      <c r="F19" s="119">
        <v>11</v>
      </c>
      <c r="G19" s="152"/>
      <c r="H19" s="100">
        <f t="shared" si="0"/>
        <v>0</v>
      </c>
      <c r="I19" s="102"/>
      <c r="J19" s="264" t="s">
        <v>79</v>
      </c>
    </row>
    <row r="20" spans="1:10">
      <c r="A20" s="182" t="s">
        <v>141</v>
      </c>
      <c r="B20" s="119">
        <f>14+4+24</f>
        <v>42</v>
      </c>
      <c r="C20" s="101"/>
      <c r="D20" s="119">
        <v>42</v>
      </c>
      <c r="E20" s="152"/>
      <c r="F20" s="119">
        <v>42</v>
      </c>
      <c r="G20" s="152"/>
      <c r="H20" s="100">
        <f t="shared" si="0"/>
        <v>0</v>
      </c>
      <c r="I20" s="102"/>
      <c r="J20" s="264" t="s">
        <v>79</v>
      </c>
    </row>
    <row r="21" spans="1:10">
      <c r="A21" s="182" t="s">
        <v>142</v>
      </c>
      <c r="B21" s="119">
        <f>14+1+3</f>
        <v>18</v>
      </c>
      <c r="C21" s="101"/>
      <c r="D21" s="119">
        <v>18</v>
      </c>
      <c r="E21" s="152"/>
      <c r="F21" s="119">
        <v>19</v>
      </c>
      <c r="G21" s="152"/>
      <c r="H21" s="100">
        <f t="shared" si="0"/>
        <v>1</v>
      </c>
      <c r="I21" s="102"/>
      <c r="J21" s="264" t="s">
        <v>79</v>
      </c>
    </row>
    <row r="22" spans="1:10">
      <c r="A22" s="182" t="s">
        <v>143</v>
      </c>
      <c r="B22" s="119">
        <f>7+1+6</f>
        <v>14</v>
      </c>
      <c r="C22" s="101"/>
      <c r="D22" s="119">
        <v>14</v>
      </c>
      <c r="E22" s="152"/>
      <c r="F22" s="119">
        <v>14</v>
      </c>
      <c r="G22" s="152"/>
      <c r="H22" s="100">
        <f t="shared" si="0"/>
        <v>0</v>
      </c>
      <c r="I22" s="102"/>
      <c r="J22" s="264" t="s">
        <v>79</v>
      </c>
    </row>
    <row r="23" spans="1:10">
      <c r="A23" s="182" t="s">
        <v>144</v>
      </c>
      <c r="B23" s="119">
        <v>1</v>
      </c>
      <c r="C23" s="101"/>
      <c r="D23" s="119">
        <v>1</v>
      </c>
      <c r="E23" s="152"/>
      <c r="F23" s="119">
        <v>1</v>
      </c>
      <c r="G23" s="152"/>
      <c r="H23" s="100">
        <f t="shared" si="0"/>
        <v>0</v>
      </c>
      <c r="I23" s="102"/>
      <c r="J23" s="264" t="s">
        <v>79</v>
      </c>
    </row>
    <row r="24" spans="1:10">
      <c r="A24" s="182" t="s">
        <v>145</v>
      </c>
      <c r="B24" s="119">
        <f>4+6+1</f>
        <v>11</v>
      </c>
      <c r="C24" s="101"/>
      <c r="D24" s="119">
        <v>11</v>
      </c>
      <c r="E24" s="152"/>
      <c r="F24" s="119">
        <v>11</v>
      </c>
      <c r="G24" s="152"/>
      <c r="H24" s="100">
        <f t="shared" si="0"/>
        <v>0</v>
      </c>
      <c r="I24" s="102"/>
      <c r="J24" s="264" t="s">
        <v>79</v>
      </c>
    </row>
    <row r="25" spans="1:10">
      <c r="A25" s="182" t="s">
        <v>146</v>
      </c>
      <c r="B25" s="119">
        <f>1+1+5</f>
        <v>7</v>
      </c>
      <c r="C25" s="101"/>
      <c r="D25" s="119">
        <v>7</v>
      </c>
      <c r="E25" s="152"/>
      <c r="F25" s="119">
        <v>7</v>
      </c>
      <c r="G25" s="152"/>
      <c r="H25" s="100">
        <f t="shared" si="0"/>
        <v>0</v>
      </c>
      <c r="I25" s="102"/>
      <c r="J25" s="264" t="s">
        <v>79</v>
      </c>
    </row>
    <row r="26" spans="1:10">
      <c r="A26" s="182" t="s">
        <v>147</v>
      </c>
      <c r="B26" s="119">
        <f>5+6</f>
        <v>11</v>
      </c>
      <c r="C26" s="101"/>
      <c r="D26" s="119">
        <v>11</v>
      </c>
      <c r="E26" s="152"/>
      <c r="F26" s="119">
        <v>11</v>
      </c>
      <c r="G26" s="152"/>
      <c r="H26" s="100">
        <f t="shared" si="0"/>
        <v>0</v>
      </c>
      <c r="I26" s="102"/>
      <c r="J26" s="264" t="s">
        <v>79</v>
      </c>
    </row>
    <row r="27" spans="1:10">
      <c r="A27" s="182" t="s">
        <v>148</v>
      </c>
      <c r="B27" s="119">
        <v>0</v>
      </c>
      <c r="C27" s="101"/>
      <c r="D27" s="119">
        <v>0</v>
      </c>
      <c r="E27" s="152"/>
      <c r="F27" s="119">
        <v>0</v>
      </c>
      <c r="G27" s="152"/>
      <c r="H27" s="100">
        <f t="shared" si="0"/>
        <v>0</v>
      </c>
      <c r="I27" s="102"/>
      <c r="J27" s="264" t="s">
        <v>79</v>
      </c>
    </row>
    <row r="28" spans="1:10">
      <c r="A28" s="182" t="s">
        <v>149</v>
      </c>
      <c r="B28" s="119">
        <v>1</v>
      </c>
      <c r="C28" s="101"/>
      <c r="D28" s="119">
        <v>1</v>
      </c>
      <c r="E28" s="152"/>
      <c r="F28" s="119">
        <v>0</v>
      </c>
      <c r="G28" s="152"/>
      <c r="H28" s="100">
        <f t="shared" si="0"/>
        <v>-1</v>
      </c>
      <c r="I28" s="196"/>
      <c r="J28" s="264" t="s">
        <v>79</v>
      </c>
    </row>
    <row r="29" spans="1:10">
      <c r="A29" s="60" t="s">
        <v>46</v>
      </c>
      <c r="B29" s="103">
        <f>SUM(B17:B28)</f>
        <v>123</v>
      </c>
      <c r="C29" s="104"/>
      <c r="D29" s="103">
        <f>SUM(D17:D28)</f>
        <v>123</v>
      </c>
      <c r="E29" s="104"/>
      <c r="F29" s="225">
        <f>SUM(F17:F28)</f>
        <v>123</v>
      </c>
      <c r="G29" s="226"/>
      <c r="H29" s="307">
        <f>SUM(H17:H28)</f>
        <v>0</v>
      </c>
      <c r="I29" s="197"/>
      <c r="J29" s="264" t="s">
        <v>79</v>
      </c>
    </row>
    <row r="30" spans="1:10">
      <c r="A30" s="61" t="s">
        <v>2</v>
      </c>
      <c r="B30" s="57"/>
      <c r="C30" s="153">
        <v>163385</v>
      </c>
      <c r="D30" s="94"/>
      <c r="E30" s="153">
        <v>167143</v>
      </c>
      <c r="F30" s="237"/>
      <c r="G30" s="153">
        <v>170694</v>
      </c>
      <c r="H30" s="198" t="s">
        <v>69</v>
      </c>
      <c r="I30" s="278">
        <f>+G30-E30</f>
        <v>3551</v>
      </c>
      <c r="J30" s="264" t="s">
        <v>79</v>
      </c>
    </row>
    <row r="31" spans="1:10">
      <c r="A31" s="61" t="s">
        <v>48</v>
      </c>
      <c r="B31" s="58"/>
      <c r="C31" s="153">
        <v>81726</v>
      </c>
      <c r="D31" s="94"/>
      <c r="E31" s="153">
        <v>83606</v>
      </c>
      <c r="F31" s="237"/>
      <c r="G31" s="153">
        <v>82620</v>
      </c>
      <c r="H31" s="198"/>
      <c r="I31" s="278">
        <f>+G31-E31</f>
        <v>-986</v>
      </c>
      <c r="J31" s="264" t="s">
        <v>79</v>
      </c>
    </row>
    <row r="32" spans="1:10">
      <c r="A32" s="177" t="s">
        <v>49</v>
      </c>
      <c r="B32" s="178"/>
      <c r="C32" s="179">
        <v>12</v>
      </c>
      <c r="D32" s="180"/>
      <c r="E32" s="179">
        <v>12</v>
      </c>
      <c r="F32" s="227" t="s">
        <v>69</v>
      </c>
      <c r="G32" s="228">
        <v>12</v>
      </c>
      <c r="H32" s="199"/>
      <c r="I32" s="218">
        <f>+G32-E32</f>
        <v>0</v>
      </c>
      <c r="J32" s="264" t="s">
        <v>79</v>
      </c>
    </row>
    <row r="33" spans="1:10">
      <c r="J33" s="264" t="s">
        <v>79</v>
      </c>
    </row>
    <row r="34" spans="1:10">
      <c r="J34" s="264" t="s">
        <v>79</v>
      </c>
    </row>
    <row r="35" spans="1:10">
      <c r="A35" s="1" t="s">
        <v>131</v>
      </c>
      <c r="J35" s="264" t="s">
        <v>79</v>
      </c>
    </row>
    <row r="36" spans="1:10" ht="36" customHeight="1">
      <c r="A36" s="567" t="s">
        <v>163</v>
      </c>
      <c r="B36" s="567"/>
      <c r="C36" s="567"/>
      <c r="D36" s="567"/>
      <c r="E36" s="567"/>
      <c r="F36" s="567"/>
      <c r="G36" s="567"/>
      <c r="H36" s="567"/>
      <c r="I36" s="567"/>
      <c r="J36" s="264" t="s">
        <v>79</v>
      </c>
    </row>
    <row r="37" spans="1:10">
      <c r="J37" s="264" t="s">
        <v>79</v>
      </c>
    </row>
    <row r="38" spans="1:10">
      <c r="A38" s="281" t="s">
        <v>166</v>
      </c>
      <c r="B38" s="5"/>
      <c r="J38" s="264" t="s">
        <v>79</v>
      </c>
    </row>
    <row r="39" spans="1:10">
      <c r="A39" s="281" t="s">
        <v>167</v>
      </c>
      <c r="J39" s="264" t="s">
        <v>79</v>
      </c>
    </row>
    <row r="40" spans="1:10">
      <c r="A40" s="281" t="s">
        <v>168</v>
      </c>
      <c r="J40" s="264" t="s">
        <v>10</v>
      </c>
    </row>
  </sheetData>
  <mergeCells count="11">
    <mergeCell ref="A36:I36"/>
    <mergeCell ref="A4:I4"/>
    <mergeCell ref="A1:I1"/>
    <mergeCell ref="A5:I5"/>
    <mergeCell ref="B10:C11"/>
    <mergeCell ref="D10:E11"/>
    <mergeCell ref="F10:G11"/>
    <mergeCell ref="H10:I11"/>
    <mergeCell ref="A10:A12"/>
    <mergeCell ref="A7:I7"/>
    <mergeCell ref="A6:I6"/>
  </mergeCells>
  <phoneticPr fontId="0" type="noConversion"/>
  <printOptions horizontalCentered="1"/>
  <pageMargins left="0.5" right="0.5" top="0.75" bottom="0.55000000000000004" header="0" footer="0"/>
  <pageSetup scale="67" orientation="landscape" r:id="rId1"/>
  <headerFooter alignWithMargins="0">
    <oddFooter>&amp;C&amp;"Times New Roman,Regular"Exhibit K - Summary of Requirements by Grade</oddFooter>
  </headerFooter>
</worksheet>
</file>

<file path=xl/worksheets/sheet8.xml><?xml version="1.0" encoding="utf-8"?>
<worksheet xmlns="http://schemas.openxmlformats.org/spreadsheetml/2006/main" xmlns:r="http://schemas.openxmlformats.org/officeDocument/2006/relationships">
  <sheetPr codeName="Sheet17" enableFormatConditionsCalculation="0">
    <pageSetUpPr fitToPage="1"/>
  </sheetPr>
  <dimension ref="A1:T99"/>
  <sheetViews>
    <sheetView view="pageBreakPreview" zoomScale="75" zoomScaleNormal="75" zoomScaleSheetLayoutView="75" workbookViewId="0">
      <selection activeCell="E47" sqref="E47"/>
    </sheetView>
  </sheetViews>
  <sheetFormatPr defaultRowHeight="15.75"/>
  <cols>
    <col min="1" max="1" width="1.88671875" style="3" customWidth="1"/>
    <col min="2" max="2" width="52.33203125" style="3" customWidth="1"/>
    <col min="3" max="3" width="3.88671875" style="3" customWidth="1"/>
    <col min="4" max="4" width="2.44140625" style="3" customWidth="1"/>
    <col min="5" max="5" width="8.88671875" style="3"/>
    <col min="6" max="6" width="10.109375" style="3" customWidth="1"/>
    <col min="7" max="7" width="8.88671875" style="3"/>
    <col min="8" max="8" width="10.6640625" style="3" customWidth="1"/>
    <col min="9" max="9" width="8.88671875" style="3"/>
    <col min="10" max="10" width="12" style="3" customWidth="1"/>
    <col min="11" max="11" width="8.88671875" style="3"/>
    <col min="12" max="12" width="9.5546875" style="3" customWidth="1"/>
    <col min="13" max="15" width="0" style="3" hidden="1" customWidth="1"/>
    <col min="16" max="16" width="1" style="106" customWidth="1"/>
    <col min="17" max="17" width="3.5546875" customWidth="1"/>
    <col min="18" max="18" width="11.109375" style="3" bestFit="1" customWidth="1"/>
    <col min="19" max="19" width="10.21875" style="3" customWidth="1"/>
    <col min="20" max="20" width="10.21875" style="3" bestFit="1" customWidth="1"/>
    <col min="21" max="26" width="8.88671875" style="3"/>
    <col min="27" max="27" width="9.6640625" style="3" customWidth="1"/>
    <col min="28" max="16384" width="8.88671875" style="3"/>
  </cols>
  <sheetData>
    <row r="1" spans="1:20" ht="27" customHeight="1">
      <c r="A1" s="467" t="s">
        <v>59</v>
      </c>
      <c r="B1" s="601"/>
      <c r="C1" s="601"/>
      <c r="D1" s="601"/>
      <c r="E1" s="601"/>
      <c r="F1" s="601"/>
      <c r="G1" s="601"/>
      <c r="H1" s="601"/>
      <c r="I1" s="601"/>
      <c r="J1" s="601"/>
      <c r="K1" s="601"/>
      <c r="L1" s="601"/>
      <c r="P1" s="265" t="s">
        <v>79</v>
      </c>
    </row>
    <row r="2" spans="1:20" ht="19.149999999999999" customHeight="1">
      <c r="A2" s="602"/>
      <c r="B2" s="601"/>
      <c r="C2" s="601"/>
      <c r="D2" s="601"/>
      <c r="E2" s="601"/>
      <c r="F2" s="601"/>
      <c r="G2" s="601"/>
      <c r="H2" s="601"/>
      <c r="I2" s="601"/>
      <c r="J2" s="601"/>
      <c r="K2" s="601"/>
      <c r="L2" s="601"/>
      <c r="P2" s="265" t="s">
        <v>79</v>
      </c>
    </row>
    <row r="3" spans="1:20" ht="19.149999999999999" customHeight="1">
      <c r="A3" s="602"/>
      <c r="B3" s="601"/>
      <c r="C3" s="601"/>
      <c r="D3" s="601"/>
      <c r="E3" s="601"/>
      <c r="F3" s="601"/>
      <c r="G3" s="601"/>
      <c r="H3" s="601"/>
      <c r="I3" s="601"/>
      <c r="J3" s="601"/>
      <c r="K3" s="601"/>
      <c r="L3" s="601"/>
      <c r="P3" s="265" t="s">
        <v>79</v>
      </c>
    </row>
    <row r="4" spans="1:20" ht="19.149999999999999" customHeight="1">
      <c r="A4" s="602"/>
      <c r="B4" s="601"/>
      <c r="C4" s="601"/>
      <c r="D4" s="601"/>
      <c r="E4" s="601"/>
      <c r="F4" s="601"/>
      <c r="G4" s="601"/>
      <c r="H4" s="601"/>
      <c r="I4" s="601"/>
      <c r="J4" s="601"/>
      <c r="K4" s="601"/>
      <c r="L4" s="601"/>
      <c r="P4" s="265" t="s">
        <v>79</v>
      </c>
    </row>
    <row r="5" spans="1:20" ht="25.5">
      <c r="A5" s="603" t="s">
        <v>52</v>
      </c>
      <c r="B5" s="601"/>
      <c r="C5" s="601"/>
      <c r="D5" s="601"/>
      <c r="E5" s="601"/>
      <c r="F5" s="601"/>
      <c r="G5" s="601"/>
      <c r="H5" s="601"/>
      <c r="I5" s="601"/>
      <c r="J5" s="601"/>
      <c r="K5" s="601"/>
      <c r="L5" s="601"/>
      <c r="P5" s="265" t="s">
        <v>79</v>
      </c>
    </row>
    <row r="6" spans="1:20" ht="26.25">
      <c r="A6" s="604" t="s">
        <v>7</v>
      </c>
      <c r="B6" s="605"/>
      <c r="C6" s="605"/>
      <c r="D6" s="605"/>
      <c r="E6" s="605"/>
      <c r="F6" s="605"/>
      <c r="G6" s="605"/>
      <c r="H6" s="605"/>
      <c r="I6" s="605"/>
      <c r="J6" s="605"/>
      <c r="K6" s="605"/>
      <c r="L6" s="605"/>
      <c r="P6" s="265" t="s">
        <v>79</v>
      </c>
      <c r="Q6" s="3"/>
      <c r="R6" s="105"/>
      <c r="S6" s="105"/>
      <c r="T6" s="105"/>
    </row>
    <row r="7" spans="1:20" ht="26.25">
      <c r="A7" s="604" t="str">
        <f>+'B. Summary of Requirements'!A6</f>
        <v>Justice Prisoner and Alien Transportation System</v>
      </c>
      <c r="B7" s="601"/>
      <c r="C7" s="601"/>
      <c r="D7" s="601"/>
      <c r="E7" s="601"/>
      <c r="F7" s="601"/>
      <c r="G7" s="601"/>
      <c r="H7" s="601"/>
      <c r="I7" s="601"/>
      <c r="J7" s="601"/>
      <c r="K7" s="601"/>
      <c r="L7" s="601"/>
      <c r="P7" s="265" t="s">
        <v>79</v>
      </c>
      <c r="R7" s="105"/>
      <c r="S7" s="105"/>
      <c r="T7" s="105"/>
    </row>
    <row r="8" spans="1:20" ht="26.25">
      <c r="A8" s="604" t="str">
        <f>+'B. Summary of Requirements'!A7</f>
        <v>Revolving Fund</v>
      </c>
      <c r="B8" s="601"/>
      <c r="C8" s="601"/>
      <c r="D8" s="601"/>
      <c r="E8" s="601"/>
      <c r="F8" s="601"/>
      <c r="G8" s="601"/>
      <c r="H8" s="601"/>
      <c r="I8" s="601"/>
      <c r="J8" s="601"/>
      <c r="K8" s="601"/>
      <c r="L8" s="601"/>
      <c r="P8" s="265" t="s">
        <v>79</v>
      </c>
      <c r="R8" s="105"/>
      <c r="S8" s="105"/>
      <c r="T8" s="105"/>
    </row>
    <row r="9" spans="1:20" ht="26.25">
      <c r="A9" s="604" t="s">
        <v>62</v>
      </c>
      <c r="B9" s="601"/>
      <c r="C9" s="601"/>
      <c r="D9" s="601"/>
      <c r="E9" s="601"/>
      <c r="F9" s="601"/>
      <c r="G9" s="601"/>
      <c r="H9" s="601"/>
      <c r="I9" s="601"/>
      <c r="J9" s="601"/>
      <c r="K9" s="601"/>
      <c r="L9" s="601"/>
      <c r="P9" s="265" t="s">
        <v>79</v>
      </c>
      <c r="R9" s="105"/>
      <c r="S9" s="105"/>
      <c r="T9" s="105"/>
    </row>
    <row r="10" spans="1:20" ht="11.25" customHeight="1">
      <c r="A10" s="4"/>
      <c r="B10" s="13"/>
      <c r="C10" s="22"/>
      <c r="D10" s="22"/>
      <c r="E10" s="22"/>
      <c r="F10" s="22"/>
      <c r="G10" s="22"/>
      <c r="H10" s="22"/>
      <c r="I10" s="22"/>
      <c r="J10" s="22"/>
      <c r="K10" s="4"/>
      <c r="L10" s="4"/>
      <c r="P10" s="265" t="s">
        <v>79</v>
      </c>
      <c r="R10" s="105"/>
      <c r="S10" s="105"/>
      <c r="T10" s="105"/>
    </row>
    <row r="11" spans="1:20" ht="44.25" customHeight="1">
      <c r="A11" s="606" t="s">
        <v>50</v>
      </c>
      <c r="B11" s="525"/>
      <c r="C11" s="525"/>
      <c r="D11" s="526"/>
      <c r="E11" s="618" t="s">
        <v>127</v>
      </c>
      <c r="F11" s="619"/>
      <c r="G11" s="616" t="s">
        <v>132</v>
      </c>
      <c r="H11" s="617"/>
      <c r="I11" s="613" t="s">
        <v>152</v>
      </c>
      <c r="J11" s="615"/>
      <c r="K11" s="613" t="s">
        <v>16</v>
      </c>
      <c r="L11" s="614"/>
      <c r="M11" s="11"/>
      <c r="P11" s="265" t="s">
        <v>79</v>
      </c>
      <c r="R11" s="105"/>
      <c r="S11" s="105"/>
      <c r="T11" s="105"/>
    </row>
    <row r="12" spans="1:20" ht="25.5" customHeight="1" thickBot="1">
      <c r="A12" s="527"/>
      <c r="B12" s="528"/>
      <c r="C12" s="528"/>
      <c r="D12" s="529"/>
      <c r="E12" s="49" t="s">
        <v>21</v>
      </c>
      <c r="F12" s="50" t="s">
        <v>70</v>
      </c>
      <c r="G12" s="49" t="s">
        <v>21</v>
      </c>
      <c r="H12" s="50" t="s">
        <v>70</v>
      </c>
      <c r="I12" s="229" t="s">
        <v>21</v>
      </c>
      <c r="J12" s="230" t="s">
        <v>70</v>
      </c>
      <c r="K12" s="49" t="s">
        <v>21</v>
      </c>
      <c r="L12" s="51" t="s">
        <v>70</v>
      </c>
      <c r="M12" s="11"/>
      <c r="P12" s="265" t="s">
        <v>79</v>
      </c>
      <c r="R12" s="105"/>
      <c r="S12" s="105"/>
      <c r="T12" s="105"/>
    </row>
    <row r="13" spans="1:20">
      <c r="A13" s="607" t="s">
        <v>0</v>
      </c>
      <c r="B13" s="608"/>
      <c r="C13" s="608"/>
      <c r="D13" s="609"/>
      <c r="E13" s="111">
        <v>121</v>
      </c>
      <c r="F13" s="391">
        <v>10501</v>
      </c>
      <c r="G13" s="111">
        <v>123</v>
      </c>
      <c r="H13" s="121">
        <v>13262</v>
      </c>
      <c r="I13" s="231">
        <v>123</v>
      </c>
      <c r="J13" s="166">
        <v>8331</v>
      </c>
      <c r="K13" s="111">
        <f>+I13-G13</f>
        <v>0</v>
      </c>
      <c r="L13" s="308">
        <f>J13-H13</f>
        <v>-4931</v>
      </c>
      <c r="M13" s="11"/>
      <c r="P13" s="265" t="s">
        <v>79</v>
      </c>
    </row>
    <row r="14" spans="1:20">
      <c r="A14" s="610" t="s">
        <v>45</v>
      </c>
      <c r="B14" s="611"/>
      <c r="C14" s="611"/>
      <c r="D14" s="612"/>
      <c r="E14" s="200">
        <v>0</v>
      </c>
      <c r="F14" s="392">
        <v>0</v>
      </c>
      <c r="G14" s="200">
        <v>0</v>
      </c>
      <c r="H14" s="201">
        <v>0</v>
      </c>
      <c r="I14" s="232">
        <v>0</v>
      </c>
      <c r="J14" s="202">
        <v>0</v>
      </c>
      <c r="K14" s="200">
        <v>0</v>
      </c>
      <c r="L14" s="309">
        <v>0</v>
      </c>
      <c r="M14" s="23" t="s">
        <v>19</v>
      </c>
      <c r="N14" s="3" t="s">
        <v>20</v>
      </c>
      <c r="P14" s="265" t="s">
        <v>79</v>
      </c>
    </row>
    <row r="15" spans="1:20">
      <c r="A15" s="610" t="s">
        <v>29</v>
      </c>
      <c r="B15" s="611"/>
      <c r="C15" s="611"/>
      <c r="D15" s="612"/>
      <c r="E15" s="200">
        <v>0</v>
      </c>
      <c r="F15" s="203">
        <v>1031</v>
      </c>
      <c r="G15" s="200">
        <v>0</v>
      </c>
      <c r="H15" s="204">
        <f>+H16+H17</f>
        <v>637</v>
      </c>
      <c r="I15" s="232">
        <v>0</v>
      </c>
      <c r="J15" s="205">
        <f>J16+J17</f>
        <v>672.73199999999997</v>
      </c>
      <c r="K15" s="200">
        <v>0</v>
      </c>
      <c r="L15" s="308">
        <f>J15-H15</f>
        <v>35.731999999999971</v>
      </c>
      <c r="M15" s="11">
        <v>93</v>
      </c>
      <c r="P15" s="265" t="s">
        <v>79</v>
      </c>
    </row>
    <row r="16" spans="1:20">
      <c r="A16" s="588" t="s">
        <v>53</v>
      </c>
      <c r="B16" s="592"/>
      <c r="C16" s="592"/>
      <c r="D16" s="593"/>
      <c r="E16" s="200">
        <v>0</v>
      </c>
      <c r="F16" s="203">
        <v>593</v>
      </c>
      <c r="G16" s="200">
        <v>0</v>
      </c>
      <c r="H16" s="204">
        <v>459</v>
      </c>
      <c r="I16" s="232">
        <v>0</v>
      </c>
      <c r="J16" s="205">
        <v>522.73199999999997</v>
      </c>
      <c r="K16" s="200">
        <v>0</v>
      </c>
      <c r="L16" s="308">
        <f>J16-H16</f>
        <v>63.731999999999971</v>
      </c>
      <c r="M16" s="11"/>
      <c r="P16" s="265" t="s">
        <v>79</v>
      </c>
    </row>
    <row r="17" spans="1:16">
      <c r="A17" s="588" t="s">
        <v>30</v>
      </c>
      <c r="B17" s="592"/>
      <c r="C17" s="592"/>
      <c r="D17" s="593"/>
      <c r="E17" s="200">
        <v>0</v>
      </c>
      <c r="F17" s="203">
        <v>329</v>
      </c>
      <c r="G17" s="200">
        <v>0</v>
      </c>
      <c r="H17" s="204">
        <v>178</v>
      </c>
      <c r="I17" s="232">
        <v>0</v>
      </c>
      <c r="J17" s="205">
        <v>150</v>
      </c>
      <c r="K17" s="200">
        <v>0</v>
      </c>
      <c r="L17" s="308">
        <f>J17-H17</f>
        <v>-28</v>
      </c>
      <c r="M17" s="11"/>
      <c r="P17" s="265" t="s">
        <v>79</v>
      </c>
    </row>
    <row r="18" spans="1:16">
      <c r="A18" s="620" t="s">
        <v>31</v>
      </c>
      <c r="B18" s="621"/>
      <c r="C18" s="621"/>
      <c r="D18" s="622"/>
      <c r="E18" s="200">
        <v>0</v>
      </c>
      <c r="F18" s="206">
        <v>2122</v>
      </c>
      <c r="G18" s="200">
        <v>0</v>
      </c>
      <c r="H18" s="207">
        <v>1976</v>
      </c>
      <c r="I18" s="232">
        <v>0</v>
      </c>
      <c r="J18" s="208">
        <v>2232.7849999999999</v>
      </c>
      <c r="K18" s="200">
        <v>0</v>
      </c>
      <c r="L18" s="310">
        <f>J18-H18</f>
        <v>256.78499999999985</v>
      </c>
      <c r="M18" s="11"/>
      <c r="P18" s="265" t="s">
        <v>79</v>
      </c>
    </row>
    <row r="19" spans="1:16">
      <c r="A19" s="623" t="s">
        <v>1</v>
      </c>
      <c r="B19" s="624"/>
      <c r="C19" s="624"/>
      <c r="D19" s="625"/>
      <c r="E19" s="209">
        <f>SUM(E13:E18)</f>
        <v>121</v>
      </c>
      <c r="F19" s="393">
        <f>SUM(F13:F18)-F16-F17</f>
        <v>13654</v>
      </c>
      <c r="G19" s="210">
        <f>SUM(G13:G18)</f>
        <v>123</v>
      </c>
      <c r="H19" s="211">
        <f>SUM(H13:H18)-H16-H17</f>
        <v>15875</v>
      </c>
      <c r="I19" s="209">
        <f>SUM(I13:I18)</f>
        <v>123</v>
      </c>
      <c r="J19" s="212">
        <f>SUM(J13:J18)-J16-J17</f>
        <v>11236.517</v>
      </c>
      <c r="K19" s="213">
        <f>SUM(K13:K18)</f>
        <v>0</v>
      </c>
      <c r="L19" s="311">
        <f>SUM(L13:L18)-L16-L17</f>
        <v>-4638.4830000000002</v>
      </c>
      <c r="M19" s="4">
        <f>697+630+957+2333</f>
        <v>4617</v>
      </c>
      <c r="N19" s="3">
        <f>2451-93</f>
        <v>2358</v>
      </c>
      <c r="O19" s="3">
        <f>+H19-J19</f>
        <v>4638.4830000000002</v>
      </c>
      <c r="P19" s="265" t="s">
        <v>79</v>
      </c>
    </row>
    <row r="20" spans="1:16">
      <c r="A20" s="610" t="s">
        <v>51</v>
      </c>
      <c r="B20" s="611"/>
      <c r="C20" s="611"/>
      <c r="D20" s="612"/>
      <c r="E20" s="214"/>
      <c r="F20" s="203"/>
      <c r="G20" s="214"/>
      <c r="H20" s="204"/>
      <c r="I20" s="216"/>
      <c r="J20" s="203"/>
      <c r="K20" s="214"/>
      <c r="L20" s="308"/>
      <c r="M20" s="11"/>
      <c r="P20" s="265" t="s">
        <v>79</v>
      </c>
    </row>
    <row r="21" spans="1:16">
      <c r="A21" s="588" t="s">
        <v>32</v>
      </c>
      <c r="B21" s="589"/>
      <c r="C21" s="589"/>
      <c r="D21" s="590"/>
      <c r="E21" s="214"/>
      <c r="F21" s="203">
        <v>4201</v>
      </c>
      <c r="G21" s="214"/>
      <c r="H21" s="204">
        <v>4031</v>
      </c>
      <c r="I21" s="216"/>
      <c r="J21" s="203">
        <v>2610.8989999999999</v>
      </c>
      <c r="K21" s="214"/>
      <c r="L21" s="308">
        <f>J21-H21</f>
        <v>-1420.1010000000001</v>
      </c>
      <c r="M21" s="11">
        <v>359</v>
      </c>
      <c r="N21" s="3">
        <f>1171+93</f>
        <v>1264</v>
      </c>
      <c r="O21" s="3">
        <f t="shared" ref="O21:O35" si="0">+F21-H21</f>
        <v>170</v>
      </c>
      <c r="P21" s="265" t="s">
        <v>79</v>
      </c>
    </row>
    <row r="22" spans="1:16">
      <c r="A22" s="588" t="s">
        <v>33</v>
      </c>
      <c r="B22" s="589"/>
      <c r="C22" s="589"/>
      <c r="D22" s="590"/>
      <c r="E22" s="214"/>
      <c r="F22" s="203">
        <v>1739</v>
      </c>
      <c r="G22" s="214"/>
      <c r="H22" s="204">
        <v>885</v>
      </c>
      <c r="I22" s="216"/>
      <c r="J22" s="203">
        <v>887.11400000000003</v>
      </c>
      <c r="K22" s="214"/>
      <c r="L22" s="308">
        <f t="shared" ref="L22:L35" si="1">J22-H22</f>
        <v>2.1140000000000327</v>
      </c>
      <c r="M22" s="11"/>
      <c r="N22" s="3">
        <v>110</v>
      </c>
      <c r="O22" s="3">
        <f t="shared" si="0"/>
        <v>854</v>
      </c>
      <c r="P22" s="265" t="s">
        <v>79</v>
      </c>
    </row>
    <row r="23" spans="1:16">
      <c r="A23" s="588" t="s">
        <v>34</v>
      </c>
      <c r="B23" s="589"/>
      <c r="C23" s="589"/>
      <c r="D23" s="590"/>
      <c r="E23" s="214"/>
      <c r="F23" s="203">
        <v>196</v>
      </c>
      <c r="G23" s="214"/>
      <c r="H23" s="204">
        <v>295</v>
      </c>
      <c r="I23" s="216"/>
      <c r="J23" s="203">
        <v>10</v>
      </c>
      <c r="K23" s="214"/>
      <c r="L23" s="308">
        <f t="shared" si="1"/>
        <v>-285</v>
      </c>
      <c r="M23" s="11"/>
      <c r="N23" s="3">
        <v>0</v>
      </c>
      <c r="O23" s="3">
        <f t="shared" si="0"/>
        <v>-99</v>
      </c>
      <c r="P23" s="265" t="s">
        <v>79</v>
      </c>
    </row>
    <row r="24" spans="1:16">
      <c r="A24" s="588" t="s">
        <v>57</v>
      </c>
      <c r="B24" s="589"/>
      <c r="C24" s="589"/>
      <c r="D24" s="590"/>
      <c r="E24" s="214"/>
      <c r="F24" s="203">
        <v>0</v>
      </c>
      <c r="G24" s="214"/>
      <c r="H24" s="204">
        <v>107</v>
      </c>
      <c r="I24" s="216"/>
      <c r="J24" s="203">
        <v>0</v>
      </c>
      <c r="K24" s="214"/>
      <c r="L24" s="308">
        <f t="shared" si="1"/>
        <v>-107</v>
      </c>
      <c r="M24" s="11">
        <f>4220-576</f>
        <v>3644</v>
      </c>
      <c r="O24" s="3">
        <f t="shared" si="0"/>
        <v>-107</v>
      </c>
      <c r="P24" s="265" t="s">
        <v>79</v>
      </c>
    </row>
    <row r="25" spans="1:16">
      <c r="A25" s="588" t="s">
        <v>134</v>
      </c>
      <c r="B25" s="589"/>
      <c r="C25" s="589"/>
      <c r="D25" s="590"/>
      <c r="E25" s="214"/>
      <c r="F25" s="203">
        <v>1521</v>
      </c>
      <c r="G25" s="214"/>
      <c r="H25" s="204">
        <v>2188</v>
      </c>
      <c r="I25" s="216"/>
      <c r="J25" s="203">
        <v>808</v>
      </c>
      <c r="K25" s="214"/>
      <c r="L25" s="308">
        <f t="shared" si="1"/>
        <v>-1380</v>
      </c>
      <c r="M25" s="11"/>
      <c r="O25" s="3">
        <f t="shared" si="0"/>
        <v>-667</v>
      </c>
      <c r="P25" s="265" t="s">
        <v>79</v>
      </c>
    </row>
    <row r="26" spans="1:16">
      <c r="A26" s="588" t="s">
        <v>35</v>
      </c>
      <c r="B26" s="589"/>
      <c r="C26" s="589"/>
      <c r="D26" s="590"/>
      <c r="E26" s="214"/>
      <c r="F26" s="203">
        <v>520</v>
      </c>
      <c r="G26" s="214"/>
      <c r="H26" s="204">
        <v>478</v>
      </c>
      <c r="I26" s="216"/>
      <c r="J26" s="203">
        <v>392.54899999999998</v>
      </c>
      <c r="K26" s="214"/>
      <c r="L26" s="308">
        <f t="shared" si="1"/>
        <v>-85.451000000000022</v>
      </c>
      <c r="M26" s="11">
        <v>332</v>
      </c>
      <c r="N26" s="3">
        <v>175</v>
      </c>
      <c r="O26" s="3">
        <f t="shared" si="0"/>
        <v>42</v>
      </c>
      <c r="P26" s="265" t="s">
        <v>79</v>
      </c>
    </row>
    <row r="27" spans="1:16">
      <c r="A27" s="588" t="s">
        <v>36</v>
      </c>
      <c r="B27" s="589"/>
      <c r="C27" s="589"/>
      <c r="D27" s="590"/>
      <c r="E27" s="214"/>
      <c r="F27" s="203">
        <v>0</v>
      </c>
      <c r="G27" s="214"/>
      <c r="H27" s="204">
        <v>0</v>
      </c>
      <c r="I27" s="216"/>
      <c r="J27" s="203">
        <v>0</v>
      </c>
      <c r="K27" s="214"/>
      <c r="L27" s="309">
        <f>J27-H27</f>
        <v>0</v>
      </c>
      <c r="M27" s="11"/>
      <c r="O27" s="3">
        <f t="shared" si="0"/>
        <v>0</v>
      </c>
      <c r="P27" s="265" t="s">
        <v>79</v>
      </c>
    </row>
    <row r="28" spans="1:16">
      <c r="A28" s="588" t="s">
        <v>37</v>
      </c>
      <c r="B28" s="589"/>
      <c r="C28" s="589"/>
      <c r="D28" s="590"/>
      <c r="E28" s="214"/>
      <c r="F28" s="203">
        <v>1681</v>
      </c>
      <c r="G28" s="214"/>
      <c r="H28" s="204">
        <v>890</v>
      </c>
      <c r="I28" s="216"/>
      <c r="J28" s="203">
        <v>1057.876</v>
      </c>
      <c r="K28" s="214"/>
      <c r="L28" s="308">
        <f t="shared" si="1"/>
        <v>167.87599999999998</v>
      </c>
      <c r="M28" s="11"/>
      <c r="N28" s="3">
        <v>14918</v>
      </c>
      <c r="O28" s="3">
        <f t="shared" si="0"/>
        <v>791</v>
      </c>
      <c r="P28" s="265" t="s">
        <v>79</v>
      </c>
    </row>
    <row r="29" spans="1:16">
      <c r="A29" s="588" t="s">
        <v>38</v>
      </c>
      <c r="B29" s="589"/>
      <c r="C29" s="589"/>
      <c r="D29" s="590"/>
      <c r="E29" s="214"/>
      <c r="F29" s="203">
        <v>5850</v>
      </c>
      <c r="G29" s="214"/>
      <c r="H29" s="204">
        <v>5378</v>
      </c>
      <c r="I29" s="216"/>
      <c r="J29" s="203">
        <v>5324.09</v>
      </c>
      <c r="K29" s="214"/>
      <c r="L29" s="308">
        <f t="shared" si="1"/>
        <v>-53.909999999999854</v>
      </c>
      <c r="M29" s="11">
        <v>276</v>
      </c>
      <c r="N29" s="3">
        <v>14853</v>
      </c>
      <c r="O29" s="3">
        <f t="shared" si="0"/>
        <v>472</v>
      </c>
      <c r="P29" s="265" t="s">
        <v>79</v>
      </c>
    </row>
    <row r="30" spans="1:16">
      <c r="A30" s="591" t="s">
        <v>78</v>
      </c>
      <c r="B30" s="592"/>
      <c r="C30" s="592"/>
      <c r="D30" s="593"/>
      <c r="E30" s="214"/>
      <c r="F30" s="203">
        <v>1171</v>
      </c>
      <c r="G30" s="214"/>
      <c r="H30" s="204">
        <v>1490</v>
      </c>
      <c r="I30" s="216"/>
      <c r="J30" s="203">
        <v>308.92399999999998</v>
      </c>
      <c r="K30" s="214"/>
      <c r="L30" s="308">
        <f t="shared" si="1"/>
        <v>-1181.076</v>
      </c>
      <c r="M30" s="11"/>
      <c r="N30" s="3">
        <v>135</v>
      </c>
      <c r="O30" s="3">
        <f t="shared" si="0"/>
        <v>-319</v>
      </c>
      <c r="P30" s="265" t="s">
        <v>79</v>
      </c>
    </row>
    <row r="31" spans="1:16">
      <c r="A31" s="591" t="s">
        <v>135</v>
      </c>
      <c r="B31" s="592"/>
      <c r="C31" s="592"/>
      <c r="D31" s="593"/>
      <c r="E31" s="214"/>
      <c r="F31" s="203">
        <v>186</v>
      </c>
      <c r="G31" s="214"/>
      <c r="H31" s="204">
        <v>0</v>
      </c>
      <c r="I31" s="216"/>
      <c r="J31" s="203">
        <v>180.804</v>
      </c>
      <c r="K31" s="214"/>
      <c r="L31" s="308">
        <f>J31-H31</f>
        <v>180.804</v>
      </c>
      <c r="M31" s="11"/>
      <c r="N31" s="3">
        <v>135</v>
      </c>
      <c r="O31" s="3">
        <f>+F31-H31</f>
        <v>186</v>
      </c>
      <c r="P31" s="265" t="s">
        <v>79</v>
      </c>
    </row>
    <row r="32" spans="1:16">
      <c r="A32" s="591" t="s">
        <v>136</v>
      </c>
      <c r="B32" s="592"/>
      <c r="C32" s="592"/>
      <c r="D32" s="593"/>
      <c r="E32" s="214"/>
      <c r="F32" s="203">
        <v>0</v>
      </c>
      <c r="G32" s="214"/>
      <c r="H32" s="204">
        <v>1829</v>
      </c>
      <c r="I32" s="216"/>
      <c r="J32" s="203">
        <v>0</v>
      </c>
      <c r="K32" s="214"/>
      <c r="L32" s="308">
        <f>J32-H32</f>
        <v>-1829</v>
      </c>
      <c r="M32" s="11"/>
      <c r="N32" s="3">
        <v>135</v>
      </c>
      <c r="O32" s="3">
        <f>+F32-H32</f>
        <v>-1829</v>
      </c>
      <c r="P32" s="265" t="s">
        <v>79</v>
      </c>
    </row>
    <row r="33" spans="1:17">
      <c r="A33" s="588" t="s">
        <v>61</v>
      </c>
      <c r="B33" s="589"/>
      <c r="C33" s="589"/>
      <c r="D33" s="590"/>
      <c r="E33" s="214"/>
      <c r="F33" s="203">
        <f>14407+623</f>
        <v>15030</v>
      </c>
      <c r="G33" s="214"/>
      <c r="H33" s="204">
        <v>14465</v>
      </c>
      <c r="I33" s="216"/>
      <c r="J33" s="203">
        <v>12673.371999999999</v>
      </c>
      <c r="K33" s="214"/>
      <c r="L33" s="308">
        <f>J33-H33</f>
        <v>-1791.6280000000006</v>
      </c>
      <c r="M33" s="11"/>
      <c r="N33" s="3">
        <v>10</v>
      </c>
      <c r="O33" s="3">
        <f t="shared" si="0"/>
        <v>565</v>
      </c>
      <c r="P33" s="265" t="s">
        <v>79</v>
      </c>
    </row>
    <row r="34" spans="1:17">
      <c r="A34" s="588" t="s">
        <v>39</v>
      </c>
      <c r="B34" s="589"/>
      <c r="C34" s="589"/>
      <c r="D34" s="590"/>
      <c r="E34" s="214"/>
      <c r="F34" s="203">
        <v>13908</v>
      </c>
      <c r="G34" s="214"/>
      <c r="H34" s="204">
        <v>9538</v>
      </c>
      <c r="I34" s="216"/>
      <c r="J34" s="203">
        <v>13160.212</v>
      </c>
      <c r="K34" s="214"/>
      <c r="L34" s="308">
        <f t="shared" si="1"/>
        <v>3622.2119999999995</v>
      </c>
      <c r="M34" s="11"/>
      <c r="N34" s="3">
        <v>85</v>
      </c>
      <c r="O34" s="3">
        <f t="shared" si="0"/>
        <v>4370</v>
      </c>
      <c r="P34" s="265" t="s">
        <v>79</v>
      </c>
    </row>
    <row r="35" spans="1:17">
      <c r="A35" s="588" t="s">
        <v>40</v>
      </c>
      <c r="B35" s="589"/>
      <c r="C35" s="589"/>
      <c r="D35" s="590"/>
      <c r="E35" s="214"/>
      <c r="F35" s="203">
        <v>64</v>
      </c>
      <c r="G35" s="214"/>
      <c r="H35" s="204">
        <v>126</v>
      </c>
      <c r="I35" s="216"/>
      <c r="J35" s="203">
        <v>66.376999999999995</v>
      </c>
      <c r="K35" s="214"/>
      <c r="L35" s="309">
        <f t="shared" si="1"/>
        <v>-59.623000000000005</v>
      </c>
      <c r="M35" s="11"/>
      <c r="N35" s="3">
        <v>37758</v>
      </c>
      <c r="O35" s="3">
        <f t="shared" si="0"/>
        <v>-62</v>
      </c>
      <c r="P35" s="265" t="s">
        <v>79</v>
      </c>
    </row>
    <row r="36" spans="1:17">
      <c r="A36" s="597" t="s">
        <v>41</v>
      </c>
      <c r="B36" s="598"/>
      <c r="C36" s="598"/>
      <c r="D36" s="599"/>
      <c r="E36" s="215"/>
      <c r="F36" s="379">
        <f>SUM(F19:F35)</f>
        <v>59721</v>
      </c>
      <c r="G36" s="215"/>
      <c r="H36" s="279">
        <f>SUM(H19:H35)</f>
        <v>57575</v>
      </c>
      <c r="I36" s="215"/>
      <c r="J36" s="279">
        <f>SUM(J19:J35)</f>
        <v>48716.733999999997</v>
      </c>
      <c r="K36" s="215"/>
      <c r="L36" s="312">
        <f>SUM(L19:L35)</f>
        <v>-8858.2660000000014</v>
      </c>
      <c r="M36" s="11">
        <f>SUM(M15:M35)</f>
        <v>9321</v>
      </c>
      <c r="N36" s="3">
        <f>SUM(N19:N35)</f>
        <v>71936</v>
      </c>
      <c r="O36" s="3">
        <f>+H36-J36</f>
        <v>8858.2660000000033</v>
      </c>
      <c r="P36" s="265" t="s">
        <v>79</v>
      </c>
    </row>
    <row r="37" spans="1:17" ht="16.899999999999999" customHeight="1">
      <c r="A37" s="600" t="s">
        <v>42</v>
      </c>
      <c r="B37" s="589"/>
      <c r="C37" s="589"/>
      <c r="D37" s="590"/>
      <c r="E37" s="216"/>
      <c r="F37" s="283">
        <v>-25973.361000000001</v>
      </c>
      <c r="G37" s="231"/>
      <c r="H37" s="285">
        <f>-F38</f>
        <v>-34052</v>
      </c>
      <c r="I37" s="231"/>
      <c r="J37" s="285">
        <f>-H38</f>
        <v>-34052</v>
      </c>
      <c r="K37" s="231"/>
      <c r="L37" s="284"/>
      <c r="M37" s="11"/>
      <c r="P37" s="265" t="s">
        <v>79</v>
      </c>
    </row>
    <row r="38" spans="1:17">
      <c r="A38" s="600" t="s">
        <v>43</v>
      </c>
      <c r="B38" s="589"/>
      <c r="C38" s="589"/>
      <c r="D38" s="590"/>
      <c r="E38" s="216"/>
      <c r="F38" s="283">
        <v>34052</v>
      </c>
      <c r="G38" s="231"/>
      <c r="H38" s="285">
        <f>-H37</f>
        <v>34052</v>
      </c>
      <c r="I38" s="231"/>
      <c r="J38" s="285">
        <f>-J37</f>
        <v>34052</v>
      </c>
      <c r="K38" s="231"/>
      <c r="L38" s="284"/>
      <c r="M38" s="11"/>
      <c r="P38" s="265" t="s">
        <v>79</v>
      </c>
    </row>
    <row r="39" spans="1:17">
      <c r="A39" s="600" t="s">
        <v>44</v>
      </c>
      <c r="B39" s="589"/>
      <c r="C39" s="589"/>
      <c r="D39" s="590"/>
      <c r="E39" s="216"/>
      <c r="F39" s="283">
        <v>-2407.7640000000001</v>
      </c>
      <c r="G39" s="231"/>
      <c r="H39" s="285">
        <v>0</v>
      </c>
      <c r="I39" s="231"/>
      <c r="J39" s="285">
        <v>0</v>
      </c>
      <c r="K39" s="231"/>
      <c r="L39" s="284"/>
      <c r="M39" s="11"/>
      <c r="P39" s="265" t="s">
        <v>79</v>
      </c>
    </row>
    <row r="40" spans="1:17" ht="19.5" customHeight="1" thickBot="1">
      <c r="A40" s="594" t="s">
        <v>83</v>
      </c>
      <c r="B40" s="595"/>
      <c r="C40" s="595"/>
      <c r="D40" s="596"/>
      <c r="E40" s="217"/>
      <c r="F40" s="286">
        <f>+F36+F37+F38+F39</f>
        <v>65391.874999999993</v>
      </c>
      <c r="G40" s="287"/>
      <c r="H40" s="286">
        <f>+H36+H37+H38+H39</f>
        <v>57575</v>
      </c>
      <c r="I40" s="287"/>
      <c r="J40" s="286">
        <f>J36+J37+J38+J39</f>
        <v>48716.733999999997</v>
      </c>
      <c r="K40" s="287"/>
      <c r="L40" s="288"/>
      <c r="M40" s="11"/>
      <c r="P40" s="265" t="s">
        <v>79</v>
      </c>
    </row>
    <row r="41" spans="1:17" ht="24" customHeight="1">
      <c r="A41" s="91"/>
      <c r="B41" s="162"/>
      <c r="C41" s="84"/>
      <c r="D41" s="93"/>
      <c r="E41" s="84"/>
      <c r="F41" s="84"/>
      <c r="G41" s="84"/>
      <c r="H41" s="84"/>
      <c r="I41" s="84"/>
      <c r="J41" s="84"/>
      <c r="K41" s="206"/>
      <c r="L41" s="206"/>
      <c r="M41" s="11"/>
      <c r="P41" s="265" t="s">
        <v>79</v>
      </c>
    </row>
    <row r="42" spans="1:17">
      <c r="A42" s="91"/>
      <c r="B42" s="281" t="s">
        <v>165</v>
      </c>
      <c r="C42" s="84"/>
      <c r="D42" s="93"/>
      <c r="E42" s="84"/>
      <c r="F42" s="84"/>
      <c r="G42" s="84"/>
      <c r="H42" s="84"/>
      <c r="I42" s="84"/>
      <c r="J42" s="84"/>
      <c r="K42" s="206"/>
      <c r="L42" s="206"/>
      <c r="M42" s="11"/>
      <c r="P42" s="265" t="s">
        <v>79</v>
      </c>
    </row>
    <row r="43" spans="1:17" s="161" customFormat="1">
      <c r="B43" s="281" t="s">
        <v>167</v>
      </c>
      <c r="C43" s="84"/>
      <c r="D43" s="163"/>
      <c r="E43" s="84"/>
      <c r="F43" s="84"/>
      <c r="G43" s="84"/>
      <c r="H43" s="84"/>
      <c r="I43" s="84"/>
      <c r="J43" s="84"/>
      <c r="K43" s="206"/>
      <c r="L43" s="206"/>
      <c r="M43" s="10"/>
      <c r="P43" s="265" t="s">
        <v>79</v>
      </c>
      <c r="Q43" s="164"/>
    </row>
    <row r="44" spans="1:17" s="161" customFormat="1">
      <c r="B44" s="281" t="s">
        <v>168</v>
      </c>
      <c r="C44" s="84"/>
      <c r="D44" s="163"/>
      <c r="E44" s="84"/>
      <c r="F44" s="84"/>
      <c r="G44" s="84"/>
      <c r="H44" s="84"/>
      <c r="I44" s="84"/>
      <c r="J44" s="84"/>
      <c r="K44" s="206"/>
      <c r="L44" s="206"/>
      <c r="M44" s="10"/>
      <c r="P44" s="265" t="s">
        <v>79</v>
      </c>
      <c r="Q44" s="164"/>
    </row>
    <row r="45" spans="1:17" s="161" customFormat="1">
      <c r="A45" s="162"/>
      <c r="B45" s="425" t="s">
        <v>196</v>
      </c>
      <c r="C45" s="84"/>
      <c r="D45" s="163"/>
      <c r="E45" s="84"/>
      <c r="F45" s="84"/>
      <c r="G45" s="84"/>
      <c r="H45" s="84" t="s">
        <v>69</v>
      </c>
      <c r="I45" s="84"/>
      <c r="J45" s="84"/>
      <c r="K45" s="84"/>
      <c r="L45" s="84"/>
      <c r="M45" s="10"/>
      <c r="P45" s="266" t="s">
        <v>10</v>
      </c>
      <c r="Q45" s="164"/>
    </row>
    <row r="46" spans="1:17" ht="18">
      <c r="A46" s="587"/>
      <c r="B46" s="587"/>
      <c r="C46" s="587"/>
      <c r="D46" s="587"/>
      <c r="E46" s="587"/>
      <c r="F46" s="587"/>
      <c r="G46" s="587"/>
      <c r="H46" s="587"/>
      <c r="I46" s="587"/>
      <c r="J46" s="587"/>
      <c r="K46" s="84"/>
      <c r="L46" s="84"/>
      <c r="M46" s="148"/>
      <c r="N46" s="86"/>
      <c r="O46" s="86"/>
      <c r="P46" s="157"/>
      <c r="Q46" s="158"/>
    </row>
    <row r="47" spans="1:17" ht="18">
      <c r="A47" s="246"/>
      <c r="B47" s="247"/>
      <c r="C47" s="248"/>
      <c r="D47" s="248"/>
      <c r="E47" s="248"/>
      <c r="F47" s="248"/>
      <c r="G47" s="248"/>
      <c r="H47" s="248"/>
      <c r="I47" s="248"/>
      <c r="J47" s="248"/>
      <c r="K47" s="84"/>
      <c r="L47" s="84"/>
      <c r="M47" s="11"/>
    </row>
    <row r="48" spans="1:17" ht="18">
      <c r="A48" s="582"/>
      <c r="B48" s="583"/>
      <c r="C48" s="583"/>
      <c r="D48" s="583"/>
      <c r="E48" s="583"/>
      <c r="F48" s="583"/>
      <c r="G48" s="583"/>
      <c r="H48" s="583"/>
      <c r="I48" s="583"/>
      <c r="J48" s="583"/>
      <c r="K48" s="85"/>
      <c r="L48" s="86"/>
      <c r="M48" s="11"/>
    </row>
    <row r="49" spans="1:13" ht="18">
      <c r="A49" s="246"/>
      <c r="B49" s="249"/>
      <c r="C49" s="250"/>
      <c r="D49" s="250"/>
      <c r="E49" s="250"/>
      <c r="F49" s="250"/>
      <c r="G49" s="250"/>
      <c r="H49" s="250"/>
      <c r="I49" s="250"/>
      <c r="J49" s="250"/>
      <c r="K49" s="85"/>
      <c r="L49" s="85"/>
      <c r="M49" s="11"/>
    </row>
    <row r="50" spans="1:13" ht="18">
      <c r="A50" s="582"/>
      <c r="B50" s="583"/>
      <c r="C50" s="583"/>
      <c r="D50" s="583"/>
      <c r="E50" s="583"/>
      <c r="F50" s="583"/>
      <c r="G50" s="583"/>
      <c r="H50" s="583"/>
      <c r="I50" s="583"/>
      <c r="J50" s="583"/>
      <c r="K50" s="87"/>
      <c r="L50" s="86"/>
      <c r="M50" s="11"/>
    </row>
    <row r="51" spans="1:13" ht="18">
      <c r="A51" s="246"/>
      <c r="B51" s="249"/>
      <c r="C51" s="250"/>
      <c r="D51" s="250"/>
      <c r="E51" s="250"/>
      <c r="F51" s="250"/>
      <c r="G51" s="250"/>
      <c r="H51" s="250"/>
      <c r="I51" s="250"/>
      <c r="J51" s="250"/>
      <c r="K51" s="85"/>
      <c r="L51" s="85"/>
      <c r="M51" s="11"/>
    </row>
    <row r="52" spans="1:13" ht="18">
      <c r="A52" s="582"/>
      <c r="B52" s="583"/>
      <c r="C52" s="583"/>
      <c r="D52" s="583"/>
      <c r="E52" s="583"/>
      <c r="F52" s="583"/>
      <c r="G52" s="583"/>
      <c r="H52" s="583"/>
      <c r="I52" s="583"/>
      <c r="J52" s="583"/>
      <c r="K52" s="87"/>
      <c r="L52" s="86"/>
      <c r="M52" s="11"/>
    </row>
    <row r="53" spans="1:13" ht="18">
      <c r="A53" s="586"/>
      <c r="B53" s="585"/>
      <c r="C53" s="585"/>
      <c r="D53" s="585"/>
      <c r="E53" s="585"/>
      <c r="F53" s="585"/>
      <c r="G53" s="585"/>
      <c r="H53" s="585"/>
      <c r="I53" s="585"/>
      <c r="J53" s="585"/>
      <c r="K53" s="85"/>
      <c r="L53" s="85"/>
      <c r="M53" s="11"/>
    </row>
    <row r="54" spans="1:13" ht="18">
      <c r="A54" s="251"/>
      <c r="B54" s="585"/>
      <c r="C54" s="585"/>
      <c r="D54" s="585"/>
      <c r="E54" s="585"/>
      <c r="F54" s="585"/>
      <c r="G54" s="585"/>
      <c r="H54" s="585"/>
      <c r="I54" s="585"/>
      <c r="J54" s="585"/>
      <c r="K54" s="85"/>
      <c r="L54" s="85"/>
      <c r="M54" s="11"/>
    </row>
    <row r="55" spans="1:13" ht="18">
      <c r="A55" s="251"/>
      <c r="B55" s="252"/>
      <c r="C55" s="252"/>
      <c r="D55" s="252"/>
      <c r="E55" s="252"/>
      <c r="F55" s="252"/>
      <c r="G55" s="252"/>
      <c r="H55" s="252"/>
      <c r="I55" s="252"/>
      <c r="J55" s="252"/>
      <c r="K55" s="85"/>
      <c r="L55" s="85"/>
      <c r="M55" s="11"/>
    </row>
    <row r="56" spans="1:13" ht="18">
      <c r="A56" s="584"/>
      <c r="B56" s="584"/>
      <c r="C56" s="584"/>
      <c r="D56" s="584"/>
      <c r="E56" s="584"/>
      <c r="F56" s="584"/>
      <c r="G56" s="584"/>
      <c r="H56" s="584"/>
      <c r="I56" s="584"/>
      <c r="J56" s="584"/>
      <c r="K56" s="85"/>
      <c r="L56" s="85"/>
      <c r="M56" s="11"/>
    </row>
    <row r="57" spans="1:13" ht="18">
      <c r="A57" s="584"/>
      <c r="B57" s="585"/>
      <c r="C57" s="585"/>
      <c r="D57" s="585"/>
      <c r="E57" s="585"/>
      <c r="F57" s="585"/>
      <c r="G57" s="585"/>
      <c r="H57" s="585"/>
      <c r="I57" s="585"/>
      <c r="J57" s="585"/>
      <c r="K57" s="85"/>
      <c r="L57" s="85"/>
      <c r="M57" s="11"/>
    </row>
    <row r="58" spans="1:13" ht="18">
      <c r="A58" s="584"/>
      <c r="B58" s="585"/>
      <c r="C58" s="585"/>
      <c r="D58" s="585"/>
      <c r="E58" s="585"/>
      <c r="F58" s="585"/>
      <c r="G58" s="585"/>
      <c r="H58" s="585"/>
      <c r="I58" s="585"/>
      <c r="J58" s="585"/>
      <c r="K58" s="85"/>
      <c r="L58" s="85"/>
      <c r="M58" s="11"/>
    </row>
    <row r="59" spans="1:13" ht="18.75">
      <c r="A59" s="86"/>
      <c r="B59" s="253"/>
      <c r="C59" s="85"/>
      <c r="D59" s="85"/>
      <c r="E59" s="85"/>
      <c r="F59" s="85"/>
      <c r="G59" s="85"/>
      <c r="H59" s="85"/>
      <c r="I59" s="85"/>
      <c r="J59" s="85"/>
      <c r="K59" s="85"/>
      <c r="L59" s="85"/>
      <c r="M59" s="11"/>
    </row>
    <row r="60" spans="1:13" ht="18.75">
      <c r="A60" s="86"/>
      <c r="B60" s="580"/>
      <c r="C60" s="581"/>
      <c r="D60" s="581"/>
      <c r="E60" s="581"/>
      <c r="F60" s="581"/>
      <c r="G60" s="581"/>
      <c r="H60" s="581"/>
      <c r="I60" s="581"/>
      <c r="J60" s="581"/>
      <c r="K60" s="581"/>
      <c r="L60" s="581"/>
      <c r="M60" s="11"/>
    </row>
    <row r="61" spans="1:13">
      <c r="A61" s="86"/>
      <c r="B61" s="86"/>
      <c r="C61" s="86"/>
      <c r="D61" s="86"/>
      <c r="E61" s="86"/>
      <c r="F61" s="86"/>
      <c r="G61" s="86"/>
      <c r="H61" s="86"/>
      <c r="I61" s="86"/>
      <c r="J61" s="86"/>
      <c r="K61" s="254"/>
      <c r="L61" s="255"/>
      <c r="M61" s="11"/>
    </row>
    <row r="62" spans="1:13" ht="18.75">
      <c r="A62" s="86"/>
      <c r="B62" s="256"/>
      <c r="C62" s="86"/>
      <c r="D62" s="86"/>
      <c r="E62" s="86"/>
      <c r="F62" s="86"/>
      <c r="G62" s="86"/>
      <c r="H62" s="86"/>
      <c r="I62" s="86"/>
      <c r="J62" s="86"/>
      <c r="K62" s="255"/>
      <c r="L62" s="255"/>
      <c r="M62" s="11"/>
    </row>
    <row r="63" spans="1:13">
      <c r="A63" s="86"/>
      <c r="B63" s="86"/>
      <c r="C63" s="86"/>
      <c r="D63" s="86"/>
      <c r="E63" s="86"/>
      <c r="F63" s="86"/>
      <c r="G63" s="86"/>
      <c r="H63" s="86"/>
      <c r="I63" s="86"/>
      <c r="J63" s="86"/>
      <c r="K63" s="255"/>
      <c r="L63" s="255"/>
      <c r="M63" s="11"/>
    </row>
    <row r="64" spans="1:13" ht="18.75">
      <c r="A64" s="86"/>
      <c r="B64" s="580"/>
      <c r="C64" s="581"/>
      <c r="D64" s="581"/>
      <c r="E64" s="581"/>
      <c r="F64" s="581"/>
      <c r="G64" s="581"/>
      <c r="H64" s="581"/>
      <c r="I64" s="581"/>
      <c r="J64" s="581"/>
      <c r="K64" s="581"/>
      <c r="L64" s="581"/>
      <c r="M64" s="11"/>
    </row>
    <row r="65" spans="1:13">
      <c r="A65" s="86"/>
      <c r="B65" s="257"/>
      <c r="C65" s="86"/>
      <c r="D65" s="86"/>
      <c r="E65" s="86"/>
      <c r="F65" s="86"/>
      <c r="G65" s="86"/>
      <c r="H65" s="86"/>
      <c r="I65" s="86"/>
      <c r="J65" s="86"/>
      <c r="K65" s="255"/>
      <c r="L65" s="255"/>
      <c r="M65" s="11"/>
    </row>
    <row r="66" spans="1:13">
      <c r="A66" s="86"/>
      <c r="B66" s="86"/>
      <c r="C66" s="86"/>
      <c r="D66" s="86"/>
      <c r="E66" s="86"/>
      <c r="F66" s="86"/>
      <c r="G66" s="86"/>
      <c r="H66" s="86"/>
      <c r="I66" s="86"/>
      <c r="J66" s="86"/>
      <c r="K66" s="255"/>
      <c r="L66" s="258"/>
      <c r="M66" s="11"/>
    </row>
    <row r="67" spans="1:13">
      <c r="A67" s="86"/>
      <c r="B67" s="86"/>
      <c r="C67" s="86"/>
      <c r="D67" s="86"/>
      <c r="E67" s="86"/>
      <c r="F67" s="86"/>
      <c r="G67" s="86"/>
      <c r="H67" s="86"/>
      <c r="I67" s="86"/>
      <c r="J67" s="86"/>
      <c r="K67" s="255"/>
      <c r="L67" s="255"/>
      <c r="M67" s="11"/>
    </row>
    <row r="68" spans="1:13">
      <c r="A68" s="86"/>
      <c r="B68" s="86"/>
      <c r="C68" s="86"/>
      <c r="D68" s="86"/>
      <c r="E68" s="86"/>
      <c r="F68" s="86"/>
      <c r="G68" s="86"/>
      <c r="H68" s="86"/>
      <c r="I68" s="86"/>
      <c r="J68" s="86"/>
      <c r="K68" s="255"/>
      <c r="L68" s="255"/>
      <c r="M68" s="11"/>
    </row>
    <row r="69" spans="1:13">
      <c r="A69" s="86"/>
      <c r="B69" s="86"/>
      <c r="C69" s="86"/>
      <c r="D69" s="86"/>
      <c r="E69" s="86"/>
      <c r="F69" s="86"/>
      <c r="G69" s="86"/>
      <c r="H69" s="86"/>
      <c r="I69" s="86"/>
      <c r="J69" s="86"/>
      <c r="K69" s="255"/>
      <c r="L69" s="255"/>
      <c r="M69" s="11"/>
    </row>
    <row r="70" spans="1:13">
      <c r="A70" s="86"/>
      <c r="B70" s="86"/>
      <c r="C70" s="86"/>
      <c r="D70" s="86"/>
      <c r="E70" s="86"/>
      <c r="F70" s="86"/>
      <c r="G70" s="86"/>
      <c r="H70" s="86"/>
      <c r="I70" s="86"/>
      <c r="J70" s="86"/>
      <c r="K70" s="255"/>
      <c r="L70" s="255"/>
      <c r="M70" s="11"/>
    </row>
    <row r="71" spans="1:13">
      <c r="A71" s="86"/>
      <c r="B71" s="86"/>
      <c r="C71" s="86"/>
      <c r="D71" s="86"/>
      <c r="E71" s="86"/>
      <c r="F71" s="86"/>
      <c r="G71" s="86"/>
      <c r="H71" s="86"/>
      <c r="I71" s="86"/>
      <c r="J71" s="86"/>
      <c r="K71" s="255"/>
      <c r="L71" s="255"/>
      <c r="M71" s="11"/>
    </row>
    <row r="72" spans="1:13">
      <c r="A72" s="86"/>
      <c r="B72" s="86"/>
      <c r="C72" s="86"/>
      <c r="D72" s="86"/>
      <c r="E72" s="86"/>
      <c r="F72" s="86"/>
      <c r="G72" s="86"/>
      <c r="H72" s="86"/>
      <c r="I72" s="86"/>
      <c r="J72" s="86"/>
      <c r="K72" s="255"/>
      <c r="L72" s="255"/>
      <c r="M72" s="11"/>
    </row>
    <row r="73" spans="1:13">
      <c r="A73" s="579"/>
      <c r="B73" s="579"/>
      <c r="C73" s="579"/>
      <c r="D73" s="579"/>
      <c r="E73" s="579"/>
      <c r="F73" s="579"/>
      <c r="G73" s="579"/>
      <c r="H73" s="579"/>
      <c r="I73" s="579"/>
      <c r="J73" s="579"/>
      <c r="K73" s="579"/>
      <c r="L73" s="579"/>
      <c r="M73" s="11"/>
    </row>
    <row r="74" spans="1:13">
      <c r="A74" s="579"/>
      <c r="B74" s="579"/>
      <c r="C74" s="579"/>
      <c r="D74" s="579"/>
      <c r="E74" s="579"/>
      <c r="F74" s="579"/>
      <c r="G74" s="579"/>
      <c r="H74" s="579"/>
      <c r="I74" s="579"/>
      <c r="J74" s="579"/>
      <c r="K74" s="579"/>
      <c r="L74" s="579"/>
      <c r="M74" s="11"/>
    </row>
    <row r="75" spans="1:13">
      <c r="A75" s="579"/>
      <c r="B75" s="579"/>
      <c r="C75" s="579"/>
      <c r="D75" s="579"/>
      <c r="E75" s="579"/>
      <c r="F75" s="579"/>
      <c r="G75" s="579"/>
      <c r="H75" s="579"/>
      <c r="I75" s="579"/>
      <c r="J75" s="579"/>
      <c r="K75" s="579"/>
      <c r="L75" s="579"/>
      <c r="M75" s="11"/>
    </row>
    <row r="76" spans="1:13">
      <c r="A76" s="86"/>
      <c r="B76" s="86"/>
      <c r="C76" s="86"/>
      <c r="D76" s="86"/>
      <c r="E76" s="86"/>
      <c r="F76" s="86"/>
      <c r="G76" s="86"/>
      <c r="H76" s="86"/>
      <c r="I76" s="86"/>
      <c r="J76" s="86"/>
      <c r="K76" s="255"/>
      <c r="L76" s="255"/>
      <c r="M76" s="11"/>
    </row>
    <row r="77" spans="1:13">
      <c r="A77" s="86"/>
      <c r="B77" s="86"/>
      <c r="C77" s="86"/>
      <c r="D77" s="86"/>
      <c r="E77" s="86"/>
      <c r="F77" s="86"/>
      <c r="G77" s="86"/>
      <c r="H77" s="86"/>
      <c r="I77" s="86"/>
      <c r="J77" s="86"/>
      <c r="K77" s="255"/>
      <c r="L77" s="84"/>
      <c r="M77" s="11"/>
    </row>
    <row r="78" spans="1:13">
      <c r="A78" s="86"/>
      <c r="B78" s="86"/>
      <c r="C78" s="86"/>
      <c r="D78" s="86"/>
      <c r="E78" s="86"/>
      <c r="F78" s="86"/>
      <c r="G78" s="86"/>
      <c r="H78" s="86"/>
      <c r="I78" s="86"/>
      <c r="J78" s="86"/>
      <c r="K78" s="255"/>
      <c r="L78" s="84"/>
      <c r="M78" s="11"/>
    </row>
    <row r="79" spans="1:13">
      <c r="A79" s="86"/>
      <c r="B79" s="86"/>
      <c r="C79" s="86"/>
      <c r="D79" s="86"/>
      <c r="E79" s="86"/>
      <c r="F79" s="86"/>
      <c r="G79" s="86"/>
      <c r="H79" s="86"/>
      <c r="I79" s="86"/>
      <c r="J79" s="86"/>
      <c r="K79" s="255"/>
      <c r="L79" s="255"/>
      <c r="M79" s="11"/>
    </row>
    <row r="80" spans="1:13">
      <c r="A80" s="86"/>
      <c r="B80" s="86"/>
      <c r="C80" s="86"/>
      <c r="D80" s="86"/>
      <c r="E80" s="86"/>
      <c r="F80" s="86"/>
      <c r="G80" s="86"/>
      <c r="H80" s="86"/>
      <c r="I80" s="86"/>
      <c r="J80" s="86"/>
      <c r="K80" s="255"/>
      <c r="L80" s="255"/>
      <c r="M80" s="11"/>
    </row>
    <row r="81" spans="1:13">
      <c r="A81" s="86"/>
      <c r="B81" s="86"/>
      <c r="C81" s="86"/>
      <c r="D81" s="86"/>
      <c r="E81" s="86"/>
      <c r="F81" s="86"/>
      <c r="G81" s="86"/>
      <c r="H81" s="86"/>
      <c r="I81" s="86"/>
      <c r="J81" s="86"/>
      <c r="K81" s="255"/>
      <c r="L81" s="255"/>
      <c r="M81" s="11"/>
    </row>
    <row r="82" spans="1:13">
      <c r="A82" s="86"/>
      <c r="B82" s="86"/>
      <c r="C82" s="86"/>
      <c r="D82" s="86"/>
      <c r="E82" s="86"/>
      <c r="F82" s="86"/>
      <c r="G82" s="86"/>
      <c r="H82" s="86"/>
      <c r="I82" s="86"/>
      <c r="J82" s="86"/>
      <c r="K82" s="255"/>
      <c r="L82" s="255"/>
      <c r="M82" s="11"/>
    </row>
    <row r="83" spans="1:13">
      <c r="A83" s="86"/>
      <c r="B83" s="86"/>
      <c r="C83" s="86"/>
      <c r="D83" s="86"/>
      <c r="E83" s="86"/>
      <c r="F83" s="86"/>
      <c r="G83" s="86"/>
      <c r="H83" s="86"/>
      <c r="I83" s="86"/>
      <c r="J83" s="86"/>
      <c r="K83" s="255"/>
      <c r="L83" s="255"/>
      <c r="M83" s="11"/>
    </row>
    <row r="84" spans="1:13">
      <c r="A84" s="86"/>
      <c r="B84" s="86"/>
      <c r="C84" s="86"/>
      <c r="D84" s="86"/>
      <c r="E84" s="86"/>
      <c r="F84" s="86"/>
      <c r="G84" s="86"/>
      <c r="H84" s="86"/>
      <c r="I84" s="86"/>
      <c r="J84" s="86"/>
      <c r="K84" s="255"/>
      <c r="L84" s="255"/>
      <c r="M84" s="11"/>
    </row>
    <row r="85" spans="1:13">
      <c r="A85" s="86"/>
      <c r="B85" s="86"/>
      <c r="C85" s="86"/>
      <c r="D85" s="86"/>
      <c r="E85" s="86"/>
      <c r="F85" s="86"/>
      <c r="G85" s="86"/>
      <c r="H85" s="86"/>
      <c r="I85" s="86"/>
      <c r="J85" s="86"/>
      <c r="K85" s="255"/>
      <c r="L85" s="255"/>
      <c r="M85" s="11"/>
    </row>
    <row r="86" spans="1:13">
      <c r="A86" s="86"/>
      <c r="B86" s="86"/>
      <c r="C86" s="86"/>
      <c r="D86" s="86"/>
      <c r="E86" s="86"/>
      <c r="F86" s="86"/>
      <c r="G86" s="86"/>
      <c r="H86" s="86"/>
      <c r="I86" s="86"/>
      <c r="J86" s="86"/>
      <c r="K86" s="255"/>
      <c r="L86" s="255"/>
      <c r="M86" s="11"/>
    </row>
    <row r="87" spans="1:13">
      <c r="A87" s="86"/>
      <c r="B87" s="86"/>
      <c r="C87" s="86"/>
      <c r="D87" s="86"/>
      <c r="E87" s="86"/>
      <c r="F87" s="86"/>
      <c r="G87" s="86"/>
      <c r="H87" s="86"/>
      <c r="I87" s="86"/>
      <c r="J87" s="86"/>
      <c r="K87" s="255"/>
      <c r="L87" s="255"/>
      <c r="M87" s="11"/>
    </row>
    <row r="88" spans="1:13">
      <c r="A88" s="86"/>
      <c r="B88" s="86"/>
      <c r="C88" s="86"/>
      <c r="D88" s="86"/>
      <c r="E88" s="86"/>
      <c r="F88" s="86"/>
      <c r="G88" s="86"/>
      <c r="H88" s="86"/>
      <c r="I88" s="86"/>
      <c r="J88" s="86"/>
      <c r="K88" s="255"/>
      <c r="L88" s="255"/>
      <c r="M88" s="11"/>
    </row>
    <row r="89" spans="1:13">
      <c r="A89" s="86"/>
      <c r="B89" s="86"/>
      <c r="C89" s="86"/>
      <c r="D89" s="86"/>
      <c r="E89" s="86"/>
      <c r="F89" s="86"/>
      <c r="G89" s="86"/>
      <c r="H89" s="86"/>
      <c r="I89" s="86"/>
      <c r="J89" s="86"/>
      <c r="K89" s="255"/>
      <c r="L89" s="255"/>
      <c r="M89" s="11"/>
    </row>
    <row r="90" spans="1:13">
      <c r="A90" s="86"/>
      <c r="B90" s="86"/>
      <c r="C90" s="86"/>
      <c r="D90" s="86"/>
      <c r="E90" s="86"/>
      <c r="F90" s="86"/>
      <c r="G90" s="86"/>
      <c r="H90" s="86"/>
      <c r="I90" s="86"/>
      <c r="J90" s="86"/>
      <c r="K90" s="255"/>
      <c r="L90" s="255"/>
      <c r="M90" s="11"/>
    </row>
    <row r="91" spans="1:13">
      <c r="A91" s="86"/>
      <c r="B91" s="86"/>
      <c r="C91" s="86"/>
      <c r="D91" s="86"/>
      <c r="E91" s="86"/>
      <c r="F91" s="86"/>
      <c r="G91" s="86"/>
      <c r="H91" s="86"/>
      <c r="I91" s="86"/>
      <c r="J91" s="86"/>
      <c r="K91" s="255"/>
      <c r="L91" s="255"/>
      <c r="M91" s="11"/>
    </row>
    <row r="92" spans="1:13">
      <c r="A92" s="86"/>
      <c r="B92" s="86"/>
      <c r="C92" s="86"/>
      <c r="D92" s="86"/>
      <c r="E92" s="86"/>
      <c r="F92" s="86"/>
      <c r="G92" s="86"/>
      <c r="H92" s="86"/>
      <c r="I92" s="86"/>
      <c r="J92" s="86"/>
      <c r="K92" s="259"/>
      <c r="L92" s="255"/>
      <c r="M92" s="11"/>
    </row>
    <row r="93" spans="1:13">
      <c r="A93" s="86"/>
      <c r="B93" s="86"/>
      <c r="C93" s="86"/>
      <c r="D93" s="86"/>
      <c r="E93" s="86"/>
      <c r="F93" s="86"/>
      <c r="G93" s="86"/>
      <c r="H93" s="86"/>
      <c r="I93" s="86"/>
      <c r="J93" s="86"/>
      <c r="K93" s="148"/>
      <c r="L93" s="148"/>
      <c r="M93" s="11"/>
    </row>
    <row r="94" spans="1:13">
      <c r="K94" s="10"/>
      <c r="L94" s="10"/>
      <c r="M94" s="11"/>
    </row>
    <row r="95" spans="1:13">
      <c r="K95" s="10"/>
      <c r="L95" s="10"/>
      <c r="M95" s="11"/>
    </row>
    <row r="96" spans="1:13">
      <c r="K96" s="10"/>
      <c r="L96" s="10"/>
      <c r="M96" s="11"/>
    </row>
    <row r="97" spans="11:13">
      <c r="K97" s="10"/>
      <c r="L97" s="10"/>
      <c r="M97" s="11"/>
    </row>
    <row r="98" spans="11:13">
      <c r="M98" s="11"/>
    </row>
    <row r="99" spans="11:13">
      <c r="M99" s="11"/>
    </row>
  </sheetData>
  <mergeCells count="56">
    <mergeCell ref="A24:D24"/>
    <mergeCell ref="A26:D26"/>
    <mergeCell ref="A8:L8"/>
    <mergeCell ref="A2:L2"/>
    <mergeCell ref="A3:L3"/>
    <mergeCell ref="A9:L9"/>
    <mergeCell ref="K11:L11"/>
    <mergeCell ref="I11:J11"/>
    <mergeCell ref="G11:H11"/>
    <mergeCell ref="E11:F11"/>
    <mergeCell ref="A22:D22"/>
    <mergeCell ref="A23:D23"/>
    <mergeCell ref="A17:D17"/>
    <mergeCell ref="A18:D18"/>
    <mergeCell ref="A19:D19"/>
    <mergeCell ref="A48:J48"/>
    <mergeCell ref="A1:L1"/>
    <mergeCell ref="A4:L4"/>
    <mergeCell ref="A5:L5"/>
    <mergeCell ref="A7:L7"/>
    <mergeCell ref="A6:L6"/>
    <mergeCell ref="A35:D35"/>
    <mergeCell ref="A11:D12"/>
    <mergeCell ref="A13:D13"/>
    <mergeCell ref="A14:D14"/>
    <mergeCell ref="A21:D21"/>
    <mergeCell ref="A25:D25"/>
    <mergeCell ref="A31:D31"/>
    <mergeCell ref="A20:D20"/>
    <mergeCell ref="A15:D15"/>
    <mergeCell ref="A16:D16"/>
    <mergeCell ref="A46:J46"/>
    <mergeCell ref="A27:D27"/>
    <mergeCell ref="A28:D28"/>
    <mergeCell ref="A33:D33"/>
    <mergeCell ref="A34:D34"/>
    <mergeCell ref="A32:D32"/>
    <mergeCell ref="A29:D29"/>
    <mergeCell ref="A40:D40"/>
    <mergeCell ref="A36:D36"/>
    <mergeCell ref="A37:D37"/>
    <mergeCell ref="A38:D38"/>
    <mergeCell ref="A39:D39"/>
    <mergeCell ref="A30:D30"/>
    <mergeCell ref="A75:L75"/>
    <mergeCell ref="A73:L73"/>
    <mergeCell ref="B60:L60"/>
    <mergeCell ref="B64:L64"/>
    <mergeCell ref="A50:J50"/>
    <mergeCell ref="A52:J52"/>
    <mergeCell ref="A57:J57"/>
    <mergeCell ref="A53:J53"/>
    <mergeCell ref="A74:L74"/>
    <mergeCell ref="A58:J58"/>
    <mergeCell ref="A56:J56"/>
    <mergeCell ref="B54:J54"/>
  </mergeCells>
  <phoneticPr fontId="0" type="noConversion"/>
  <printOptions horizontalCentered="1"/>
  <pageMargins left="0.3" right="0.22" top="0.75" bottom="0.41" header="0.17" footer="0.16"/>
  <pageSetup scale="66" orientation="landscape" r:id="rId1"/>
  <headerFooter alignWithMargins="0">
    <oddFooter>&amp;C&amp;"Times New Roman,Regular"Exhibit L - Summary of Requirements by Object Class</oddFooter>
  </headerFooter>
</worksheet>
</file>

<file path=xl/worksheets/sheet9.xml><?xml version="1.0" encoding="utf-8"?>
<worksheet xmlns="http://schemas.openxmlformats.org/spreadsheetml/2006/main" xmlns:r="http://schemas.openxmlformats.org/officeDocument/2006/relationships">
  <sheetPr codeName="Sheet3" enableFormatConditionsCalculation="0">
    <pageSetUpPr fitToPage="1"/>
  </sheetPr>
  <dimension ref="A1:N38"/>
  <sheetViews>
    <sheetView view="pageBreakPreview" topLeftCell="B1" zoomScaleNormal="100" zoomScaleSheetLayoutView="100" workbookViewId="0">
      <selection activeCell="R28" sqref="R28"/>
    </sheetView>
  </sheetViews>
  <sheetFormatPr defaultColWidth="7.109375" defaultRowHeight="12.75"/>
  <cols>
    <col min="1" max="1" width="14.21875" style="126" hidden="1" customWidth="1"/>
    <col min="2" max="2" width="15" style="126" customWidth="1"/>
    <col min="3" max="3" width="8.5546875" style="126" customWidth="1"/>
    <col min="4" max="10" width="7.21875" style="126" customWidth="1"/>
    <col min="11" max="11" width="7.88671875" style="126" bestFit="1" customWidth="1"/>
    <col min="12" max="13" width="7.21875" style="126" customWidth="1"/>
    <col min="14" max="16384" width="7.109375" style="126"/>
  </cols>
  <sheetData>
    <row r="1" spans="1:14" s="124" customFormat="1" ht="25.5">
      <c r="B1" s="125" t="s">
        <v>199</v>
      </c>
      <c r="C1" s="125"/>
      <c r="D1" s="125"/>
      <c r="E1" s="125"/>
      <c r="F1" s="125"/>
      <c r="G1" s="125"/>
      <c r="H1" s="125"/>
      <c r="I1" s="125"/>
      <c r="J1" s="125"/>
      <c r="K1" s="125"/>
      <c r="L1" s="125"/>
      <c r="M1" s="125"/>
      <c r="N1" s="267" t="s">
        <v>79</v>
      </c>
    </row>
    <row r="2" spans="1:14" s="124" customFormat="1" ht="15" customHeight="1">
      <c r="B2" s="125"/>
      <c r="C2" s="125"/>
      <c r="D2" s="125"/>
      <c r="E2" s="125"/>
      <c r="F2" s="125"/>
      <c r="G2" s="125"/>
      <c r="H2" s="125"/>
      <c r="I2" s="125"/>
      <c r="J2" s="125"/>
      <c r="K2" s="125"/>
      <c r="L2" s="125"/>
      <c r="M2" s="125"/>
      <c r="N2" s="267" t="s">
        <v>79</v>
      </c>
    </row>
    <row r="3" spans="1:14" ht="25.5">
      <c r="B3" s="637" t="s">
        <v>84</v>
      </c>
      <c r="C3" s="637"/>
      <c r="D3" s="637"/>
      <c r="E3" s="637"/>
      <c r="F3" s="637"/>
      <c r="G3" s="637"/>
      <c r="H3" s="637"/>
      <c r="I3" s="637"/>
      <c r="J3" s="637"/>
      <c r="K3" s="637"/>
      <c r="L3" s="637"/>
      <c r="M3" s="637"/>
      <c r="N3" s="267" t="s">
        <v>79</v>
      </c>
    </row>
    <row r="4" spans="1:14" ht="26.25">
      <c r="B4" s="636" t="s">
        <v>7</v>
      </c>
      <c r="C4" s="636"/>
      <c r="D4" s="636"/>
      <c r="E4" s="636"/>
      <c r="F4" s="636"/>
      <c r="G4" s="636"/>
      <c r="H4" s="636"/>
      <c r="I4" s="636"/>
      <c r="J4" s="636"/>
      <c r="K4" s="636"/>
      <c r="L4" s="636"/>
      <c r="M4" s="636"/>
      <c r="N4" s="267" t="s">
        <v>79</v>
      </c>
    </row>
    <row r="5" spans="1:14" ht="26.25">
      <c r="B5" s="636" t="s">
        <v>4</v>
      </c>
      <c r="C5" s="636"/>
      <c r="D5" s="636"/>
      <c r="E5" s="636"/>
      <c r="F5" s="636"/>
      <c r="G5" s="636"/>
      <c r="H5" s="636"/>
      <c r="I5" s="636"/>
      <c r="J5" s="636"/>
      <c r="K5" s="636"/>
      <c r="L5" s="636"/>
      <c r="M5" s="636"/>
      <c r="N5" s="267" t="s">
        <v>79</v>
      </c>
    </row>
    <row r="6" spans="1:14" ht="26.25" hidden="1">
      <c r="B6" s="636" t="s">
        <v>85</v>
      </c>
      <c r="C6" s="636"/>
      <c r="D6" s="636"/>
      <c r="E6" s="636"/>
      <c r="F6" s="636"/>
      <c r="G6" s="636"/>
      <c r="H6" s="636"/>
      <c r="I6" s="636"/>
      <c r="J6" s="636"/>
      <c r="K6" s="636"/>
      <c r="L6" s="636"/>
      <c r="M6" s="636"/>
      <c r="N6" s="260" t="s">
        <v>79</v>
      </c>
    </row>
    <row r="7" spans="1:14" ht="26.25">
      <c r="B7" s="636" t="s">
        <v>81</v>
      </c>
      <c r="C7" s="636"/>
      <c r="D7" s="636"/>
      <c r="E7" s="636"/>
      <c r="F7" s="636"/>
      <c r="G7" s="636"/>
      <c r="H7" s="636"/>
      <c r="I7" s="636"/>
      <c r="J7" s="636"/>
      <c r="K7" s="636"/>
      <c r="L7" s="636"/>
      <c r="M7" s="636"/>
      <c r="N7" s="267" t="s">
        <v>79</v>
      </c>
    </row>
    <row r="8" spans="1:14" ht="26.25">
      <c r="B8" s="636" t="s">
        <v>62</v>
      </c>
      <c r="C8" s="636"/>
      <c r="D8" s="636"/>
      <c r="E8" s="636"/>
      <c r="F8" s="636"/>
      <c r="G8" s="636"/>
      <c r="H8" s="636"/>
      <c r="I8" s="636"/>
      <c r="J8" s="636"/>
      <c r="K8" s="636"/>
      <c r="L8" s="636"/>
      <c r="M8" s="636"/>
      <c r="N8" s="267" t="s">
        <v>79</v>
      </c>
    </row>
    <row r="9" spans="1:14" ht="26.25">
      <c r="B9" s="636"/>
      <c r="C9" s="636"/>
      <c r="D9" s="636"/>
      <c r="E9" s="636"/>
      <c r="F9" s="636"/>
      <c r="G9" s="636"/>
      <c r="H9" s="636"/>
      <c r="I9" s="636"/>
      <c r="J9" s="636"/>
      <c r="K9" s="636"/>
      <c r="L9" s="636"/>
      <c r="M9" s="636"/>
      <c r="N9" s="267" t="s">
        <v>79</v>
      </c>
    </row>
    <row r="10" spans="1:14">
      <c r="B10" s="127"/>
      <c r="C10" s="223"/>
      <c r="D10" s="630">
        <v>2011</v>
      </c>
      <c r="E10" s="631"/>
      <c r="F10" s="632"/>
      <c r="G10" s="630">
        <v>2012</v>
      </c>
      <c r="H10" s="631"/>
      <c r="I10" s="632"/>
      <c r="J10" s="630">
        <v>2013</v>
      </c>
      <c r="K10" s="631"/>
      <c r="L10" s="631"/>
      <c r="M10" s="632"/>
      <c r="N10" s="267" t="s">
        <v>79</v>
      </c>
    </row>
    <row r="11" spans="1:14">
      <c r="B11" s="130"/>
      <c r="C11" s="224">
        <v>2010</v>
      </c>
      <c r="D11" s="633"/>
      <c r="E11" s="634"/>
      <c r="F11" s="635"/>
      <c r="G11" s="633"/>
      <c r="H11" s="634"/>
      <c r="I11" s="635"/>
      <c r="J11" s="633"/>
      <c r="K11" s="634"/>
      <c r="L11" s="634"/>
      <c r="M11" s="635"/>
      <c r="N11" s="267" t="s">
        <v>79</v>
      </c>
    </row>
    <row r="12" spans="1:14" ht="12.75" customHeight="1">
      <c r="B12" s="130" t="s">
        <v>86</v>
      </c>
      <c r="C12" s="130" t="s">
        <v>87</v>
      </c>
      <c r="D12" s="128"/>
      <c r="E12" s="128"/>
      <c r="F12" s="129" t="s">
        <v>88</v>
      </c>
      <c r="G12" s="128"/>
      <c r="H12" s="128"/>
      <c r="I12" s="129" t="s">
        <v>88</v>
      </c>
      <c r="J12" s="128"/>
      <c r="K12" s="128" t="s">
        <v>89</v>
      </c>
      <c r="L12" s="128"/>
      <c r="M12" s="128" t="s">
        <v>88</v>
      </c>
      <c r="N12" s="267" t="s">
        <v>79</v>
      </c>
    </row>
    <row r="13" spans="1:14">
      <c r="B13" s="132" t="s">
        <v>90</v>
      </c>
      <c r="C13" s="132" t="s">
        <v>91</v>
      </c>
      <c r="D13" s="132" t="s">
        <v>92</v>
      </c>
      <c r="E13" s="132" t="s">
        <v>93</v>
      </c>
      <c r="F13" s="131" t="s">
        <v>94</v>
      </c>
      <c r="G13" s="132" t="s">
        <v>92</v>
      </c>
      <c r="H13" s="132" t="s">
        <v>93</v>
      </c>
      <c r="I13" s="131" t="s">
        <v>94</v>
      </c>
      <c r="J13" s="132" t="s">
        <v>92</v>
      </c>
      <c r="K13" s="132" t="s">
        <v>95</v>
      </c>
      <c r="L13" s="132" t="s">
        <v>93</v>
      </c>
      <c r="M13" s="132" t="s">
        <v>94</v>
      </c>
      <c r="N13" s="267" t="s">
        <v>79</v>
      </c>
    </row>
    <row r="14" spans="1:14">
      <c r="B14" s="133" t="s">
        <v>96</v>
      </c>
      <c r="C14" s="134"/>
      <c r="D14" s="134"/>
      <c r="E14" s="134"/>
      <c r="F14" s="135"/>
      <c r="G14" s="134"/>
      <c r="H14" s="134"/>
      <c r="I14" s="135"/>
      <c r="J14" s="134"/>
      <c r="K14" s="134"/>
      <c r="L14" s="134"/>
      <c r="M14" s="134"/>
      <c r="N14" s="267" t="s">
        <v>79</v>
      </c>
    </row>
    <row r="15" spans="1:14">
      <c r="A15" s="126" t="s">
        <v>97</v>
      </c>
      <c r="B15" s="136" t="s">
        <v>98</v>
      </c>
      <c r="C15" s="134">
        <v>2</v>
      </c>
      <c r="D15" s="137">
        <v>0</v>
      </c>
      <c r="E15" s="137">
        <v>0</v>
      </c>
      <c r="F15" s="134">
        <f>C15+D15-E15</f>
        <v>2</v>
      </c>
      <c r="G15" s="137">
        <v>0</v>
      </c>
      <c r="H15" s="137">
        <v>0</v>
      </c>
      <c r="I15" s="137">
        <f>SUM(F15:H15)</f>
        <v>2</v>
      </c>
      <c r="J15" s="137">
        <v>0</v>
      </c>
      <c r="K15" s="137">
        <v>0</v>
      </c>
      <c r="L15" s="137">
        <v>0</v>
      </c>
      <c r="M15" s="134">
        <f>SUM(I15+J15-L15)</f>
        <v>2</v>
      </c>
      <c r="N15" s="267" t="s">
        <v>79</v>
      </c>
    </row>
    <row r="16" spans="1:14">
      <c r="A16" s="126" t="s">
        <v>99</v>
      </c>
      <c r="B16" s="136" t="s">
        <v>100</v>
      </c>
      <c r="C16" s="137">
        <v>0</v>
      </c>
      <c r="D16" s="137">
        <v>0</v>
      </c>
      <c r="E16" s="137">
        <v>0</v>
      </c>
      <c r="F16" s="134">
        <f>C16+D16-E16</f>
        <v>0</v>
      </c>
      <c r="G16" s="137">
        <v>0</v>
      </c>
      <c r="H16" s="137">
        <v>0</v>
      </c>
      <c r="I16" s="138">
        <v>0</v>
      </c>
      <c r="J16" s="137">
        <v>0</v>
      </c>
      <c r="K16" s="137">
        <v>0</v>
      </c>
      <c r="L16" s="137">
        <v>0</v>
      </c>
      <c r="M16" s="134">
        <f>SUM(I16+J16-L16)</f>
        <v>0</v>
      </c>
      <c r="N16" s="267" t="s">
        <v>79</v>
      </c>
    </row>
    <row r="17" spans="1:14">
      <c r="A17" s="126" t="s">
        <v>101</v>
      </c>
      <c r="B17" s="136" t="s">
        <v>129</v>
      </c>
      <c r="C17" s="137">
        <v>1</v>
      </c>
      <c r="D17" s="137">
        <v>0</v>
      </c>
      <c r="E17" s="137">
        <v>0</v>
      </c>
      <c r="F17" s="134">
        <f>C17+D17-E17</f>
        <v>1</v>
      </c>
      <c r="G17" s="137">
        <v>0</v>
      </c>
      <c r="H17" s="137">
        <v>0</v>
      </c>
      <c r="I17" s="137">
        <v>1</v>
      </c>
      <c r="J17" s="137">
        <v>0</v>
      </c>
      <c r="K17" s="137">
        <v>0</v>
      </c>
      <c r="L17" s="137">
        <v>0</v>
      </c>
      <c r="M17" s="134">
        <f>SUM(I17+J17-L17)</f>
        <v>1</v>
      </c>
      <c r="N17" s="267" t="s">
        <v>79</v>
      </c>
    </row>
    <row r="18" spans="1:14">
      <c r="A18" s="126" t="s">
        <v>102</v>
      </c>
      <c r="B18" s="136" t="s">
        <v>169</v>
      </c>
      <c r="C18" s="137">
        <v>1</v>
      </c>
      <c r="D18" s="137">
        <v>0</v>
      </c>
      <c r="E18" s="137">
        <v>0</v>
      </c>
      <c r="F18" s="134">
        <f>C18+D18-E18</f>
        <v>1</v>
      </c>
      <c r="G18" s="137">
        <v>0</v>
      </c>
      <c r="H18" s="137">
        <v>1</v>
      </c>
      <c r="I18" s="137">
        <f>F18+G18-H18</f>
        <v>0</v>
      </c>
      <c r="J18" s="137">
        <v>0</v>
      </c>
      <c r="K18" s="137">
        <v>0</v>
      </c>
      <c r="L18" s="137">
        <v>0</v>
      </c>
      <c r="M18" s="134">
        <f>SUM(I18+J18-L18)</f>
        <v>0</v>
      </c>
      <c r="N18" s="267" t="s">
        <v>79</v>
      </c>
    </row>
    <row r="19" spans="1:14">
      <c r="B19" s="139" t="s">
        <v>103</v>
      </c>
      <c r="C19" s="140">
        <f t="shared" ref="C19:L19" si="0">SUM(C15:C18)</f>
        <v>4</v>
      </c>
      <c r="D19" s="140">
        <f t="shared" si="0"/>
        <v>0</v>
      </c>
      <c r="E19" s="140">
        <f t="shared" si="0"/>
        <v>0</v>
      </c>
      <c r="F19" s="140">
        <f t="shared" si="0"/>
        <v>4</v>
      </c>
      <c r="G19" s="140">
        <f t="shared" si="0"/>
        <v>0</v>
      </c>
      <c r="H19" s="140">
        <f t="shared" si="0"/>
        <v>1</v>
      </c>
      <c r="I19" s="140">
        <f t="shared" si="0"/>
        <v>3</v>
      </c>
      <c r="J19" s="140">
        <f t="shared" si="0"/>
        <v>0</v>
      </c>
      <c r="K19" s="140">
        <f t="shared" si="0"/>
        <v>0</v>
      </c>
      <c r="L19" s="140">
        <f t="shared" si="0"/>
        <v>0</v>
      </c>
      <c r="M19" s="140">
        <f>SUM(I19+J19-L19)</f>
        <v>3</v>
      </c>
      <c r="N19" s="267" t="s">
        <v>79</v>
      </c>
    </row>
    <row r="20" spans="1:14">
      <c r="B20" s="136" t="s">
        <v>104</v>
      </c>
      <c r="C20" s="134"/>
      <c r="D20" s="134"/>
      <c r="E20" s="134"/>
      <c r="F20" s="135"/>
      <c r="G20" s="134"/>
      <c r="H20" s="134"/>
      <c r="I20" s="135"/>
      <c r="J20" s="134"/>
      <c r="K20" s="142"/>
      <c r="L20" s="134"/>
      <c r="M20" s="134"/>
      <c r="N20" s="267" t="s">
        <v>79</v>
      </c>
    </row>
    <row r="21" spans="1:14">
      <c r="A21" s="126" t="s">
        <v>105</v>
      </c>
      <c r="B21" s="136" t="s">
        <v>106</v>
      </c>
      <c r="C21" s="137">
        <v>0</v>
      </c>
      <c r="D21" s="137">
        <v>0</v>
      </c>
      <c r="E21" s="137">
        <v>0</v>
      </c>
      <c r="F21" s="134">
        <f>C21+D21-E21</f>
        <v>0</v>
      </c>
      <c r="G21" s="137">
        <v>0</v>
      </c>
      <c r="H21" s="137">
        <v>0</v>
      </c>
      <c r="I21" s="138">
        <v>0</v>
      </c>
      <c r="J21" s="137">
        <v>0</v>
      </c>
      <c r="K21" s="137">
        <v>0</v>
      </c>
      <c r="L21" s="137">
        <v>0</v>
      </c>
      <c r="M21" s="137">
        <v>0</v>
      </c>
      <c r="N21" s="267" t="s">
        <v>79</v>
      </c>
    </row>
    <row r="22" spans="1:14">
      <c r="A22" s="126" t="s">
        <v>107</v>
      </c>
      <c r="B22" s="136" t="s">
        <v>108</v>
      </c>
      <c r="C22" s="134">
        <v>6</v>
      </c>
      <c r="D22" s="137">
        <v>0</v>
      </c>
      <c r="E22" s="137">
        <v>4</v>
      </c>
      <c r="F22" s="134">
        <f>C22+D22-E22</f>
        <v>2</v>
      </c>
      <c r="G22" s="137">
        <v>0</v>
      </c>
      <c r="H22" s="137">
        <v>0</v>
      </c>
      <c r="I22" s="137">
        <f>SUM(F22+G22-H22)</f>
        <v>2</v>
      </c>
      <c r="J22" s="137">
        <v>0</v>
      </c>
      <c r="K22" s="137">
        <v>0</v>
      </c>
      <c r="L22" s="137">
        <v>0</v>
      </c>
      <c r="M22" s="134">
        <f>SUM(I22+J22-L22)</f>
        <v>2</v>
      </c>
      <c r="N22" s="267" t="s">
        <v>79</v>
      </c>
    </row>
    <row r="23" spans="1:14">
      <c r="A23" s="126" t="s">
        <v>109</v>
      </c>
      <c r="B23" s="136" t="s">
        <v>110</v>
      </c>
      <c r="C23" s="137">
        <v>0</v>
      </c>
      <c r="D23" s="137">
        <v>0</v>
      </c>
      <c r="E23" s="137">
        <v>0</v>
      </c>
      <c r="F23" s="134">
        <f>C23+D23-E23</f>
        <v>0</v>
      </c>
      <c r="G23" s="137">
        <v>0</v>
      </c>
      <c r="H23" s="137">
        <v>0</v>
      </c>
      <c r="I23" s="138">
        <v>0</v>
      </c>
      <c r="J23" s="137">
        <v>0</v>
      </c>
      <c r="K23" s="137">
        <v>0</v>
      </c>
      <c r="L23" s="137">
        <v>0</v>
      </c>
      <c r="M23" s="137">
        <v>0</v>
      </c>
      <c r="N23" s="267" t="s">
        <v>79</v>
      </c>
    </row>
    <row r="24" spans="1:14">
      <c r="B24" s="143" t="s">
        <v>111</v>
      </c>
      <c r="C24" s="140">
        <f t="shared" ref="C24:M24" si="1">SUM(C21:C23)</f>
        <v>6</v>
      </c>
      <c r="D24" s="140">
        <f t="shared" si="1"/>
        <v>0</v>
      </c>
      <c r="E24" s="140">
        <f t="shared" si="1"/>
        <v>4</v>
      </c>
      <c r="F24" s="140">
        <f t="shared" si="1"/>
        <v>2</v>
      </c>
      <c r="G24" s="140">
        <f t="shared" si="1"/>
        <v>0</v>
      </c>
      <c r="H24" s="140">
        <f t="shared" si="1"/>
        <v>0</v>
      </c>
      <c r="I24" s="140">
        <f t="shared" si="1"/>
        <v>2</v>
      </c>
      <c r="J24" s="140">
        <f t="shared" si="1"/>
        <v>0</v>
      </c>
      <c r="K24" s="140">
        <f t="shared" si="1"/>
        <v>0</v>
      </c>
      <c r="L24" s="140">
        <f t="shared" si="1"/>
        <v>0</v>
      </c>
      <c r="M24" s="140">
        <f t="shared" si="1"/>
        <v>2</v>
      </c>
      <c r="N24" s="267" t="s">
        <v>79</v>
      </c>
    </row>
    <row r="25" spans="1:14">
      <c r="B25" s="136" t="s">
        <v>112</v>
      </c>
      <c r="C25" s="134"/>
      <c r="D25" s="134"/>
      <c r="E25" s="134"/>
      <c r="F25" s="135"/>
      <c r="G25" s="134"/>
      <c r="H25" s="134"/>
      <c r="I25" s="135"/>
      <c r="J25" s="134"/>
      <c r="K25" s="142"/>
      <c r="L25" s="134"/>
      <c r="M25" s="134"/>
      <c r="N25" s="267" t="s">
        <v>79</v>
      </c>
    </row>
    <row r="26" spans="1:14">
      <c r="B26" s="136" t="s">
        <v>113</v>
      </c>
      <c r="C26" s="134"/>
      <c r="D26" s="134"/>
      <c r="E26" s="134"/>
      <c r="F26" s="135"/>
      <c r="G26" s="134"/>
      <c r="H26" s="134"/>
      <c r="I26" s="135"/>
      <c r="J26" s="134"/>
      <c r="K26" s="142"/>
      <c r="L26" s="134"/>
      <c r="M26" s="134"/>
      <c r="N26" s="267" t="s">
        <v>79</v>
      </c>
    </row>
    <row r="27" spans="1:14">
      <c r="A27" s="126" t="s">
        <v>114</v>
      </c>
      <c r="B27" s="144" t="s">
        <v>115</v>
      </c>
      <c r="C27" s="137">
        <v>0</v>
      </c>
      <c r="D27" s="137">
        <v>0</v>
      </c>
      <c r="E27" s="137">
        <v>0</v>
      </c>
      <c r="F27" s="138">
        <v>0</v>
      </c>
      <c r="G27" s="137">
        <v>0</v>
      </c>
      <c r="H27" s="137">
        <v>0</v>
      </c>
      <c r="I27" s="137">
        <v>0</v>
      </c>
      <c r="J27" s="137">
        <v>0</v>
      </c>
      <c r="K27" s="137">
        <v>0</v>
      </c>
      <c r="L27" s="137">
        <v>0</v>
      </c>
      <c r="M27" s="137">
        <v>0</v>
      </c>
      <c r="N27" s="267" t="s">
        <v>79</v>
      </c>
    </row>
    <row r="28" spans="1:14">
      <c r="A28" s="126" t="s">
        <v>116</v>
      </c>
      <c r="B28" s="144" t="s">
        <v>117</v>
      </c>
      <c r="C28" s="137">
        <v>0</v>
      </c>
      <c r="D28" s="137">
        <v>0</v>
      </c>
      <c r="E28" s="137">
        <v>0</v>
      </c>
      <c r="F28" s="138">
        <v>0</v>
      </c>
      <c r="G28" s="137">
        <v>0</v>
      </c>
      <c r="H28" s="137">
        <v>0</v>
      </c>
      <c r="I28" s="137">
        <v>0</v>
      </c>
      <c r="J28" s="137">
        <v>0</v>
      </c>
      <c r="K28" s="137">
        <v>0</v>
      </c>
      <c r="L28" s="137">
        <v>0</v>
      </c>
      <c r="M28" s="137">
        <v>0</v>
      </c>
      <c r="N28" s="267" t="s">
        <v>79</v>
      </c>
    </row>
    <row r="29" spans="1:14">
      <c r="A29" s="126" t="s">
        <v>118</v>
      </c>
      <c r="B29" s="144" t="s">
        <v>119</v>
      </c>
      <c r="C29" s="137">
        <v>0</v>
      </c>
      <c r="D29" s="137">
        <v>0</v>
      </c>
      <c r="E29" s="137">
        <v>0</v>
      </c>
      <c r="F29" s="138">
        <v>0</v>
      </c>
      <c r="G29" s="137">
        <v>0</v>
      </c>
      <c r="H29" s="137">
        <v>0</v>
      </c>
      <c r="I29" s="137">
        <v>0</v>
      </c>
      <c r="J29" s="137">
        <v>0</v>
      </c>
      <c r="K29" s="137">
        <v>0</v>
      </c>
      <c r="L29" s="137">
        <v>0</v>
      </c>
      <c r="M29" s="137">
        <v>0</v>
      </c>
      <c r="N29" s="267" t="s">
        <v>79</v>
      </c>
    </row>
    <row r="30" spans="1:14">
      <c r="A30" s="126" t="s">
        <v>99</v>
      </c>
      <c r="B30" s="144" t="s">
        <v>100</v>
      </c>
      <c r="C30" s="137">
        <v>0</v>
      </c>
      <c r="D30" s="137">
        <v>0</v>
      </c>
      <c r="E30" s="137">
        <v>0</v>
      </c>
      <c r="F30" s="138">
        <v>0</v>
      </c>
      <c r="G30" s="137">
        <v>0</v>
      </c>
      <c r="H30" s="137">
        <v>0</v>
      </c>
      <c r="I30" s="137">
        <v>0</v>
      </c>
      <c r="J30" s="137">
        <v>0</v>
      </c>
      <c r="K30" s="137">
        <v>0</v>
      </c>
      <c r="L30" s="137">
        <v>0</v>
      </c>
      <c r="M30" s="137">
        <v>0</v>
      </c>
      <c r="N30" s="267" t="s">
        <v>79</v>
      </c>
    </row>
    <row r="31" spans="1:14">
      <c r="A31" s="126" t="s">
        <v>120</v>
      </c>
      <c r="B31" s="144" t="s">
        <v>121</v>
      </c>
      <c r="C31" s="137">
        <v>0</v>
      </c>
      <c r="D31" s="137">
        <v>0</v>
      </c>
      <c r="E31" s="137">
        <v>0</v>
      </c>
      <c r="F31" s="138">
        <v>0</v>
      </c>
      <c r="G31" s="137">
        <v>0</v>
      </c>
      <c r="H31" s="137">
        <v>0</v>
      </c>
      <c r="I31" s="137">
        <v>0</v>
      </c>
      <c r="J31" s="137">
        <v>0</v>
      </c>
      <c r="K31" s="137">
        <v>0</v>
      </c>
      <c r="L31" s="137">
        <v>0</v>
      </c>
      <c r="M31" s="137">
        <v>0</v>
      </c>
      <c r="N31" s="267" t="s">
        <v>79</v>
      </c>
    </row>
    <row r="32" spans="1:14">
      <c r="A32" s="126" t="s">
        <v>122</v>
      </c>
      <c r="B32" s="144" t="s">
        <v>123</v>
      </c>
      <c r="C32" s="137">
        <v>0</v>
      </c>
      <c r="D32" s="137">
        <v>0</v>
      </c>
      <c r="E32" s="137">
        <v>0</v>
      </c>
      <c r="F32" s="138">
        <v>0</v>
      </c>
      <c r="G32" s="137">
        <v>0</v>
      </c>
      <c r="H32" s="137">
        <v>0</v>
      </c>
      <c r="I32" s="137">
        <v>0</v>
      </c>
      <c r="J32" s="137">
        <v>0</v>
      </c>
      <c r="K32" s="137">
        <v>0</v>
      </c>
      <c r="L32" s="137">
        <v>0</v>
      </c>
      <c r="M32" s="137">
        <v>0</v>
      </c>
      <c r="N32" s="267" t="s">
        <v>79</v>
      </c>
    </row>
    <row r="33" spans="1:14">
      <c r="A33" s="126" t="s">
        <v>124</v>
      </c>
      <c r="B33" s="144" t="s">
        <v>110</v>
      </c>
      <c r="C33" s="137">
        <v>0</v>
      </c>
      <c r="D33" s="137">
        <v>0</v>
      </c>
      <c r="E33" s="137">
        <v>0</v>
      </c>
      <c r="F33" s="138">
        <v>0</v>
      </c>
      <c r="G33" s="137">
        <v>0</v>
      </c>
      <c r="H33" s="137">
        <v>0</v>
      </c>
      <c r="I33" s="137">
        <v>0</v>
      </c>
      <c r="J33" s="137">
        <v>0</v>
      </c>
      <c r="K33" s="137">
        <v>0</v>
      </c>
      <c r="L33" s="137">
        <v>0</v>
      </c>
      <c r="M33" s="137">
        <v>0</v>
      </c>
      <c r="N33" s="267" t="s">
        <v>79</v>
      </c>
    </row>
    <row r="34" spans="1:14">
      <c r="B34" s="136" t="s">
        <v>125</v>
      </c>
      <c r="C34" s="134">
        <f>SUM(C28:C33)</f>
        <v>0</v>
      </c>
      <c r="D34" s="134">
        <f>SUM(D28:D33)</f>
        <v>0</v>
      </c>
      <c r="E34" s="137">
        <v>0</v>
      </c>
      <c r="F34" s="141">
        <v>0</v>
      </c>
      <c r="G34" s="141">
        <v>0</v>
      </c>
      <c r="H34" s="137">
        <v>0</v>
      </c>
      <c r="I34" s="137">
        <v>0</v>
      </c>
      <c r="J34" s="137">
        <v>0</v>
      </c>
      <c r="K34" s="137">
        <v>0</v>
      </c>
      <c r="L34" s="137">
        <v>0</v>
      </c>
      <c r="M34" s="137">
        <v>0</v>
      </c>
      <c r="N34" s="267" t="s">
        <v>79</v>
      </c>
    </row>
    <row r="35" spans="1:14" ht="18.75" customHeight="1">
      <c r="B35" s="145" t="s">
        <v>126</v>
      </c>
      <c r="C35" s="146">
        <f t="shared" ref="C35:M35" si="2">+C19+C24+C34</f>
        <v>10</v>
      </c>
      <c r="D35" s="146">
        <f t="shared" si="2"/>
        <v>0</v>
      </c>
      <c r="E35" s="146">
        <f t="shared" si="2"/>
        <v>4</v>
      </c>
      <c r="F35" s="146">
        <f t="shared" si="2"/>
        <v>6</v>
      </c>
      <c r="G35" s="146">
        <f t="shared" si="2"/>
        <v>0</v>
      </c>
      <c r="H35" s="146">
        <f t="shared" si="2"/>
        <v>1</v>
      </c>
      <c r="I35" s="146">
        <f t="shared" si="2"/>
        <v>5</v>
      </c>
      <c r="J35" s="146">
        <f t="shared" si="2"/>
        <v>0</v>
      </c>
      <c r="K35" s="146">
        <f t="shared" si="2"/>
        <v>0</v>
      </c>
      <c r="L35" s="146">
        <f t="shared" si="2"/>
        <v>0</v>
      </c>
      <c r="M35" s="146">
        <f t="shared" si="2"/>
        <v>5</v>
      </c>
      <c r="N35" s="267" t="s">
        <v>79</v>
      </c>
    </row>
    <row r="36" spans="1:14" ht="18.75" customHeight="1">
      <c r="B36" s="628" t="s">
        <v>170</v>
      </c>
      <c r="C36" s="629"/>
      <c r="D36" s="629"/>
      <c r="E36" s="629"/>
      <c r="F36" s="629"/>
      <c r="G36" s="629"/>
      <c r="H36" s="629"/>
      <c r="I36" s="629"/>
      <c r="J36" s="629"/>
      <c r="K36" s="629"/>
      <c r="L36" s="629"/>
      <c r="M36" s="629"/>
      <c r="N36" s="267" t="s">
        <v>10</v>
      </c>
    </row>
    <row r="37" spans="1:14" ht="15">
      <c r="B37" s="626"/>
      <c r="C37" s="627"/>
      <c r="D37" s="627"/>
      <c r="E37" s="627"/>
      <c r="F37" s="627"/>
      <c r="G37" s="627"/>
      <c r="H37" s="627"/>
      <c r="I37" s="627"/>
      <c r="J37" s="627"/>
      <c r="K37" s="627"/>
      <c r="L37" s="627"/>
      <c r="M37" s="627"/>
    </row>
    <row r="38" spans="1:14">
      <c r="B38" s="147"/>
    </row>
  </sheetData>
  <mergeCells count="12">
    <mergeCell ref="B9:M9"/>
    <mergeCell ref="B7:M7"/>
    <mergeCell ref="B3:M3"/>
    <mergeCell ref="B4:M4"/>
    <mergeCell ref="B5:M5"/>
    <mergeCell ref="B6:M6"/>
    <mergeCell ref="B8:M8"/>
    <mergeCell ref="B37:M37"/>
    <mergeCell ref="B36:M36"/>
    <mergeCell ref="D10:F11"/>
    <mergeCell ref="G10:I11"/>
    <mergeCell ref="J10:M11"/>
  </mergeCells>
  <phoneticPr fontId="34" type="noConversion"/>
  <printOptions horizontalCentered="1"/>
  <pageMargins left="0.32" right="0.56000000000000005" top="1" bottom="1" header="0.5" footer="0.5"/>
  <pageSetup scale="86" orientation="landscape" r:id="rId1"/>
  <headerFooter alignWithMargins="0">
    <oddFooter>&amp;C&amp;"Times New Roman,Regular"Exhibit O - Schedule of Aircraft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A. Organizational Chart</vt:lpstr>
      <vt:lpstr>B. Summary of Requirements</vt:lpstr>
      <vt:lpstr>D. Strategic Goals &amp; Objectives</vt:lpstr>
      <vt:lpstr>F. 2011 Crosswalk</vt:lpstr>
      <vt:lpstr>H. Reimbursable Resources</vt:lpstr>
      <vt:lpstr>I. Permanent Positions</vt:lpstr>
      <vt:lpstr>K. Summary by Grade</vt:lpstr>
      <vt:lpstr>L. Summary by Object Class</vt:lpstr>
      <vt:lpstr>O. Aircraft</vt:lpstr>
      <vt:lpstr>'B. Summary of Requirements'!DL</vt:lpstr>
      <vt:lpstr>'A. Organizational Chart'!Print_Area</vt:lpstr>
      <vt:lpstr>'B. Summary of Requirements'!Print_Area</vt:lpstr>
      <vt:lpstr>'D. Strategic Goals &amp; Objectives'!Print_Area</vt:lpstr>
      <vt:lpstr>'F. 2011 Crosswalk'!Print_Area</vt:lpstr>
      <vt:lpstr>'H. Reimbursable Resources'!Print_Area</vt:lpstr>
      <vt:lpstr>'I. Permanent Positions'!Print_Area</vt:lpstr>
      <vt:lpstr>'K. Summary by Grade'!Print_Area</vt:lpstr>
      <vt:lpstr>'L. Summary by Object Class'!Print_Area</vt:lpstr>
      <vt:lpstr>'O. Aircraft'!Print_Area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2012-02-07T11:38:50Z</cp:lastPrinted>
  <dcterms:created xsi:type="dcterms:W3CDTF">2003-08-28T20:51:00Z</dcterms:created>
  <dcterms:modified xsi:type="dcterms:W3CDTF">2012-02-08T19:28:26Z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