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 r:id="rId1"/>
    <sheet name="B. Summary of Requirements " sheetId="3" r:id="rId2"/>
    <sheet name="C. Increases Offsets" sheetId="4" r:id="rId3"/>
    <sheet name="D. Strategic Goals &amp; Objectives" sheetId="5" r:id="rId4"/>
    <sheet name="E. ATB Justification" sheetId="6" r:id="rId5"/>
    <sheet name="F. 2011 Crosswalk" sheetId="7" r:id="rId6"/>
    <sheet name="G. 2012 Crosswalk" sheetId="8" r:id="rId7"/>
    <sheet name="H. Reimbursable Resources" sheetId="9" r:id="rId8"/>
    <sheet name="I. Permanent Positions" sheetId="10" r:id="rId9"/>
    <sheet name="J. Financial Analysis" sheetId="11" r:id="rId10"/>
    <sheet name="K. Summary by Grade" sheetId="12" r:id="rId11"/>
    <sheet name="L. Summary by Object Class" sheetId="13" r:id="rId12"/>
    <sheet name="M. Studies" sheetId="14" r:id="rId13"/>
  </sheets>
  <externalReferences>
    <externalReference r:id="rId14"/>
    <externalReference r:id="rId15"/>
    <externalReference r:id="rId16"/>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DL" localSheetId="1">'B. Summary of Requirements '!$A$3:$X$67</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0">'A. Organization Chart'!$A$1:$N$33</definedName>
    <definedName name="_xlnm.Print_Area" localSheetId="1">'B. Summary of Requirements '!$A$1:$X$77</definedName>
    <definedName name="_xlnm.Print_Area" localSheetId="2">'C. Increases Offsets'!$A$1:$O$24</definedName>
    <definedName name="_xlnm.Print_Area" localSheetId="3">'D. Strategic Goals &amp; Objectives'!$A$1:$P$37</definedName>
    <definedName name="_xlnm.Print_Area" localSheetId="4">'E. ATB Justification'!$A$1:$I$44</definedName>
    <definedName name="_xlnm.Print_Area" localSheetId="5">'F. 2011 Crosswalk'!$A$1:$O$27</definedName>
    <definedName name="_xlnm.Print_Area" localSheetId="6">'G. 2012 Crosswalk'!$A$1:$L$25</definedName>
    <definedName name="_xlnm.Print_Area" localSheetId="7">'H. Reimbursable Resources'!$A$1:$N$48</definedName>
    <definedName name="_xlnm.Print_Area" localSheetId="8">'I. Permanent Positions'!$A$1:$K$34</definedName>
    <definedName name="_xlnm.Print_Area" localSheetId="9">'J. Financial Analysis'!$A$1:$AG$43</definedName>
    <definedName name="_xlnm.Print_Area" localSheetId="10">'K. Summary by Grade'!$A$1:$I$34</definedName>
    <definedName name="_xlnm.Print_Area" localSheetId="11">'L. Summary by Object Class'!$A$1:$I$45</definedName>
    <definedName name="_xlnm.Print_Area" localSheetId="12">'M. Studies'!$A$1:$J$20</definedName>
    <definedName name="_xlnm.Print_Area">#REF!</definedName>
    <definedName name="REIMPRO" localSheetId="7">'H. Reimbursable Resources'!$A$1:$N$50</definedName>
    <definedName name="REIMPRO">#REF!</definedName>
    <definedName name="REIMSOR" localSheetId="7">'H. Reimbursable Resources'!#REF!</definedName>
    <definedName name="REIMSOR">#REF!</definedName>
    <definedName name="Z_0A651168_CAD5_48A4_929F_2A4A67D9F7E0_.wvu.Cols" localSheetId="6" hidden="1">'G. 2012 Crosswalk'!#REF!</definedName>
    <definedName name="Z_0A651168_CAD5_48A4_929F_2A4A67D9F7E0_.wvu.Cols" localSheetId="11" hidden="1">'L. Summary by Object Class'!#REF!</definedName>
    <definedName name="Z_0A651168_CAD5_48A4_929F_2A4A67D9F7E0_.wvu.PrintArea" localSheetId="0" hidden="1">'A. Organization Chart'!$A$1:$N$29</definedName>
    <definedName name="Z_0A651168_CAD5_48A4_929F_2A4A67D9F7E0_.wvu.PrintArea" localSheetId="1" hidden="1">'B. Summary of Requirements '!$A$1:$X$77</definedName>
    <definedName name="Z_0A651168_CAD5_48A4_929F_2A4A67D9F7E0_.wvu.PrintArea" localSheetId="2" hidden="1">'C. Increases Offsets'!$A$1:$O$23</definedName>
    <definedName name="Z_0A651168_CAD5_48A4_929F_2A4A67D9F7E0_.wvu.PrintArea" localSheetId="3" hidden="1">'D. Strategic Goals &amp; Objectives'!$A$1:$P$35</definedName>
    <definedName name="Z_0A651168_CAD5_48A4_929F_2A4A67D9F7E0_.wvu.PrintArea" localSheetId="4" hidden="1">'E. ATB Justification'!$A$1:$I$33</definedName>
    <definedName name="Z_0A651168_CAD5_48A4_929F_2A4A67D9F7E0_.wvu.PrintArea" localSheetId="5" hidden="1">'F. 2011 Crosswalk'!$A$1:$O$27</definedName>
    <definedName name="Z_0A651168_CAD5_48A4_929F_2A4A67D9F7E0_.wvu.PrintArea" localSheetId="6" hidden="1">'G. 2012 Crosswalk'!$A$1:$M$24</definedName>
    <definedName name="Z_0A651168_CAD5_48A4_929F_2A4A67D9F7E0_.wvu.PrintArea" localSheetId="7" hidden="1">'H. Reimbursable Resources'!$A$1:$N$51</definedName>
    <definedName name="Z_0A651168_CAD5_48A4_929F_2A4A67D9F7E0_.wvu.PrintArea" localSheetId="8" hidden="1">'I. Permanent Positions'!$A$1:$K$33</definedName>
    <definedName name="Z_0A651168_CAD5_48A4_929F_2A4A67D9F7E0_.wvu.PrintArea" localSheetId="9" hidden="1">'J. Financial Analysis'!$A$1:$AE$41</definedName>
    <definedName name="Z_0A651168_CAD5_48A4_929F_2A4A67D9F7E0_.wvu.PrintArea" localSheetId="10" hidden="1">'K. Summary by Grade'!$A$1:$I$34</definedName>
    <definedName name="Z_0A651168_CAD5_48A4_929F_2A4A67D9F7E0_.wvu.PrintArea" localSheetId="11" hidden="1">'L. Summary by Object Class'!$A$1:$I$45</definedName>
    <definedName name="Z_0A651168_CAD5_48A4_929F_2A4A67D9F7E0_.wvu.PrintArea" localSheetId="12" hidden="1">'M. Studies'!$A$1:$J$16</definedName>
    <definedName name="Z_0A651168_CAD5_48A4_929F_2A4A67D9F7E0_.wvu.Rows" localSheetId="1" hidden="1">'B. Summary of Requirements '!#REF!,'B. Summary of Requirements '!#REF!,'B. Summary of Requirements '!#REF!,'B. Summary of Requirements '!$34:$36</definedName>
    <definedName name="Z_0A651168_CAD5_48A4_929F_2A4A67D9F7E0_.wvu.Rows" localSheetId="2" hidden="1">'C. Increases Offsets'!$9:$15</definedName>
    <definedName name="Z_0A651168_CAD5_48A4_929F_2A4A67D9F7E0_.wvu.Rows" localSheetId="3" hidden="1">'D. Strategic Goals &amp; Objectives'!$10:$10</definedName>
    <definedName name="Z_0A651168_CAD5_48A4_929F_2A4A67D9F7E0_.wvu.Rows" localSheetId="5" hidden="1">'F. 2011 Crosswalk'!$18:$19</definedName>
    <definedName name="Z_12C66D54_5067_4346_818B_6EAB1C8A9183_.wvu.Cols" localSheetId="6" hidden="1">'G. 2012 Crosswalk'!#REF!</definedName>
    <definedName name="Z_12C66D54_5067_4346_818B_6EAB1C8A9183_.wvu.Cols" localSheetId="11" hidden="1">'L. Summary by Object Class'!#REF!</definedName>
    <definedName name="Z_12C66D54_5067_4346_818B_6EAB1C8A9183_.wvu.PrintArea" localSheetId="0" hidden="1">'A. Organization Chart'!$A$1:$N$29</definedName>
    <definedName name="Z_12C66D54_5067_4346_818B_6EAB1C8A9183_.wvu.PrintArea" localSheetId="1" hidden="1">'B. Summary of Requirements '!$A$1:$X$77</definedName>
    <definedName name="Z_12C66D54_5067_4346_818B_6EAB1C8A9183_.wvu.PrintArea" localSheetId="2" hidden="1">'C. Increases Offsets'!$A$1:$O$23</definedName>
    <definedName name="Z_12C66D54_5067_4346_818B_6EAB1C8A9183_.wvu.PrintArea" localSheetId="3" hidden="1">'D. Strategic Goals &amp; Objectives'!$A$1:$P$35</definedName>
    <definedName name="Z_12C66D54_5067_4346_818B_6EAB1C8A9183_.wvu.PrintArea" localSheetId="4" hidden="1">'E. ATB Justification'!$A$1:$I$33</definedName>
    <definedName name="Z_12C66D54_5067_4346_818B_6EAB1C8A9183_.wvu.PrintArea" localSheetId="5" hidden="1">'F. 2011 Crosswalk'!$A$1:$O$28</definedName>
    <definedName name="Z_12C66D54_5067_4346_818B_6EAB1C8A9183_.wvu.PrintArea" localSheetId="6" hidden="1">'G. 2012 Crosswalk'!$A$1:$L$21</definedName>
    <definedName name="Z_12C66D54_5067_4346_818B_6EAB1C8A9183_.wvu.PrintArea" localSheetId="7" hidden="1">'H. Reimbursable Resources'!$A$1:$N$51</definedName>
    <definedName name="Z_12C66D54_5067_4346_818B_6EAB1C8A9183_.wvu.PrintArea" localSheetId="8" hidden="1">'I. Permanent Positions'!$A$1:$K$33</definedName>
    <definedName name="Z_12C66D54_5067_4346_818B_6EAB1C8A9183_.wvu.PrintArea" localSheetId="9" hidden="1">'J. Financial Analysis'!$A$1:$AE$41</definedName>
    <definedName name="Z_12C66D54_5067_4346_818B_6EAB1C8A9183_.wvu.PrintArea" localSheetId="10" hidden="1">'K. Summary by Grade'!$A$1:$I$34</definedName>
    <definedName name="Z_12C66D54_5067_4346_818B_6EAB1C8A9183_.wvu.PrintArea" localSheetId="11" hidden="1">'L. Summary by Object Class'!$A$1:$I$45</definedName>
    <definedName name="Z_12C66D54_5067_4346_818B_6EAB1C8A9183_.wvu.PrintArea" localSheetId="12" hidden="1">'M. Studies'!$A$1:$J$16</definedName>
    <definedName name="Z_12C66D54_5067_4346_818B_6EAB1C8A9183_.wvu.Rows" localSheetId="3" hidden="1">'D. Strategic Goals &amp; Objectives'!$10:$10</definedName>
    <definedName name="Z_3118AF25_8423_420A_806A_487665220C68_.wvu.Cols" localSheetId="6" hidden="1">'G. 2012 Crosswalk'!#REF!</definedName>
    <definedName name="Z_3118AF25_8423_420A_806A_487665220C68_.wvu.Cols" localSheetId="11" hidden="1">'L. Summary by Object Class'!#REF!</definedName>
    <definedName name="Z_3118AF25_8423_420A_806A_487665220C68_.wvu.PrintArea" localSheetId="0" hidden="1">'A. Organization Chart'!$A$1:$N$29</definedName>
    <definedName name="Z_3118AF25_8423_420A_806A_487665220C68_.wvu.PrintArea" localSheetId="1" hidden="1">'B. Summary of Requirements '!$A$1:$X$77</definedName>
    <definedName name="Z_3118AF25_8423_420A_806A_487665220C68_.wvu.PrintArea" localSheetId="2" hidden="1">'C. Increases Offsets'!$A$1:$O$23</definedName>
    <definedName name="Z_3118AF25_8423_420A_806A_487665220C68_.wvu.PrintArea" localSheetId="3" hidden="1">'D. Strategic Goals &amp; Objectives'!$A$1:$P$35</definedName>
    <definedName name="Z_3118AF25_8423_420A_806A_487665220C68_.wvu.PrintArea" localSheetId="4" hidden="1">'E. ATB Justification'!$A$1:$I$33</definedName>
    <definedName name="Z_3118AF25_8423_420A_806A_487665220C68_.wvu.PrintArea" localSheetId="5" hidden="1">'F. 2011 Crosswalk'!$A$1:$O$28</definedName>
    <definedName name="Z_3118AF25_8423_420A_806A_487665220C68_.wvu.PrintArea" localSheetId="6" hidden="1">'G. 2012 Crosswalk'!$A$1:$L$21</definedName>
    <definedName name="Z_3118AF25_8423_420A_806A_487665220C68_.wvu.PrintArea" localSheetId="7" hidden="1">'H. Reimbursable Resources'!$A$1:$N$51</definedName>
    <definedName name="Z_3118AF25_8423_420A_806A_487665220C68_.wvu.PrintArea" localSheetId="8" hidden="1">'I. Permanent Positions'!$A$1:$K$33</definedName>
    <definedName name="Z_3118AF25_8423_420A_806A_487665220C68_.wvu.PrintArea" localSheetId="9" hidden="1">'J. Financial Analysis'!$A$1:$AE$41</definedName>
    <definedName name="Z_3118AF25_8423_420A_806A_487665220C68_.wvu.PrintArea" localSheetId="10" hidden="1">'K. Summary by Grade'!$A$1:$I$34</definedName>
    <definedName name="Z_3118AF25_8423_420A_806A_487665220C68_.wvu.PrintArea" localSheetId="11" hidden="1">'L. Summary by Object Class'!$A$1:$I$45</definedName>
    <definedName name="Z_3118AF25_8423_420A_806A_487665220C68_.wvu.PrintArea" localSheetId="12" hidden="1">'M. Studies'!$A$1:$J$16</definedName>
    <definedName name="Z_3118AF25_8423_420A_806A_487665220C68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Crosswalk'!#REF!</definedName>
    <definedName name="Z_4148B88B_8ED7_4FDE_9459_DEB244AD0552_.wvu.Cols" localSheetId="11" hidden="1">'L. Summary by Object Class'!#REF!</definedName>
    <definedName name="Z_4148B88B_8ED7_4FDE_9459_DEB244AD0552_.wvu.PrintArea" localSheetId="0" hidden="1">'A. Organization Chart'!$A$1:$N$29</definedName>
    <definedName name="Z_4148B88B_8ED7_4FDE_9459_DEB244AD0552_.wvu.PrintArea" localSheetId="1" hidden="1">'B. Summary of Requirements '!$A$1:$X$77</definedName>
    <definedName name="Z_4148B88B_8ED7_4FDE_9459_DEB244AD0552_.wvu.PrintArea" localSheetId="2" hidden="1">'C. Increases Offsets'!$A$1:$O$23</definedName>
    <definedName name="Z_4148B88B_8ED7_4FDE_9459_DEB244AD0552_.wvu.PrintArea" localSheetId="3" hidden="1">'D. Strategic Goals &amp; Objectives'!$A$1:$P$35</definedName>
    <definedName name="Z_4148B88B_8ED7_4FDE_9459_DEB244AD0552_.wvu.PrintArea" localSheetId="4" hidden="1">'E. ATB Justification'!$A$1:$I$33</definedName>
    <definedName name="Z_4148B88B_8ED7_4FDE_9459_DEB244AD0552_.wvu.PrintArea" localSheetId="5" hidden="1">'F. 2011 Crosswalk'!$A$1:$O$28</definedName>
    <definedName name="Z_4148B88B_8ED7_4FDE_9459_DEB244AD0552_.wvu.PrintArea" localSheetId="6" hidden="1">'G. 2012 Crosswalk'!$A$1:$L$21</definedName>
    <definedName name="Z_4148B88B_8ED7_4FDE_9459_DEB244AD0552_.wvu.PrintArea" localSheetId="7" hidden="1">'H. Reimbursable Resources'!$A$1:$N$51</definedName>
    <definedName name="Z_4148B88B_8ED7_4FDE_9459_DEB244AD0552_.wvu.PrintArea" localSheetId="8" hidden="1">'I. Permanent Positions'!$A$1:$K$33</definedName>
    <definedName name="Z_4148B88B_8ED7_4FDE_9459_DEB244AD0552_.wvu.PrintArea" localSheetId="9" hidden="1">'J. Financial Analysis'!$A$1:$AE$41</definedName>
    <definedName name="Z_4148B88B_8ED7_4FDE_9459_DEB244AD0552_.wvu.PrintArea" localSheetId="10" hidden="1">'K. Summary by Grade'!$A$1:$I$34</definedName>
    <definedName name="Z_4148B88B_8ED7_4FDE_9459_DEB244AD0552_.wvu.PrintArea" localSheetId="11" hidden="1">'L. Summary by Object Class'!$A$1:$I$45</definedName>
    <definedName name="Z_4148B88B_8ED7_4FDE_9459_DEB244AD0552_.wvu.PrintArea" localSheetId="12" hidden="1">'M. Studies'!$A$1:$J$16</definedName>
    <definedName name="Z_4148B88B_8ED7_4FDE_9459_DEB244AD0552_.wvu.Rows" localSheetId="3" hidden="1">'D. Strategic Goals &amp; Objectives'!$10:$10</definedName>
    <definedName name="Z_56C0A34E_45B4_448B_85E5_70B3A8E63333_.wvu.Cols" localSheetId="11" hidden="1">'L. Summary by Object Class'!#REF!</definedName>
    <definedName name="Z_56C0A34E_45B4_448B_85E5_70B3A8E63333_.wvu.PrintArea" localSheetId="0" hidden="1">'A. Organization Chart'!$A$1:$N$29</definedName>
    <definedName name="Z_56C0A34E_45B4_448B_85E5_70B3A8E63333_.wvu.PrintArea" localSheetId="1" hidden="1">'B. Summary of Requirements '!$A$1:$X$77</definedName>
    <definedName name="Z_56C0A34E_45B4_448B_85E5_70B3A8E63333_.wvu.PrintArea" localSheetId="2" hidden="1">'C. Increases Offsets'!$A$1:$O$23</definedName>
    <definedName name="Z_56C0A34E_45B4_448B_85E5_70B3A8E63333_.wvu.PrintArea" localSheetId="3" hidden="1">'D. Strategic Goals &amp; Objectives'!$A$1:$P$35</definedName>
    <definedName name="Z_56C0A34E_45B4_448B_85E5_70B3A8E63333_.wvu.PrintArea" localSheetId="4" hidden="1">'E. ATB Justification'!$A$1:$I$33</definedName>
    <definedName name="Z_56C0A34E_45B4_448B_85E5_70B3A8E63333_.wvu.PrintArea" localSheetId="5" hidden="1">'F. 2011 Crosswalk'!$A$1:$O$28</definedName>
    <definedName name="Z_56C0A34E_45B4_448B_85E5_70B3A8E63333_.wvu.PrintArea" localSheetId="6" hidden="1">'G. 2012 Crosswalk'!$A$1:$L$21</definedName>
    <definedName name="Z_56C0A34E_45B4_448B_85E5_70B3A8E63333_.wvu.PrintArea" localSheetId="7" hidden="1">'H. Reimbursable Resources'!$A$1:$N$51</definedName>
    <definedName name="Z_56C0A34E_45B4_448B_85E5_70B3A8E63333_.wvu.PrintArea" localSheetId="8" hidden="1">'I. Permanent Positions'!$A$1:$K$33</definedName>
    <definedName name="Z_56C0A34E_45B4_448B_85E5_70B3A8E63333_.wvu.PrintArea" localSheetId="9" hidden="1">'J. Financial Analysis'!$A$1:$AE$41</definedName>
    <definedName name="Z_56C0A34E_45B4_448B_85E5_70B3A8E63333_.wvu.PrintArea" localSheetId="10" hidden="1">'K. Summary by Grade'!$A$1:$I$34</definedName>
    <definedName name="Z_56C0A34E_45B4_448B_85E5_70B3A8E63333_.wvu.PrintArea" localSheetId="11" hidden="1">'L. Summary by Object Class'!$A$1:$I$45</definedName>
    <definedName name="Z_56C0A34E_45B4_448B_85E5_70B3A8E63333_.wvu.PrintArea" localSheetId="12" hidden="1">'M. Studies'!$A$1:$J$16</definedName>
    <definedName name="Z_56C0A34E_45B4_448B_85E5_70B3A8E63333_.wvu.Rows" localSheetId="3" hidden="1">'D. Strategic Goals &amp; Objectives'!$10:$10</definedName>
    <definedName name="Z_BFBB8579_D278_40C5_8D02_042DDC240852_.wvu.Cols" localSheetId="1" hidden="1">'B. Summary of Requirements '!$P:$R</definedName>
    <definedName name="Z_BFBB8579_D278_40C5_8D02_042DDC240852_.wvu.Cols" localSheetId="2" hidden="1">'C. Increases Offsets'!#REF!</definedName>
    <definedName name="Z_BFBB8579_D278_40C5_8D02_042DDC240852_.wvu.Cols" localSheetId="6" hidden="1">'G. 2012 Crosswalk'!#REF!</definedName>
    <definedName name="Z_BFBB8579_D278_40C5_8D02_042DDC240852_.wvu.Cols" localSheetId="9" hidden="1">'J. Financial Analysis'!$X:$AC</definedName>
    <definedName name="Z_BFBB8579_D278_40C5_8D02_042DDC240852_.wvu.Cols" localSheetId="11" hidden="1">'L. Summary by Object Class'!#REF!</definedName>
    <definedName name="Z_BFBB8579_D278_40C5_8D02_042DDC240852_.wvu.PrintArea" localSheetId="0" hidden="1">'A. Organization Chart'!$A$1:$N$29</definedName>
    <definedName name="Z_BFBB8579_D278_40C5_8D02_042DDC240852_.wvu.PrintArea" localSheetId="1" hidden="1">'B. Summary of Requirements '!$A$1:$X$77</definedName>
    <definedName name="Z_BFBB8579_D278_40C5_8D02_042DDC240852_.wvu.PrintArea" localSheetId="2" hidden="1">'C. Increases Offsets'!$A$1:$O$23</definedName>
    <definedName name="Z_BFBB8579_D278_40C5_8D02_042DDC240852_.wvu.PrintArea" localSheetId="3" hidden="1">'D. Strategic Goals &amp; Objectives'!$A$1:$P$35</definedName>
    <definedName name="Z_BFBB8579_D278_40C5_8D02_042DDC240852_.wvu.PrintArea" localSheetId="4" hidden="1">'E. ATB Justification'!$A$1:$I$33</definedName>
    <definedName name="Z_BFBB8579_D278_40C5_8D02_042DDC240852_.wvu.PrintArea" localSheetId="5" hidden="1">'F. 2011 Crosswalk'!$A$1:$O$28</definedName>
    <definedName name="Z_BFBB8579_D278_40C5_8D02_042DDC240852_.wvu.PrintArea" localSheetId="6" hidden="1">'G. 2012 Crosswalk'!$A$1:$L$21</definedName>
    <definedName name="Z_BFBB8579_D278_40C5_8D02_042DDC240852_.wvu.PrintArea" localSheetId="7" hidden="1">'H. Reimbursable Resources'!$A$1:$N$51</definedName>
    <definedName name="Z_BFBB8579_D278_40C5_8D02_042DDC240852_.wvu.PrintArea" localSheetId="8" hidden="1">'I. Permanent Positions'!$A$1:$K$33</definedName>
    <definedName name="Z_BFBB8579_D278_40C5_8D02_042DDC240852_.wvu.PrintArea" localSheetId="9" hidden="1">'J. Financial Analysis'!$A$1:$AE$41</definedName>
    <definedName name="Z_BFBB8579_D278_40C5_8D02_042DDC240852_.wvu.PrintArea" localSheetId="10" hidden="1">'K. Summary by Grade'!$A$1:$I$34</definedName>
    <definedName name="Z_BFBB8579_D278_40C5_8D02_042DDC240852_.wvu.PrintArea" localSheetId="11" hidden="1">'L. Summary by Object Class'!$A$1:$I$45</definedName>
    <definedName name="Z_BFBB8579_D278_40C5_8D02_042DDC240852_.wvu.PrintArea" localSheetId="12" hidden="1">'M. Studies'!$A$1:$J$16</definedName>
    <definedName name="Z_BFBB8579_D278_40C5_8D02_042DDC240852_.wvu.Rows" localSheetId="1" hidden="1">'B. Summary of Requirements '!#REF!,'B. Summary of Requirements '!#REF!,'B. Summary of Requirements '!#REF!,'B. Summary of Requirements '!$34:$36,'B. Summary of Requirements '!#REF!</definedName>
    <definedName name="Z_BFBB8579_D278_40C5_8D02_042DDC240852_.wvu.Rows" localSheetId="2" hidden="1">'C. Increases Offsets'!$9:$15</definedName>
    <definedName name="Z_BFBB8579_D278_40C5_8D02_042DDC240852_.wvu.Rows" localSheetId="3" hidden="1">'D. Strategic Goals &amp; Objectives'!$10:$10</definedName>
    <definedName name="Z_BFBB8579_D278_40C5_8D02_042DDC240852_.wvu.Rows" localSheetId="5" hidden="1">'F. 2011 Crosswalk'!$18:$19</definedName>
    <definedName name="Z_BFBB8579_D278_40C5_8D02_042DDC240852_.wvu.Rows" localSheetId="6" hidden="1">'G. 2012 Crosswalk'!$18:$18</definedName>
    <definedName name="Z_BFBB8579_D278_40C5_8D02_042DDC240852_.wvu.Rows" localSheetId="8" hidden="1">'I. Permanent Positions'!$32:$32</definedName>
    <definedName name="Z_BFBB8579_D278_40C5_8D02_042DDC240852_.wvu.Rows" localSheetId="9" hidden="1">'J. Financial Analysis'!$11:$28</definedName>
  </definedNames>
  <calcPr calcId="125725"/>
  <customWorkbookViews>
    <customWorkbookView name="jjames1 - Personal View" guid="{0A651168-CAD5-48A4-929F-2A4A67D9F7E0}" mergeInterval="0" personalView="1" maximized="1" xWindow="1" yWindow="1" windowWidth="1276" windowHeight="717" tabRatio="889" activeSheetId="7" showComments="commIndAndComment"/>
    <customWorkbookView name="Judy James - Personal View" guid="{BFBB8579-D278-40C5-8D02-042DDC240852}" mergeInterval="0" personalView="1" maximized="1" windowWidth="1596" windowHeight="675" tabRatio="889" activeSheetId="11"/>
    <customWorkbookView name="mcupertino - Personal View" guid="{12C66D54-5067-4346-818B-6EAB1C8A9183}" mergeInterval="0" personalView="1" maximized="1" xWindow="1" yWindow="1" windowWidth="1280" windowHeight="833" tabRatio="889" activeSheetId="1"/>
    <customWorkbookView name="matsatt - Personal View" guid="{4148B88B-8ED7-4FDE-9459-DEB244AD0552}" mergeInterval="0" personalView="1" maximized="1" xWindow="1" yWindow="1" windowWidth="1246" windowHeight="743" tabRatio="889" activeSheetId="3"/>
    <customWorkbookView name="debjones - Personal View" guid="{56C0A34E-45B4-448B-85E5-70B3A8E63333}" mergeInterval="0" personalView="1" maximized="1" xWindow="1" yWindow="1" windowWidth="1680" windowHeight="820" tabRatio="889" activeSheetId="3" showComments="commIndAndComment"/>
    <customWorkbookView name="mschneck - Personal View" guid="{3118AF25-8423-420A-806A-487665220C68}" mergeInterval="0" personalView="1" maximized="1" xWindow="1" yWindow="1" windowWidth="1680" windowHeight="797" tabRatio="889" activeSheetId="14" showComments="commIndAndComment"/>
  </customWorkbookViews>
</workbook>
</file>

<file path=xl/calcChain.xml><?xml version="1.0" encoding="utf-8"?>
<calcChain xmlns="http://schemas.openxmlformats.org/spreadsheetml/2006/main">
  <c r="K20" i="8"/>
  <c r="F20"/>
  <c r="C20"/>
  <c r="K19"/>
  <c r="K16"/>
  <c r="K14"/>
  <c r="K13"/>
  <c r="L14"/>
  <c r="L13"/>
  <c r="L12"/>
  <c r="K12"/>
  <c r="J14"/>
  <c r="J13"/>
  <c r="J12"/>
  <c r="O21" i="4"/>
  <c r="O20"/>
  <c r="O19"/>
  <c r="O12"/>
  <c r="O14" s="1"/>
  <c r="W77" i="3"/>
  <c r="T77"/>
  <c r="Q77"/>
  <c r="N77"/>
  <c r="K77"/>
  <c r="H77"/>
  <c r="E77"/>
  <c r="W41"/>
  <c r="V41"/>
  <c r="K23" i="5"/>
  <c r="I23"/>
  <c r="J28" i="10"/>
  <c r="K28"/>
  <c r="AE29" i="11" l="1"/>
  <c r="AE30"/>
  <c r="AE31"/>
  <c r="AE32"/>
  <c r="AE33"/>
  <c r="AE34"/>
  <c r="AE35"/>
  <c r="AE36"/>
  <c r="AE37"/>
  <c r="AE38"/>
  <c r="AE39"/>
  <c r="AE40"/>
  <c r="AE28"/>
  <c r="Q41"/>
  <c r="O41"/>
  <c r="M41"/>
  <c r="I41"/>
  <c r="G41"/>
  <c r="E41"/>
  <c r="J17" i="10"/>
  <c r="I17"/>
  <c r="K17"/>
  <c r="H28" i="12" l="1"/>
  <c r="H12"/>
  <c r="H13"/>
  <c r="K13" i="10" l="1"/>
  <c r="J13"/>
  <c r="AE14" i="11"/>
  <c r="AE15"/>
  <c r="AE16"/>
  <c r="AE17"/>
  <c r="AE18"/>
  <c r="AE19"/>
  <c r="AE20"/>
  <c r="AE21"/>
  <c r="AE13"/>
  <c r="AD21"/>
  <c r="AD14"/>
  <c r="AD15"/>
  <c r="AD16"/>
  <c r="AD17"/>
  <c r="AD18"/>
  <c r="AD19"/>
  <c r="AD20"/>
  <c r="AD13"/>
  <c r="I23" i="10"/>
  <c r="J23" s="1"/>
  <c r="H41" i="13"/>
  <c r="C26"/>
  <c r="C23" i="11"/>
  <c r="B23"/>
  <c r="B24" s="1"/>
  <c r="I18" i="10"/>
  <c r="J18" s="1"/>
  <c r="J24"/>
  <c r="I16"/>
  <c r="K48" i="9"/>
  <c r="J48"/>
  <c r="I48"/>
  <c r="I10"/>
  <c r="I29" i="10" l="1"/>
  <c r="J16"/>
  <c r="J25" i="5"/>
  <c r="J24"/>
  <c r="J23"/>
  <c r="J22"/>
  <c r="J21"/>
  <c r="J20"/>
  <c r="J15"/>
  <c r="N72" i="3" l="1"/>
  <c r="K23" i="11" l="1"/>
  <c r="J23"/>
  <c r="L23"/>
  <c r="M23"/>
  <c r="L24"/>
  <c r="M24"/>
  <c r="L27"/>
  <c r="M27"/>
  <c r="L41"/>
  <c r="K24" l="1"/>
  <c r="J24"/>
  <c r="C41"/>
  <c r="B27"/>
  <c r="B41" s="1"/>
  <c r="J27" l="1"/>
  <c r="J41" s="1"/>
  <c r="AD24"/>
  <c r="K27"/>
  <c r="K41" s="1"/>
  <c r="AE24"/>
  <c r="I28" i="13"/>
  <c r="I29"/>
  <c r="I30"/>
  <c r="I31"/>
  <c r="I33"/>
  <c r="I34"/>
  <c r="I24"/>
  <c r="I20"/>
  <c r="I26"/>
  <c r="I23"/>
  <c r="I22"/>
  <c r="G20" i="5"/>
  <c r="I40" i="6"/>
  <c r="H40"/>
  <c r="G40"/>
  <c r="H38"/>
  <c r="G38"/>
  <c r="I38"/>
  <c r="A4"/>
  <c r="G43" l="1"/>
  <c r="H43"/>
  <c r="I43"/>
  <c r="I32" i="13" l="1"/>
  <c r="I25"/>
  <c r="E27"/>
  <c r="I27" s="1"/>
  <c r="E21"/>
  <c r="I21" s="1"/>
  <c r="I19"/>
  <c r="G16"/>
  <c r="G35" s="1"/>
  <c r="G39" s="1"/>
  <c r="E16"/>
  <c r="E13"/>
  <c r="C18"/>
  <c r="C16"/>
  <c r="B10"/>
  <c r="B16" s="1"/>
  <c r="N46" i="9"/>
  <c r="N45"/>
  <c r="M45"/>
  <c r="L45"/>
  <c r="N44"/>
  <c r="M44"/>
  <c r="L44"/>
  <c r="N43"/>
  <c r="M43"/>
  <c r="L43"/>
  <c r="N42"/>
  <c r="M42"/>
  <c r="L42"/>
  <c r="N41"/>
  <c r="M41"/>
  <c r="L41"/>
  <c r="N40"/>
  <c r="M40"/>
  <c r="L40"/>
  <c r="N39"/>
  <c r="M39"/>
  <c r="L39"/>
  <c r="N38"/>
  <c r="M38"/>
  <c r="L38"/>
  <c r="N37"/>
  <c r="M37"/>
  <c r="L37"/>
  <c r="N36"/>
  <c r="M36"/>
  <c r="L36"/>
  <c r="N35"/>
  <c r="M35"/>
  <c r="L35"/>
  <c r="N34"/>
  <c r="M34"/>
  <c r="L34"/>
  <c r="N33"/>
  <c r="M33"/>
  <c r="L33"/>
  <c r="N32"/>
  <c r="M32"/>
  <c r="L32"/>
  <c r="N31"/>
  <c r="M31"/>
  <c r="L31"/>
  <c r="N30"/>
  <c r="M30"/>
  <c r="L30"/>
  <c r="N29"/>
  <c r="M29"/>
  <c r="L29"/>
  <c r="N28"/>
  <c r="M28"/>
  <c r="L28"/>
  <c r="N27"/>
  <c r="M27"/>
  <c r="L27"/>
  <c r="N26"/>
  <c r="M26"/>
  <c r="L26"/>
  <c r="N25"/>
  <c r="M25"/>
  <c r="L25"/>
  <c r="N24"/>
  <c r="M24"/>
  <c r="L24"/>
  <c r="N23"/>
  <c r="M23"/>
  <c r="L23"/>
  <c r="M22"/>
  <c r="L22"/>
  <c r="M21"/>
  <c r="L21"/>
  <c r="N20"/>
  <c r="M20"/>
  <c r="L20"/>
  <c r="N19"/>
  <c r="M19"/>
  <c r="L19"/>
  <c r="N18"/>
  <c r="M18"/>
  <c r="L18"/>
  <c r="N17"/>
  <c r="M17"/>
  <c r="L17"/>
  <c r="N16"/>
  <c r="M16"/>
  <c r="L16"/>
  <c r="N15"/>
  <c r="M15"/>
  <c r="L15"/>
  <c r="N14"/>
  <c r="M14"/>
  <c r="L14"/>
  <c r="N13"/>
  <c r="M13"/>
  <c r="L13"/>
  <c r="N12"/>
  <c r="M12"/>
  <c r="L12"/>
  <c r="K21"/>
  <c r="N21" s="1"/>
  <c r="H22"/>
  <c r="K22" s="1"/>
  <c r="N22" s="1"/>
  <c r="G10"/>
  <c r="D46"/>
  <c r="C46"/>
  <c r="E22"/>
  <c r="C35" i="13" l="1"/>
  <c r="D10"/>
  <c r="F10" s="1"/>
  <c r="F16" s="1"/>
  <c r="E35"/>
  <c r="E39" s="1"/>
  <c r="D16"/>
  <c r="L46" i="9"/>
  <c r="M46"/>
  <c r="A4"/>
  <c r="A5"/>
  <c r="L10"/>
  <c r="L48" s="1"/>
  <c r="M10"/>
  <c r="N10"/>
  <c r="L11"/>
  <c r="M11"/>
  <c r="N11"/>
  <c r="N48" s="1"/>
  <c r="C48"/>
  <c r="D48"/>
  <c r="E48"/>
  <c r="F48"/>
  <c r="G48"/>
  <c r="H48"/>
  <c r="N20" i="7"/>
  <c r="N19"/>
  <c r="N16"/>
  <c r="L15"/>
  <c r="K15"/>
  <c r="J15"/>
  <c r="I15"/>
  <c r="I17" s="1"/>
  <c r="I21" s="1"/>
  <c r="H15"/>
  <c r="G15"/>
  <c r="F15"/>
  <c r="F17" s="1"/>
  <c r="F21" s="1"/>
  <c r="E15"/>
  <c r="D15"/>
  <c r="C15"/>
  <c r="C17" s="1"/>
  <c r="C21" s="1"/>
  <c r="B15"/>
  <c r="O14"/>
  <c r="N14"/>
  <c r="M14"/>
  <c r="O13"/>
  <c r="N13"/>
  <c r="M13"/>
  <c r="O12"/>
  <c r="N12"/>
  <c r="M12"/>
  <c r="M15" s="1"/>
  <c r="A5"/>
  <c r="A4"/>
  <c r="N15" l="1"/>
  <c r="N17" s="1"/>
  <c r="N21" s="1"/>
  <c r="M48" i="9"/>
  <c r="O15" i="7"/>
  <c r="H27" i="12" l="1"/>
  <c r="K14" i="10"/>
  <c r="K15"/>
  <c r="K16"/>
  <c r="K18"/>
  <c r="K19"/>
  <c r="K20"/>
  <c r="K21"/>
  <c r="K22"/>
  <c r="K23"/>
  <c r="K24"/>
  <c r="K25"/>
  <c r="K26"/>
  <c r="K27"/>
  <c r="K12"/>
  <c r="J14"/>
  <c r="J15"/>
  <c r="J19"/>
  <c r="J20"/>
  <c r="J21"/>
  <c r="J22"/>
  <c r="J25"/>
  <c r="J26"/>
  <c r="J27"/>
  <c r="J12"/>
  <c r="G25" i="5"/>
  <c r="G24"/>
  <c r="G23"/>
  <c r="G22"/>
  <c r="F21"/>
  <c r="I21" s="1"/>
  <c r="F22"/>
  <c r="I22" s="1"/>
  <c r="F23"/>
  <c r="F24"/>
  <c r="I24" s="1"/>
  <c r="F25"/>
  <c r="I25" s="1"/>
  <c r="F20"/>
  <c r="I20" s="1"/>
  <c r="M68" i="3"/>
  <c r="M69"/>
  <c r="N68"/>
  <c r="N69"/>
  <c r="O68"/>
  <c r="O69"/>
  <c r="O67"/>
  <c r="N67"/>
  <c r="M67"/>
  <c r="X41"/>
  <c r="V25"/>
  <c r="X25"/>
  <c r="W25"/>
  <c r="AD40" i="11" l="1"/>
  <c r="AD39"/>
  <c r="AD38"/>
  <c r="AD37"/>
  <c r="AD36"/>
  <c r="AD35"/>
  <c r="AD34"/>
  <c r="AD33"/>
  <c r="AD32"/>
  <c r="AD31"/>
  <c r="AD30"/>
  <c r="AD29"/>
  <c r="AD28"/>
  <c r="W72" i="3"/>
  <c r="W69"/>
  <c r="W76"/>
  <c r="I18" i="13"/>
  <c r="H15"/>
  <c r="H14"/>
  <c r="H13"/>
  <c r="H10"/>
  <c r="H11"/>
  <c r="I15"/>
  <c r="I14"/>
  <c r="I13"/>
  <c r="I11"/>
  <c r="I10"/>
  <c r="H14" i="12"/>
  <c r="H15"/>
  <c r="H16"/>
  <c r="H17"/>
  <c r="H18"/>
  <c r="H19"/>
  <c r="H20"/>
  <c r="H21"/>
  <c r="H22"/>
  <c r="H23"/>
  <c r="H24"/>
  <c r="H25"/>
  <c r="H26"/>
  <c r="J29" i="5"/>
  <c r="J30"/>
  <c r="J31"/>
  <c r="J32"/>
  <c r="I32"/>
  <c r="I31"/>
  <c r="I30"/>
  <c r="I29"/>
  <c r="L15" i="8" l="1"/>
  <c r="H29" i="12"/>
  <c r="I15" i="8" l="1"/>
  <c r="H15"/>
  <c r="A56" i="3"/>
  <c r="K15" i="8" l="1"/>
  <c r="C39" i="13"/>
  <c r="AE12" i="11"/>
  <c r="AE11"/>
  <c r="AD12"/>
  <c r="AD11"/>
  <c r="G15" i="8"/>
  <c r="F15"/>
  <c r="F17" s="1"/>
  <c r="E15"/>
  <c r="D15"/>
  <c r="C15"/>
  <c r="C17" s="1"/>
  <c r="B15"/>
  <c r="A5"/>
  <c r="A4"/>
  <c r="X67" i="3"/>
  <c r="W67"/>
  <c r="V67"/>
  <c r="X68"/>
  <c r="X69"/>
  <c r="V68"/>
  <c r="V69"/>
  <c r="W68"/>
  <c r="W36"/>
  <c r="W42" s="1"/>
  <c r="V36"/>
  <c r="V42" s="1"/>
  <c r="W29"/>
  <c r="W30" s="1"/>
  <c r="W31" s="1"/>
  <c r="V29"/>
  <c r="V30" s="1"/>
  <c r="V31" s="1"/>
  <c r="X29"/>
  <c r="X30" s="1"/>
  <c r="X31" s="1"/>
  <c r="A4" i="5"/>
  <c r="N33"/>
  <c r="M33"/>
  <c r="L33"/>
  <c r="K33"/>
  <c r="J33"/>
  <c r="I33"/>
  <c r="G33"/>
  <c r="F33"/>
  <c r="D33"/>
  <c r="C33"/>
  <c r="P32"/>
  <c r="O32"/>
  <c r="P31"/>
  <c r="O31"/>
  <c r="P30"/>
  <c r="O30"/>
  <c r="P29"/>
  <c r="O29"/>
  <c r="N26"/>
  <c r="M26"/>
  <c r="L26"/>
  <c r="K26"/>
  <c r="J26"/>
  <c r="I26"/>
  <c r="G26"/>
  <c r="F26"/>
  <c r="D26"/>
  <c r="C26"/>
  <c r="P25"/>
  <c r="O25"/>
  <c r="P24"/>
  <c r="O24"/>
  <c r="P23"/>
  <c r="O23"/>
  <c r="P22"/>
  <c r="O22"/>
  <c r="P21"/>
  <c r="O21"/>
  <c r="P20"/>
  <c r="O20"/>
  <c r="N17"/>
  <c r="M17"/>
  <c r="L17"/>
  <c r="K17"/>
  <c r="J17"/>
  <c r="I17"/>
  <c r="G17"/>
  <c r="F17"/>
  <c r="D17"/>
  <c r="C17"/>
  <c r="P15"/>
  <c r="O15"/>
  <c r="V17" i="3"/>
  <c r="W17"/>
  <c r="X17"/>
  <c r="X36"/>
  <c r="X42" s="1"/>
  <c r="D70"/>
  <c r="E70"/>
  <c r="E73" s="1"/>
  <c r="F70"/>
  <c r="G70"/>
  <c r="H70"/>
  <c r="H73" s="1"/>
  <c r="I70"/>
  <c r="J70"/>
  <c r="K70"/>
  <c r="K73" s="1"/>
  <c r="L70"/>
  <c r="M70"/>
  <c r="N70"/>
  <c r="N73" s="1"/>
  <c r="O70"/>
  <c r="P70"/>
  <c r="Q70"/>
  <c r="Q73" s="1"/>
  <c r="R70"/>
  <c r="S70"/>
  <c r="T70"/>
  <c r="T73" s="1"/>
  <c r="U70"/>
  <c r="J14" i="4"/>
  <c r="I14"/>
  <c r="G14"/>
  <c r="E23" i="11"/>
  <c r="E24" s="1"/>
  <c r="E27" s="1"/>
  <c r="S23"/>
  <c r="S24" s="1"/>
  <c r="Y23"/>
  <c r="Y24" s="1"/>
  <c r="D23"/>
  <c r="D24" s="1"/>
  <c r="D27" s="1"/>
  <c r="D41" s="1"/>
  <c r="R23"/>
  <c r="X23"/>
  <c r="X24" s="1"/>
  <c r="X27" s="1"/>
  <c r="X41" s="1"/>
  <c r="F29" i="12"/>
  <c r="I30" i="10"/>
  <c r="J30" s="1"/>
  <c r="I32"/>
  <c r="J32" s="1"/>
  <c r="C14" i="4"/>
  <c r="D14"/>
  <c r="E14"/>
  <c r="F14"/>
  <c r="H14"/>
  <c r="K14"/>
  <c r="L14"/>
  <c r="M14"/>
  <c r="N14"/>
  <c r="I23"/>
  <c r="F23"/>
  <c r="B29" i="12"/>
  <c r="F23" i="11"/>
  <c r="F24" s="1"/>
  <c r="F27" s="1"/>
  <c r="F41" s="1"/>
  <c r="G23"/>
  <c r="H23"/>
  <c r="H24" s="1"/>
  <c r="H27" s="1"/>
  <c r="H41" s="1"/>
  <c r="I23"/>
  <c r="N23"/>
  <c r="N24" s="1"/>
  <c r="N27" s="1"/>
  <c r="N41" s="1"/>
  <c r="O23"/>
  <c r="O24" s="1"/>
  <c r="O27" s="1"/>
  <c r="P23"/>
  <c r="P24" s="1"/>
  <c r="P27" s="1"/>
  <c r="P41" s="1"/>
  <c r="Q23"/>
  <c r="Q24" s="1"/>
  <c r="Q27" s="1"/>
  <c r="T23"/>
  <c r="T24" s="1"/>
  <c r="T27" s="1"/>
  <c r="T41" s="1"/>
  <c r="U23"/>
  <c r="V23"/>
  <c r="V27" s="1"/>
  <c r="V41" s="1"/>
  <c r="W23"/>
  <c r="W27" s="1"/>
  <c r="W41" s="1"/>
  <c r="B33" i="10"/>
  <c r="B29"/>
  <c r="I31"/>
  <c r="E29"/>
  <c r="E23" i="4"/>
  <c r="C23"/>
  <c r="A5" i="13"/>
  <c r="A4"/>
  <c r="D33" i="10"/>
  <c r="N23" i="4"/>
  <c r="M23"/>
  <c r="L23"/>
  <c r="K23"/>
  <c r="J23"/>
  <c r="H23"/>
  <c r="G23"/>
  <c r="D23"/>
  <c r="D29" i="12"/>
  <c r="AC23" i="11"/>
  <c r="AB23"/>
  <c r="AA23"/>
  <c r="Z23"/>
  <c r="K29" i="10"/>
  <c r="J29"/>
  <c r="H29"/>
  <c r="H31" s="1"/>
  <c r="H33" s="1"/>
  <c r="G29"/>
  <c r="G31" s="1"/>
  <c r="F29"/>
  <c r="F33" s="1"/>
  <c r="D29"/>
  <c r="C29"/>
  <c r="A6" i="12"/>
  <c r="A5"/>
  <c r="A5" i="11"/>
  <c r="A4"/>
  <c r="A6" i="10"/>
  <c r="A5"/>
  <c r="A5" i="4"/>
  <c r="E33" i="10"/>
  <c r="G33" l="1"/>
  <c r="J31"/>
  <c r="C64" i="13"/>
  <c r="C31" i="10"/>
  <c r="C33" s="1"/>
  <c r="I33"/>
  <c r="O23" i="4"/>
  <c r="K33" i="10"/>
  <c r="V32" i="3"/>
  <c r="W32"/>
  <c r="H12" i="13"/>
  <c r="H16" s="1"/>
  <c r="I12"/>
  <c r="I16" s="1"/>
  <c r="I35" s="1"/>
  <c r="AD23" i="11"/>
  <c r="AE23"/>
  <c r="J33" i="10"/>
  <c r="P17" i="5"/>
  <c r="D35"/>
  <c r="J35"/>
  <c r="N35"/>
  <c r="P33"/>
  <c r="F35"/>
  <c r="O26"/>
  <c r="C35"/>
  <c r="P26"/>
  <c r="I35"/>
  <c r="O17"/>
  <c r="L35"/>
  <c r="O33"/>
  <c r="M35"/>
  <c r="G35"/>
  <c r="K35"/>
  <c r="W70" i="3"/>
  <c r="W73" s="1"/>
  <c r="V70"/>
  <c r="X70"/>
  <c r="J15" i="8"/>
  <c r="K17"/>
  <c r="Z24" i="11"/>
  <c r="Z27" s="1"/>
  <c r="Z41" s="1"/>
  <c r="AA24"/>
  <c r="AA27" s="1"/>
  <c r="AA41" s="1"/>
  <c r="AB24"/>
  <c r="AB27" s="1"/>
  <c r="AB41" s="1"/>
  <c r="AC24"/>
  <c r="AC27" s="1"/>
  <c r="AC41" s="1"/>
  <c r="U24"/>
  <c r="U27" s="1"/>
  <c r="U41" s="1"/>
  <c r="I24"/>
  <c r="I27" s="1"/>
  <c r="G24"/>
  <c r="G27" s="1"/>
  <c r="R24"/>
  <c r="AD27" s="1"/>
  <c r="AD41" s="1"/>
  <c r="Y27"/>
  <c r="Y41" s="1"/>
  <c r="S27"/>
  <c r="S41" s="1"/>
  <c r="X32" i="3" l="1"/>
  <c r="X43" s="1"/>
  <c r="X44" s="1"/>
  <c r="AE27" i="11"/>
  <c r="AE41" s="1"/>
  <c r="P35" i="5"/>
  <c r="O35"/>
  <c r="W43" i="3"/>
  <c r="W44" s="1"/>
  <c r="V43"/>
  <c r="V44" s="1"/>
  <c r="R27" i="11"/>
  <c r="R41" s="1"/>
</calcChain>
</file>

<file path=xl/comments1.xml><?xml version="1.0" encoding="utf-8"?>
<comments xmlns="http://schemas.openxmlformats.org/spreadsheetml/2006/main">
  <authors>
    <author>jjames1</author>
  </authors>
  <commentList>
    <comment ref="J10" authorId="0">
      <text>
        <r>
          <rPr>
            <b/>
            <sz val="10"/>
            <color indexed="81"/>
            <rFont val="Tahoma"/>
            <family val="2"/>
          </rPr>
          <t>jjames1:</t>
        </r>
        <r>
          <rPr>
            <sz val="10"/>
            <color indexed="81"/>
            <rFont val="Tahoma"/>
            <family val="2"/>
          </rPr>
          <t xml:space="preserve">
does not include annualization of 47 fte in FY 2012</t>
        </r>
      </text>
    </comment>
  </commentList>
</comments>
</file>

<file path=xl/sharedStrings.xml><?xml version="1.0" encoding="utf-8"?>
<sst xmlns="http://schemas.openxmlformats.org/spreadsheetml/2006/main" count="951" uniqueCount="340">
  <si>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</si>
  <si>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</si>
  <si>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</si>
  <si>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</si>
  <si>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</si>
  <si>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</si>
  <si>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</si>
  <si>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</si>
  <si>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</si>
  <si>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</si>
  <si>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</si>
  <si>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</si>
  <si>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</si>
  <si>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</si>
  <si>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</si>
  <si>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</si>
  <si>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</si>
  <si>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</si>
  <si>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</si>
  <si>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</si>
  <si>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Perm. Pos.</t>
  </si>
  <si>
    <t>Location of Description by Decision Unit</t>
  </si>
  <si>
    <t>Reprogrammings / Transfers</t>
  </si>
  <si>
    <t>end of sheet</t>
  </si>
  <si>
    <t>Total Pr. Changes</t>
  </si>
  <si>
    <t>Total Authorized</t>
  </si>
  <si>
    <t>Total Reimbursable</t>
  </si>
  <si>
    <t>Total Increases</t>
  </si>
  <si>
    <t xml:space="preserve">   J: Financial Analysis of Program Changes</t>
  </si>
  <si>
    <t>I: Detail of Permanent Positions by Category</t>
  </si>
  <si>
    <t>Intelligence Series (132)</t>
  </si>
  <si>
    <t>Criminal Investigative Series (1811)</t>
  </si>
  <si>
    <t>23.2 Moving/Lease Expirations/Contract Parking</t>
  </si>
  <si>
    <t>Transfers:</t>
  </si>
  <si>
    <t>Total Adjustments to Base and Technical Adjustments</t>
  </si>
  <si>
    <t xml:space="preserve">Total Adjustments to Base </t>
  </si>
  <si>
    <t>Increase/Decrease</t>
  </si>
  <si>
    <t>Decision Unit</t>
  </si>
  <si>
    <t xml:space="preserve">     Total</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</si>
  <si>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</si>
  <si>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</si>
  <si>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</si>
  <si>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</si>
  <si>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</si>
  <si>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</si>
  <si>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</si>
  <si>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</si>
  <si>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</si>
  <si>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</si>
  <si>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</si>
  <si>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</si>
  <si>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</si>
  <si>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</si>
  <si>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</si>
  <si>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</si>
  <si>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</si>
  <si>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</si>
  <si>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</si>
  <si>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</si>
  <si>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</si>
  <si>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</si>
  <si>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</si>
  <si>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</si>
  <si>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</si>
  <si>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</si>
  <si>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SES</t>
  </si>
  <si>
    <t>GS-15</t>
  </si>
  <si>
    <t>GS-14</t>
  </si>
  <si>
    <t>GS-13</t>
  </si>
  <si>
    <t>GS-12</t>
  </si>
  <si>
    <t>GS-11</t>
  </si>
  <si>
    <t>GS-10</t>
  </si>
  <si>
    <t>GS-9</t>
  </si>
  <si>
    <t>GS-8</t>
  </si>
  <si>
    <t>GS-7</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</si>
  <si>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</si>
  <si>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</si>
  <si>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</si>
  <si>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</si>
  <si>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</si>
  <si>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</si>
  <si>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</si>
  <si>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</si>
  <si>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</si>
  <si>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</si>
  <si>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</si>
  <si>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</si>
  <si>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</si>
  <si>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</si>
  <si>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</si>
  <si>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</si>
  <si>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</si>
  <si>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</si>
  <si>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</si>
  <si>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</si>
  <si>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</si>
  <si>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Program Changes</t>
  </si>
  <si>
    <t>Total Program Changes</t>
  </si>
  <si>
    <t>Subtotal Increases</t>
  </si>
  <si>
    <t>Attorneys (905)</t>
  </si>
  <si>
    <t>Business &amp; Industry (1100-1199)</t>
  </si>
  <si>
    <t>Library (1400-1499)</t>
  </si>
  <si>
    <t>Supply Services (2000-2099)</t>
  </si>
  <si>
    <t>Security Specialists (080)</t>
  </si>
  <si>
    <t>M.  Status of Congressionally Requested Studies, Reports, and Evaluations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</si>
  <si>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</si>
  <si>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</si>
  <si>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</si>
  <si>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</si>
  <si>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</si>
  <si>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</si>
  <si>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</si>
  <si>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</si>
  <si>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</si>
  <si>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</si>
  <si>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</si>
  <si>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</si>
  <si>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</si>
  <si>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</si>
  <si>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</si>
  <si>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</si>
  <si>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</si>
  <si>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FY 2011 CJ Submission</t>
  </si>
  <si>
    <t>23.1  GSA rent</t>
  </si>
  <si>
    <t>25.4  Operation and maintenance of facilities</t>
  </si>
  <si>
    <t>L: Summary of Requirements by Object Class</t>
  </si>
  <si>
    <t>K: Summary of Requirements by Grade</t>
  </si>
  <si>
    <t>Program Increases</t>
  </si>
  <si>
    <t>25.7 Operation and maintenance of equipment</t>
  </si>
  <si>
    <t>Justification for Base Adjustments</t>
  </si>
  <si>
    <t>Pay and Benefits</t>
  </si>
  <si>
    <t>POS</t>
  </si>
  <si>
    <t>Total Increase:</t>
  </si>
  <si>
    <t>Total Decrease: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</si>
  <si>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</si>
  <si>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</si>
  <si>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</si>
  <si>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</si>
  <si>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</si>
  <si>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</si>
  <si>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</si>
  <si>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</si>
  <si>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</si>
  <si>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</si>
  <si>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</si>
  <si>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</si>
  <si>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</si>
  <si>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</si>
  <si>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</si>
  <si>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</si>
  <si>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 xml:space="preserve">     Subtotal Increases</t>
  </si>
  <si>
    <t>Collections by Source</t>
  </si>
  <si>
    <t>Budgetary Resources:</t>
  </si>
  <si>
    <t>Estimates by budget activity</t>
  </si>
  <si>
    <t>Pos.</t>
  </si>
  <si>
    <t xml:space="preserve"> </t>
  </si>
  <si>
    <t>Amount</t>
  </si>
  <si>
    <t>Increases</t>
  </si>
  <si>
    <t>Personnel Management (200-299)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</si>
  <si>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</si>
  <si>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</si>
  <si>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</si>
  <si>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</si>
  <si>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</si>
  <si>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</si>
  <si>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</si>
  <si>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</si>
  <si>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</si>
  <si>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</si>
  <si>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Subtotal, Goal 1</t>
  </si>
  <si>
    <t>Subtotal, Goal 2</t>
  </si>
  <si>
    <t>Subtotal, Goal 3</t>
  </si>
  <si>
    <t>GRAND TOTAL</t>
  </si>
  <si>
    <t>Crosswalk of 2011 Availability</t>
  </si>
  <si>
    <t>2011 Availability</t>
  </si>
  <si>
    <t>Status of Congressionally Requested Studies, Reports, and Evaluations</t>
  </si>
  <si>
    <t>Carryover</t>
  </si>
  <si>
    <t>Recoveries</t>
  </si>
  <si>
    <t xml:space="preserve">Increase/Decrease </t>
  </si>
  <si>
    <t>A: Organizational Chart</t>
  </si>
  <si>
    <t>B: Summary of Requirements</t>
  </si>
  <si>
    <t>C: Program Increases/Offsets By Decision Unit</t>
  </si>
  <si>
    <t>D: Resources by DOJ Strategic Goal and Strategic Objective</t>
  </si>
  <si>
    <t>E.  Justification for Base Adjustments</t>
  </si>
  <si>
    <t>H: Summary of Reimbursable Resources</t>
  </si>
  <si>
    <t>FY 2013 Request</t>
  </si>
  <si>
    <t>2012 Rescissions</t>
  </si>
  <si>
    <t>2013 Current Services</t>
  </si>
  <si>
    <t>2013 Total Request</t>
  </si>
  <si>
    <t>2012 - 2013 Total Change</t>
  </si>
  <si>
    <t>2013 Adjustments to Base and Technical Adjustments</t>
  </si>
  <si>
    <t>2013 Increases</t>
  </si>
  <si>
    <t>2013 Offsets</t>
  </si>
  <si>
    <t>2013 Request</t>
  </si>
  <si>
    <t>Subtotal Offsets</t>
  </si>
  <si>
    <t>F: Crosswalk of 2011 Availability</t>
  </si>
  <si>
    <t>2012 Availability</t>
  </si>
  <si>
    <t>Crosswalk of 2012 Availability</t>
  </si>
  <si>
    <t>2012 Planned</t>
  </si>
  <si>
    <t xml:space="preserve">  Total, 2013 Program Changes Requested</t>
  </si>
  <si>
    <t xml:space="preserve">     Total, Appropriated Positions</t>
  </si>
  <si>
    <t>2011 Actuals</t>
  </si>
  <si>
    <t>25.3 Purchases of goods &amp; services from Government accounts (Antennas, DHS Sec. Etc.)</t>
  </si>
  <si>
    <t>Reimbursable FTE: Must tie to the Summary of Requirements, Exhibit B.</t>
  </si>
  <si>
    <t>Total 2012 Enacted (with Rescissions)</t>
  </si>
  <si>
    <t>Increases:</t>
  </si>
  <si>
    <t>2012 
Enacted</t>
  </si>
  <si>
    <t>2012 Enacted</t>
  </si>
  <si>
    <t>2011 Enacted</t>
  </si>
  <si>
    <t>FY 2013 Program Increases/Offsets By Decision Unit</t>
  </si>
  <si>
    <t>2011 Appropriation Enacted</t>
  </si>
  <si>
    <t>2011
Enacted</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</si>
  <si>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</si>
  <si>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</si>
  <si>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</si>
  <si>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</si>
  <si>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</si>
  <si>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</si>
  <si>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 xml:space="preserve">   3.1 Promote and strengthen relationships and strategies for the administration of 
          justice with state, local, tribal and international law enforcement</t>
  </si>
  <si>
    <t xml:space="preserve">   3.2 Protect judges, witnesses, and other participants in federal proceedings; 
         apprehend fugitives; and ensure the appearance of criminal defendants for 
         judicial proceedings or confinement</t>
  </si>
  <si>
    <t xml:space="preserve">   3.3  Provide for the safe, secure, humane, and cost-effective confinement of 
          detainees awaiting trial and/or sentencing, and those in the custody of the
          Federal Prison System </t>
  </si>
  <si>
    <t xml:space="preserve">   3.4  Adjudicate all immigration cases promptly and impartially in accordance with
          due process</t>
  </si>
  <si>
    <t>Goal 1: Prevent Terrorism and Promote the Nation's Security
            Consistent with the Rule of Law</t>
  </si>
  <si>
    <t>Goal 2: Prevent Crime, Protect the Rights of the 
             American People, and Enforce Federal Law</t>
  </si>
  <si>
    <t xml:space="preserve">Goal 3: Ensure and Support the Fair, Impartial, Efficient, and 
             Transparent Administration of Justice at the Federal,
             State, Local, Tribal and International Levels        </t>
  </si>
  <si>
    <t>United States Attorneys</t>
  </si>
  <si>
    <t>Justice Consolidated Office Network (JCON) and JCON STS</t>
  </si>
  <si>
    <t>Office of Information Policy (OIP)</t>
  </si>
  <si>
    <t>Office of Professional Responsibility (OPR)</t>
  </si>
  <si>
    <t>Office of Tribal Justice (OTJ)</t>
  </si>
  <si>
    <t>Professional Responsibility Advisory Office (PRAO)</t>
  </si>
  <si>
    <t xml:space="preserve">     Subtotal ATB Transfers</t>
  </si>
  <si>
    <t xml:space="preserve">Offsets: </t>
  </si>
  <si>
    <t>Information Technology Savings</t>
  </si>
  <si>
    <t>Criminal Litigation</t>
  </si>
  <si>
    <t>Civil Litigation</t>
  </si>
  <si>
    <t>Legal Education</t>
  </si>
  <si>
    <t>Information Technology</t>
  </si>
  <si>
    <t>Overhead Reductions</t>
  </si>
  <si>
    <t>Other Law (900-998)</t>
  </si>
  <si>
    <t>Paralegals (950)</t>
  </si>
  <si>
    <t>Information Technology Offset</t>
  </si>
  <si>
    <t>Overhead Reduction Offset</t>
  </si>
  <si>
    <t>Overall Reduction Offset</t>
  </si>
  <si>
    <t>Ungraded Positions</t>
  </si>
  <si>
    <r>
      <rPr>
        <b/>
        <u/>
        <sz val="12"/>
        <rFont val="Times New Roman"/>
        <family val="1"/>
      </rPr>
      <t>Unobligated Balances:</t>
    </r>
    <r>
      <rPr>
        <sz val="12"/>
        <rFont val="Times New Roman"/>
        <family val="1"/>
      </rPr>
      <t xml:space="preserve">  The United States Attorneys carried an unobligated balance of $38.9 million into FY 2011.  The amount came from three sources:                                                                                                                                                                     </t>
    </r>
  </si>
  <si>
    <t xml:space="preserve">(1)  $29.3 million from the No-Year Salaries and Expenses account; (2) $9.2 million from the FY 2010 Supplemental Appropriations Act to fund southwest border security prosecutions;  and (3) $0.4 million from the Violent Crime Reduction Program to support mission related activities of the United States Attorneys.                                                                                                                                                          </t>
  </si>
  <si>
    <t>The $29.3 million of unobligated balances in the No-Year account is comprised of:  (1) $2.1 million to fund obligations related to reimbursable transactions; (2) $1.8 million for Project SeaHawk.  Although the project was transferred to DHS at the end of FY 2009, these remaining funds are being used to close-out the program; (3) $2 million is to fund expenses at the National Advocacy Center (NAC) located in Columbia, South Carolina; and (4) $23.4 million will be used to fund HSPD-12 security requirements and to offset inflationary expenses incurred while operating under a continuing resolution for half of FY 2011.</t>
  </si>
  <si>
    <r>
      <rPr>
        <b/>
        <u/>
        <sz val="12"/>
        <rFont val="Times New Roman"/>
        <family val="1"/>
      </rPr>
      <t>Transfers:</t>
    </r>
    <r>
      <rPr>
        <b/>
        <sz val="12"/>
        <rFont val="Times New Roman"/>
        <family val="1"/>
      </rPr>
      <t xml:space="preserve">  </t>
    </r>
    <r>
      <rPr>
        <sz val="12"/>
        <rFont val="Times New Roman"/>
        <family val="1"/>
      </rPr>
      <t>The United States Attorneys transferred $35.5 million from unobligated balances in the annual accounts into the no-year account.  The amounts transferred from the annual accounts were as follows: $5.5 million from the FY 2008 USA Annual, Salaries and Expenses Account; $25 million from the FY 2009 USA Annual, Salaries and Expenses Account; and $5 million from the FY 2010 USA Annual, Salaries and Expenses Account.  Transfers in the amount of $813,000 were provided to USA from ONDCP HIDTA.</t>
    </r>
  </si>
  <si>
    <t xml:space="preserve">(1)  $10.5 million from the No-Year Salaries and Expenses account; (2) $235,000 is the remaining balance from ONDCP HIDTA and (3) $0.4 million from the Violent Crime Reduction Program to support mission related activities of the United States Attorneys.                                                                                                                                                          </t>
  </si>
  <si>
    <t xml:space="preserve">The $10.5 million of unobligated balances in the No-Year account is comprised of:  (1)  $1.8 million for Project SeaHawk.  The project was transferred to DHS at the end of FY 2009, and has been formally closed out by DOJ.  We are working with the Department on the proper disposition of these remaining funds.  (2) $1.5 million is to fund expenses at the National Advocacy Center (NAC) located in Columbia, South Carolina; and (3) $7.2 million will be used to fund HSPD-12 security requirements, HVAC-OT expenses incurred by the USA offices, and the new mail metering contract which funds all metering equipment and maintenance for each USAO during FY 2012. </t>
  </si>
  <si>
    <r>
      <rPr>
        <b/>
        <u/>
        <sz val="12"/>
        <rFont val="Times New Roman"/>
        <family val="1"/>
      </rPr>
      <t>Transfers:</t>
    </r>
    <r>
      <rPr>
        <b/>
        <sz val="12"/>
        <rFont val="Times New Roman"/>
        <family val="1"/>
      </rPr>
      <t xml:space="preserve">  </t>
    </r>
    <r>
      <rPr>
        <sz val="12"/>
        <rFont val="Times New Roman"/>
        <family val="1"/>
      </rPr>
      <t xml:space="preserve">The United States Attorneys transferred $376,000 from unobligated balances in the annual accounts into the no-year account.  The amounts transferred from the annual accounts were as follows: $26,000 was provided to USA from ONDCP HIDTA in FY 2011; $350,000 is the </t>
    </r>
    <r>
      <rPr>
        <i/>
        <sz val="12"/>
        <rFont val="Times New Roman"/>
        <family val="1"/>
      </rPr>
      <t>anticipated</t>
    </r>
    <r>
      <rPr>
        <sz val="12"/>
        <rFont val="Times New Roman"/>
        <family val="1"/>
      </rPr>
      <t xml:space="preserve"> tranfer amount to be provided to USA from ONDCP HIDTA in FY 2012.</t>
    </r>
  </si>
  <si>
    <t>Executive Office for OCDETF</t>
  </si>
  <si>
    <t>Executive Office for OCDETF (AFF, Strike Force, FAC)</t>
  </si>
  <si>
    <t>Debt Collection 3% Fund-Personnnel/Special Projects</t>
  </si>
  <si>
    <t>Debt Collection 3% Fund-Enhancements</t>
  </si>
  <si>
    <t>3% Funded HCF-Pharmaceutical Fraud</t>
  </si>
  <si>
    <t>3% Funded HCF-Civil Cases</t>
  </si>
  <si>
    <t>Health Care Fraud and Abuse Control (Mandatory Funding)</t>
  </si>
  <si>
    <t>Health Care Fraud and Abuse Control (Discretionary Funding)</t>
  </si>
  <si>
    <t>Office of Victims of Crimes</t>
  </si>
  <si>
    <t xml:space="preserve">Office of Victims of Crimes (VNS) </t>
  </si>
  <si>
    <t xml:space="preserve">Other Anticipated Agreements </t>
  </si>
  <si>
    <t>Other Misc. Enacted agreements</t>
  </si>
  <si>
    <t>Office of Justice Programs</t>
  </si>
  <si>
    <t xml:space="preserve">Bureau of Justice Assistance </t>
  </si>
  <si>
    <t>Office of the Associate Attorney General</t>
  </si>
  <si>
    <t>Executive Office for U.S. Trustees</t>
  </si>
  <si>
    <t>Executive Office of Weed and Seed</t>
  </si>
  <si>
    <t>Federal Bureau of Investigation</t>
  </si>
  <si>
    <t>Department of Interior</t>
  </si>
  <si>
    <t>Department of Housing &amp; Urban Development</t>
  </si>
  <si>
    <t>Department of Homeland Security -Border Fence</t>
  </si>
  <si>
    <t xml:space="preserve">DC Superior Court </t>
  </si>
  <si>
    <t>Criminal Division</t>
  </si>
  <si>
    <t>DOJ Asset Forfeiture Mgmt Staff</t>
  </si>
  <si>
    <t>Office of Attorney Recruitment &amp; Management</t>
  </si>
  <si>
    <t xml:space="preserve">Office of Legal Policy </t>
  </si>
  <si>
    <t>Unted States Parole Commission</t>
  </si>
  <si>
    <t>Civil Division</t>
  </si>
  <si>
    <t>Office of Insular Affairs</t>
  </si>
  <si>
    <t>CMS/CMSO Medicaid Integrity Group</t>
  </si>
  <si>
    <t>Dept of Health and Human Services</t>
  </si>
  <si>
    <t>Veteran Affairs</t>
  </si>
  <si>
    <t>Environmental and Natural Resources Division</t>
  </si>
  <si>
    <t>Antitrust Division</t>
  </si>
  <si>
    <t xml:space="preserve">Other Workyears Provided </t>
  </si>
  <si>
    <t>ONDCP - HIDTA</t>
  </si>
  <si>
    <t>National District Attorney Assoc.  (NDAA)</t>
  </si>
  <si>
    <t>32.0 Land and Structures</t>
  </si>
  <si>
    <t>42.0  Insurance, Claims and Indemnitiest</t>
  </si>
  <si>
    <r>
      <rPr>
        <u/>
        <sz val="9"/>
        <rFont val="Times New Roman"/>
        <family val="1"/>
      </rPr>
      <t>Justice Consolidated Office Network (JCON)  and JCON S/TS:</t>
    </r>
    <r>
      <rPr>
        <sz val="9"/>
        <rFont val="Times New Roman"/>
        <family val="1"/>
      </rPr>
      <t xml:space="preserve">  A transfer of $6,804,000 is included in support of the Department’s JCON and JCON S/TS programs which will be moved to the Working Capital Fund and provided as a billable service in FY 2013.</t>
    </r>
  </si>
  <si>
    <r>
      <rPr>
        <b/>
        <sz val="11"/>
        <rFont val="Times New Roman"/>
        <family val="1"/>
      </rPr>
      <t>Amount</t>
    </r>
    <r>
      <rPr>
        <b/>
        <u/>
        <sz val="11"/>
        <rFont val="Times New Roman"/>
        <family val="1"/>
      </rPr>
      <t xml:space="preserve">
($000)</t>
    </r>
  </si>
  <si>
    <r>
      <rPr>
        <u/>
        <sz val="9"/>
        <rFont val="Times New Roman"/>
        <family val="1"/>
      </rPr>
      <t>Office of Information Policy (OIP):</t>
    </r>
    <r>
      <rPr>
        <sz val="9"/>
        <rFont val="Times New Roman"/>
        <family val="1"/>
      </rPr>
      <t xml:space="preserve">  The United States Attorneys transfer $1,095,000 into the General Administration appropriation for the Office of Information Policy (OIP) to centralize appropriated funding and eliminate the current reimbursable funding process.  The centralization of the funding is administratively advantageous because it eliminates the paper-intensive reimbursement process.  </t>
    </r>
  </si>
  <si>
    <r>
      <rPr>
        <u/>
        <sz val="9"/>
        <rFont val="Times New Roman"/>
        <family val="1"/>
      </rPr>
      <t>Office of Professional Responsibility (OPR):</t>
    </r>
    <r>
      <rPr>
        <sz val="9"/>
        <rFont val="Times New Roman"/>
        <family val="1"/>
      </rPr>
      <t xml:space="preserve">  The United States Attorneys transfer 3 positions, 3 FTE and $618,000 into the General Administration appropriation for the Office of Professional Responsibility (OPR) to centralize appropriated funding and eliminate the current reimbursable funding process.  The centralization of the funding is administratively advantageous because it eliminates the paper-intensive reimbursement process.  </t>
    </r>
  </si>
  <si>
    <r>
      <rPr>
        <u/>
        <sz val="9"/>
        <rFont val="Times New Roman"/>
        <family val="1"/>
      </rPr>
      <t>Office of Tribal Justice (OTJ):</t>
    </r>
    <r>
      <rPr>
        <sz val="9"/>
        <rFont val="Times New Roman"/>
        <family val="1"/>
      </rPr>
      <t xml:space="preserve">  The United States Attorneys transfer 2 positions, 2 FTE, and $489,000 to the General Administration appropriation in order to provide permanent appropriated funding for the Office of Tribal Justice.</t>
    </r>
  </si>
  <si>
    <r>
      <rPr>
        <u/>
        <sz val="9"/>
        <rFont val="Times New Roman"/>
        <family val="1"/>
      </rPr>
      <t>Professional Responsibility Advisory Office (PRAO):</t>
    </r>
    <r>
      <rPr>
        <sz val="9"/>
        <rFont val="Times New Roman"/>
        <family val="1"/>
      </rPr>
      <t xml:space="preserve">  The United States Attorneys transfer $2,494,000 into the General Administration appropriation for the Professional Responsibility Advisory Office (PRAO) to centralize appropriated funding and eliminate the current reimbursable funding process.  The centralization of the funding is administratively advantageous because it eliminates the paper-intensive reimbursement process.  </t>
    </r>
  </si>
  <si>
    <r>
      <t>Employees Compensation Fund:</t>
    </r>
    <r>
      <rPr>
        <sz val="9"/>
        <rFont val="Times New Roman"/>
        <family val="1"/>
      </rPr>
      <t xml:space="preserve">  The $303,000 increase reflects payments to the Department of Labor for injury benefits paid in the past year under the Federal Employee Compensation Act.  This estimate is based on the first quarter of prior year billing and current year estimates.</t>
    </r>
  </si>
  <si>
    <r>
      <t>Guard Service Adjustment in Leased space:</t>
    </r>
    <r>
      <rPr>
        <sz val="9"/>
        <rFont val="Times New Roman"/>
        <family val="1"/>
      </rPr>
      <t xml:space="preserve">   The amount the United States Attorneys pay for Federal Protective Service (FPS) and Court Security Officer (CSO) guard service in 92 leased locations will increase by $435,000.</t>
    </r>
  </si>
  <si>
    <r>
      <t xml:space="preserve">   1.1   Prevent, disrupt, and defeat terrorist operations before they occur</t>
    </r>
    <r>
      <rPr>
        <b/>
        <sz val="10"/>
        <rFont val="Times New Roman"/>
        <family val="1"/>
      </rPr>
      <t xml:space="preserve"> </t>
    </r>
  </si>
  <si>
    <t xml:space="preserve">   1.3   Combat espionage against the United States </t>
  </si>
  <si>
    <t xml:space="preserve">   1.2   Prosecute those involved in terrorist acts</t>
  </si>
  <si>
    <t>G: Crosswalk of 2012 Availability</t>
  </si>
  <si>
    <t xml:space="preserve">Increases: </t>
  </si>
  <si>
    <t>Financial Fraud</t>
  </si>
  <si>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$1,680,000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</si>
  <si>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r>
      <rPr>
        <b/>
        <u/>
        <sz val="12"/>
        <rFont val="Times New Roman"/>
        <family val="1"/>
      </rPr>
      <t>Unobligated Balances:</t>
    </r>
    <r>
      <rPr>
        <sz val="12"/>
        <rFont val="Times New Roman"/>
        <family val="1"/>
      </rPr>
      <t xml:space="preserve">  The United States Attorneys carried an unobligated balance of $11.1 million into FY 2012.  The amount came from these sources:                                                                                                                                                                     </t>
    </r>
  </si>
  <si>
    <t>Ungraded</t>
  </si>
  <si>
    <t>General Investigative Series (1801,1805,1810)</t>
  </si>
  <si>
    <t>25.6 Medical Care</t>
  </si>
  <si>
    <t>Page 39</t>
  </si>
  <si>
    <t>Page 42</t>
  </si>
  <si>
    <t>Page 43</t>
  </si>
  <si>
    <t>Page 44</t>
  </si>
  <si>
    <t>Social Sciences (100-199)</t>
  </si>
  <si>
    <t>Information Technology Mgmt  (2210,2299)</t>
  </si>
  <si>
    <t>Clerical and Office Services (0086, 300-399)</t>
  </si>
  <si>
    <t>Information &amp; Arts (1000-1099)</t>
  </si>
  <si>
    <t xml:space="preserve">Direct Program Increases </t>
  </si>
  <si>
    <t>Miscellaneous Operations</t>
  </si>
  <si>
    <t>Reimbursable Program ATB Increases</t>
  </si>
  <si>
    <r>
      <t>Administrative Salary Increase:</t>
    </r>
    <r>
      <rPr>
        <sz val="9"/>
        <rFont val="Times New Roman"/>
        <family val="1"/>
      </rPr>
      <t xml:space="preserve">  This request provides for an expected annual pay adjustment of administratively determined salaries for the Assistant United States Attorneys occupying ungraded positions in the United States Attorneys' Offices.  The amount requested, $3,900,000 represents pay and benefits ($2,808,000 for pay and $1,092,000 for benefits).</t>
    </r>
  </si>
  <si>
    <r>
      <t>Changes in Compensable Days:</t>
    </r>
    <r>
      <rPr>
        <sz val="9"/>
        <rFont val="Times New Roman"/>
        <family val="1"/>
      </rPr>
      <t xml:space="preserve">  The increased cost for one more compensable day in FY 2013 compared to FY 2012 is calculated by dividing the FY 2012 estimated personnel compensation of $1,001,485,000 and applicable benefits of $220,764,000 by 261 compensable days.</t>
    </r>
  </si>
  <si>
    <r>
      <t xml:space="preserve">FERS Rate Increase: </t>
    </r>
    <r>
      <rPr>
        <sz val="9"/>
        <rFont val="Times New Roman"/>
        <family val="1"/>
      </rPr>
      <t xml:space="preserve">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total Normal Cost of Regular retirement under FERS will increase from the current level of 12.5% of pay to 12.7%.  This will result in new agency contribution rates of 11.9% for normal costs (up from the current 11.7%).   The amount requested, $1,874,000, represents the funds needed to cover this increase. </t>
    </r>
  </si>
  <si>
    <r>
      <t>2013 Pay Raise</t>
    </r>
    <r>
      <rPr>
        <sz val="9"/>
        <rFont val="Times New Roman"/>
        <family val="1"/>
      </rPr>
      <t>:  This request provides for a proposed 0.5% pay raise to be effective in January of 2013.  The request only includes the general pay raise.  The amount requested, $4,397,000, represents the pay amounts for 3/4 of the fiscal year plus appropriate benefits ($3,166,000 for pay and $1,231,000 for benefits).</t>
    </r>
  </si>
  <si>
    <r>
      <t>Retirement:</t>
    </r>
    <r>
      <rPr>
        <sz val="9"/>
        <rFont val="Times New Roman"/>
        <family val="1"/>
      </rPr>
      <t xml:space="preserve">  Agency retirement contributions increase as employees under Civil Service Retirement System (CSRS) retire and are replaced by Federal Employees Retirement System (FERS) employees.  Based on OPM government-wide estimates, we project that the DOJ workforce will convert from CSRS to FERS at a rate of</t>
    </r>
    <r>
      <rPr>
        <sz val="9"/>
        <color rgb="FFFF0000"/>
        <rFont val="Times New Roman"/>
        <family val="1"/>
      </rPr>
      <t xml:space="preserve"> </t>
    </r>
    <r>
      <rPr>
        <sz val="9"/>
        <rFont val="Times New Roman"/>
        <family val="1"/>
      </rPr>
      <t>1.3% per year.  The requested increase of  $2,655,000 is necessary to meet our increased retirement obligations as a result of this conversion.</t>
    </r>
  </si>
  <si>
    <r>
      <t>Health Insurance:</t>
    </r>
    <r>
      <rPr>
        <sz val="9"/>
        <rFont val="Times New Roman"/>
        <family val="1"/>
      </rPr>
      <t xml:space="preserve">  Effective January 2013, The United States Attorneys contribution to Federal employees' health insurance premiums increased by 9.0%.  Applied against the FY 2012 estimate of $64,756,000, the additional amount required is $5,800,000.</t>
    </r>
  </si>
  <si>
    <t xml:space="preserve">2011 Enacted </t>
  </si>
  <si>
    <t xml:space="preserve">2012 Enacted </t>
  </si>
  <si>
    <t xml:space="preserve">2011 Appropriation Enacted </t>
  </si>
  <si>
    <t>FY 2011 Enacted Without Balance Rescissions</t>
  </si>
  <si>
    <t>Balance Rescissions</t>
  </si>
  <si>
    <t>FY 2012 Enacted Without Balance Rescissions</t>
  </si>
  <si>
    <t>Administrative Reductions</t>
  </si>
  <si>
    <t xml:space="preserve">Under the direction of the Attorney General, an annual report will be submitted to the Committees on Appropriations addressing the work of the Human Trafficking Task Forces.  This report shall detail the range of efforts by these task forces, and include information on the use of classified advertising on the Internet to facilitate trafficking and a description of policies and task force actions that respond to such practices.  The report shall be submitted on November 15, 2012.  </t>
  </si>
  <si>
    <t xml:space="preserve">Under the direction of the Attorney General, an annual report will be submitted to the Committees on Appropriations addressing outreach efforts in the form of public notices, such as newspaper advertisements, in ethnic communities in the U.S., the home countries of which represent the top ten countries with regard to the prevalence of human trafficking activities.  These efforts shall be designed to increase awareness of what constitutes human trafficking crimes and provide information on how assistance can be obtained, with the objective being the discovery and rescue of victims and the identification and prosecution of offenders.  The report shall be submitted on June 30, 2012.  </t>
  </si>
  <si>
    <t xml:space="preserve">Under the direction of the Attorney General, a report will be submitted to the Committees on Appropriations addressing adult obscenity investigation and prosecution workload statistics and accomplishments, including a comparison of workload statistics and accomplishments during the existence of the Obscenity Prosecution Task Force, and in the period of time following its incorporation into the Child Exploitation and Obscenity Section of the Criminal Division.  The report shall be submitted on March 17, 2012.  </t>
  </si>
  <si>
    <t xml:space="preserve">Under the direction of the Attorney General, a report will be submitted to the Committees on Appropriations addressing the activities of Assistant U.S. Attorneys dedicated to investigating intellectual property crimes pursuant to and authorized under section 402 of the Prioritizing Resources and Organization for Intellectual Property Act of 2008 (Public Law 110‐403).  The report shall be submitted on June 30, 2012.  </t>
  </si>
  <si>
    <t>Administrative Reduction Offset</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</si>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</sst>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7" formatCode="_(* #,##0_);_(* \(#,##0\);_(* &quot;-&quot;??_);_(@_)"/>
    <numFmt numFmtId="168" formatCode="_(&quot;$&quot;* #,##0_);_(&quot;$&quot;* \(#,##0\);_(&quot;$&quot;* &quot;-&quot;??_);_(@_)"/>
    <numFmt numFmtId="170" formatCode="0_);\(0\)"/>
  </numFmts>
  <fonts count="76">
    <font>
      <sz val="12"/>
      <name val="Arial"/>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sz val="20"/>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12"/>
      <name val="Arial"/>
      <family val="2"/>
    </font>
    <font>
      <sz val="18"/>
      <name val="Arial"/>
      <family val="2"/>
    </font>
    <font>
      <sz val="16"/>
      <name val="Arial"/>
      <family val="2"/>
    </font>
    <font>
      <b/>
      <sz val="12"/>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sz val="16"/>
      <name val="Times New Roman"/>
      <family val="1"/>
    </font>
    <font>
      <u/>
      <sz val="10"/>
      <name val="Times New Roman"/>
      <family val="1"/>
    </font>
    <font>
      <b/>
      <sz val="10"/>
      <name val="Arial"/>
      <family val="2"/>
    </font>
    <font>
      <b/>
      <u/>
      <sz val="12"/>
      <name val="Times New Roman"/>
      <family val="1"/>
    </font>
    <font>
      <sz val="10"/>
      <name val="Arial"/>
      <family val="2"/>
    </font>
    <font>
      <sz val="11"/>
      <name val="Times New Roman"/>
      <family val="1"/>
    </font>
    <font>
      <sz val="12"/>
      <color theme="0"/>
      <name val="Arial"/>
      <family val="2"/>
    </font>
    <font>
      <sz val="16"/>
      <color indexed="8"/>
      <name val="Times New Roman"/>
      <family val="1"/>
    </font>
    <font>
      <b/>
      <u/>
      <sz val="14"/>
      <name val="Times New Roman"/>
      <family val="1"/>
    </font>
    <font>
      <sz val="11"/>
      <name val="Arial"/>
      <family val="2"/>
    </font>
    <font>
      <u/>
      <sz val="11"/>
      <name val="Times New Roman"/>
      <family val="1"/>
    </font>
    <font>
      <b/>
      <sz val="10"/>
      <color indexed="81"/>
      <name val="Tahoma"/>
      <family val="2"/>
    </font>
    <font>
      <sz val="10"/>
      <color indexed="81"/>
      <name val="Tahoma"/>
      <family val="2"/>
    </font>
    <font>
      <b/>
      <u/>
      <sz val="11"/>
      <name val="Times New Roman"/>
      <family val="1"/>
    </font>
    <font>
      <sz val="9"/>
      <color rgb="FF1F497D"/>
      <name val="Calibri"/>
      <family val="2"/>
    </font>
    <font>
      <sz val="9"/>
      <color rgb="FFFF0000"/>
      <name val="Times New Roman"/>
      <family val="1"/>
    </font>
    <font>
      <sz val="12"/>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23"/>
      </top>
      <bottom style="thin">
        <color indexed="23"/>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64"/>
      </right>
      <top style="hair">
        <color indexed="23"/>
      </top>
      <bottom style="hair">
        <color indexed="23"/>
      </bottom>
      <diagonal/>
    </border>
    <border>
      <left style="thin">
        <color indexed="8"/>
      </left>
      <right/>
      <top style="hair">
        <color indexed="23"/>
      </top>
      <bottom style="hair">
        <color indexed="23"/>
      </bottom>
      <diagonal/>
    </border>
    <border>
      <left style="thin">
        <color indexed="64"/>
      </left>
      <right/>
      <top style="hair">
        <color indexed="23"/>
      </top>
      <bottom style="thin">
        <color indexed="64"/>
      </bottom>
      <diagonal/>
    </border>
    <border>
      <left style="thin">
        <color indexed="23"/>
      </left>
      <right style="thin">
        <color indexed="23"/>
      </right>
      <top style="hair">
        <color indexed="23"/>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8"/>
      </top>
      <bottom style="hair">
        <color indexed="64"/>
      </bottom>
      <diagonal/>
    </border>
    <border>
      <left style="thin">
        <color indexed="23"/>
      </left>
      <right style="thin">
        <color indexed="23"/>
      </right>
      <top style="thin">
        <color indexed="23"/>
      </top>
      <bottom style="hair">
        <color indexed="64"/>
      </bottom>
      <diagonal/>
    </border>
    <border>
      <left style="thin">
        <color indexed="64"/>
      </left>
      <right/>
      <top style="hair">
        <color indexed="64"/>
      </top>
      <bottom style="hair">
        <color indexed="23"/>
      </bottom>
      <diagonal/>
    </border>
    <border>
      <left style="thin">
        <color indexed="23"/>
      </left>
      <right style="thin">
        <color indexed="23"/>
      </right>
      <top style="hair">
        <color indexed="64"/>
      </top>
      <bottom style="hair">
        <color indexed="23"/>
      </bottom>
      <diagonal/>
    </border>
    <border>
      <left style="thin">
        <color indexed="23"/>
      </left>
      <right style="thin">
        <color indexed="23"/>
      </right>
      <top/>
      <bottom style="thin">
        <color indexed="64"/>
      </bottom>
      <diagonal/>
    </border>
    <border>
      <left style="thin">
        <color indexed="23"/>
      </left>
      <right style="thin">
        <color indexed="64"/>
      </right>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8"/>
      </right>
      <top style="thin">
        <color indexed="64"/>
      </top>
      <bottom/>
      <diagonal/>
    </border>
    <border>
      <left style="thin">
        <color indexed="64"/>
      </left>
      <right/>
      <top style="hair">
        <color indexed="8"/>
      </top>
      <bottom style="thin">
        <color indexed="64"/>
      </bottom>
      <diagonal/>
    </border>
    <border>
      <left/>
      <right style="thin">
        <color indexed="8"/>
      </right>
      <top style="hair">
        <color indexed="8"/>
      </top>
      <bottom style="thin">
        <color indexed="64"/>
      </bottom>
      <diagonal/>
    </border>
    <border>
      <left/>
      <right style="medium">
        <color indexed="64"/>
      </right>
      <top style="hair">
        <color indexed="8"/>
      </top>
      <bottom style="thin">
        <color indexed="64"/>
      </bottom>
      <diagonal/>
    </border>
    <border>
      <left style="thin">
        <color indexed="23"/>
      </left>
      <right style="thin">
        <color indexed="23"/>
      </right>
      <top/>
      <bottom/>
      <diagonal/>
    </border>
    <border>
      <left style="thin">
        <color indexed="23"/>
      </left>
      <right style="thin">
        <color indexed="23"/>
      </right>
      <top style="thin">
        <color indexed="8"/>
      </top>
      <bottom/>
      <diagonal/>
    </border>
    <border>
      <left style="thin">
        <color indexed="23"/>
      </left>
      <right style="thin">
        <color indexed="64"/>
      </right>
      <top style="thin">
        <color indexed="8"/>
      </top>
      <bottom/>
      <diagonal/>
    </border>
    <border>
      <left style="thin">
        <color theme="0" tint="-0.499984740745262"/>
      </left>
      <right style="thin">
        <color indexed="64"/>
      </right>
      <top style="thin">
        <color indexed="64"/>
      </top>
      <bottom style="medium">
        <color indexed="64"/>
      </bottom>
      <diagonal/>
    </border>
    <border>
      <left style="thin">
        <color theme="0" tint="-0.499984740745262"/>
      </left>
      <right style="thin">
        <color indexed="64"/>
      </right>
      <top style="medium">
        <color indexed="64"/>
      </top>
      <bottom style="thin">
        <color indexed="64"/>
      </bottom>
      <diagonal/>
    </border>
    <border>
      <left style="thin">
        <color theme="0" tint="-0.499984740745262"/>
      </left>
      <right style="thin">
        <color indexed="64"/>
      </right>
      <top style="thin">
        <color indexed="64"/>
      </top>
      <bottom style="hair">
        <color indexed="64"/>
      </bottom>
      <diagonal/>
    </border>
    <border>
      <left style="thin">
        <color theme="0" tint="-0.499984740745262"/>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diagonal/>
    </border>
  </borders>
  <cellStyleXfs count="11">
    <xf numFmtId="0" fontId="0" fillId="0" borderId="0"/>
    <xf numFmtId="43" fontId="18" fillId="0" borderId="0" applyFont="0" applyFill="0" applyBorder="0" applyAlignment="0" applyProtection="0"/>
    <xf numFmtId="43"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0" fontId="13" fillId="0" borderId="0"/>
    <xf numFmtId="0" fontId="63" fillId="0" borderId="0"/>
    <xf numFmtId="0" fontId="14" fillId="0" borderId="0"/>
    <xf numFmtId="0" fontId="18" fillId="0" borderId="0"/>
    <xf numFmtId="0" fontId="18" fillId="0" borderId="0"/>
    <xf numFmtId="0" fontId="14" fillId="0" borderId="0"/>
  </cellStyleXfs>
  <cellXfs count="1075">
    <xf numFmtId="0" fontId="0" fillId="0" borderId="0" xfId="0"/>
    <xf numFmtId="165" fontId="1" fillId="0" borderId="0" xfId="0" applyNumberFormat="1" applyFont="1" applyAlignment="1"/>
    <xf numFmtId="165" fontId="4" fillId="0" borderId="0" xfId="0" applyNumberFormat="1" applyFont="1"/>
    <xf numFmtId="3" fontId="4" fillId="0" borderId="0" xfId="0" applyNumberFormat="1" applyFont="1" applyAlignment="1"/>
    <xf numFmtId="3" fontId="4" fillId="0" borderId="0" xfId="0" applyNumberFormat="1" applyFont="1" applyAlignment="1">
      <alignment horizontal="fill"/>
    </xf>
    <xf numFmtId="165" fontId="7" fillId="0" borderId="0" xfId="0" applyNumberFormat="1" applyFont="1" applyAlignment="1"/>
    <xf numFmtId="165" fontId="4"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5" fillId="2" borderId="0" xfId="0" applyNumberFormat="1" applyFont="1" applyFill="1" applyAlignment="1"/>
    <xf numFmtId="165" fontId="5" fillId="2" borderId="0" xfId="0" applyNumberFormat="1" applyFont="1" applyFill="1" applyBorder="1" applyAlignment="1"/>
    <xf numFmtId="165" fontId="6" fillId="2" borderId="0" xfId="0" applyNumberFormat="1" applyFont="1" applyFill="1" applyBorder="1" applyAlignment="1"/>
    <xf numFmtId="165" fontId="11" fillId="2" borderId="0" xfId="0" applyNumberFormat="1" applyFont="1" applyFill="1" applyAlignment="1"/>
    <xf numFmtId="165" fontId="4" fillId="0" borderId="0" xfId="0" applyNumberFormat="1" applyFont="1" applyAlignment="1">
      <alignment horizontal="right"/>
    </xf>
    <xf numFmtId="0" fontId="0" fillId="0" borderId="0" xfId="0" applyBorder="1"/>
    <xf numFmtId="165" fontId="2" fillId="0" borderId="0" xfId="0" applyNumberFormat="1" applyFont="1" applyAlignment="1"/>
    <xf numFmtId="165" fontId="17" fillId="2" borderId="0" xfId="0" applyNumberFormat="1" applyFont="1" applyFill="1" applyAlignment="1"/>
    <xf numFmtId="165" fontId="4" fillId="0" borderId="0" xfId="0" applyNumberFormat="1" applyFont="1" applyBorder="1"/>
    <xf numFmtId="0" fontId="18" fillId="0" borderId="0" xfId="8"/>
    <xf numFmtId="0" fontId="20" fillId="0" borderId="2" xfId="8" applyFont="1" applyBorder="1" applyAlignment="1">
      <alignment horizontal="center"/>
    </xf>
    <xf numFmtId="0" fontId="20" fillId="0" borderId="3" xfId="8" applyFont="1" applyBorder="1" applyAlignment="1">
      <alignment horizontal="center"/>
    </xf>
    <xf numFmtId="0" fontId="7" fillId="0" borderId="2" xfId="8" applyFont="1" applyBorder="1"/>
    <xf numFmtId="5" fontId="20" fillId="0" borderId="0" xfId="8" applyNumberFormat="1" applyFont="1" applyBorder="1"/>
    <xf numFmtId="5" fontId="20" fillId="0" borderId="5" xfId="8" applyNumberFormat="1" applyFont="1" applyBorder="1"/>
    <xf numFmtId="0" fontId="7" fillId="0" borderId="6" xfId="8" applyFont="1" applyBorder="1"/>
    <xf numFmtId="0" fontId="7" fillId="0" borderId="3" xfId="8" applyFont="1" applyBorder="1"/>
    <xf numFmtId="0" fontId="20" fillId="0" borderId="7" xfId="8" applyFont="1" applyBorder="1" applyAlignment="1">
      <alignment horizontal="left"/>
    </xf>
    <xf numFmtId="0" fontId="29" fillId="0" borderId="0" xfId="0" applyFont="1"/>
    <xf numFmtId="165" fontId="1" fillId="0" borderId="0" xfId="0" applyNumberFormat="1" applyFont="1" applyFill="1" applyAlignment="1"/>
    <xf numFmtId="0" fontId="7" fillId="0" borderId="8" xfId="8" applyFont="1" applyBorder="1"/>
    <xf numFmtId="0" fontId="7" fillId="0" borderId="9" xfId="8" applyFont="1" applyBorder="1"/>
    <xf numFmtId="0" fontId="18" fillId="0" borderId="0" xfId="8" applyBorder="1"/>
    <xf numFmtId="165" fontId="4" fillId="0" borderId="0" xfId="0" applyNumberFormat="1" applyFont="1" applyFill="1" applyAlignment="1"/>
    <xf numFmtId="165" fontId="5" fillId="3" borderId="0" xfId="0" applyNumberFormat="1" applyFont="1" applyFill="1" applyAlignment="1">
      <alignment horizontal="right"/>
    </xf>
    <xf numFmtId="165" fontId="5" fillId="3" borderId="0" xfId="0" applyNumberFormat="1" applyFont="1" applyFill="1" applyAlignment="1"/>
    <xf numFmtId="5" fontId="25" fillId="2" borderId="11" xfId="0" applyNumberFormat="1" applyFont="1" applyFill="1" applyBorder="1" applyAlignment="1"/>
    <xf numFmtId="5" fontId="25" fillId="2" borderId="10" xfId="0" applyNumberFormat="1" applyFont="1" applyFill="1" applyBorder="1" applyAlignment="1"/>
    <xf numFmtId="0" fontId="0" fillId="0" borderId="0" xfId="0" applyBorder="1" applyAlignment="1">
      <alignment horizontal="center"/>
    </xf>
    <xf numFmtId="0" fontId="29" fillId="0" borderId="0" xfId="0" applyFont="1" applyBorder="1" applyAlignment="1">
      <alignment horizontal="center"/>
    </xf>
    <xf numFmtId="0" fontId="0" fillId="0" borderId="0" xfId="0" applyAlignment="1">
      <alignment horizontal="center"/>
    </xf>
    <xf numFmtId="0" fontId="0" fillId="0" borderId="0" xfId="0" applyFill="1"/>
    <xf numFmtId="0" fontId="7" fillId="0" borderId="12" xfId="8" applyFont="1" applyBorder="1"/>
    <xf numFmtId="3" fontId="15" fillId="0" borderId="0" xfId="0" applyNumberFormat="1" applyFont="1" applyAlignment="1">
      <alignment horizontal="centerContinuous"/>
    </xf>
    <xf numFmtId="165" fontId="15" fillId="0" borderId="0" xfId="0" applyNumberFormat="1" applyFont="1" applyAlignment="1">
      <alignment horizontal="centerContinuous"/>
    </xf>
    <xf numFmtId="165" fontId="5" fillId="0" borderId="0" xfId="0" applyNumberFormat="1" applyFont="1" applyFill="1" applyBorder="1" applyAlignment="1"/>
    <xf numFmtId="165" fontId="13" fillId="3" borderId="0" xfId="0" applyNumberFormat="1" applyFont="1" applyFill="1" applyAlignment="1"/>
    <xf numFmtId="0" fontId="13" fillId="0" borderId="0" xfId="0" applyFont="1" applyFill="1" applyBorder="1" applyAlignment="1">
      <alignment vertical="top" wrapText="1"/>
    </xf>
    <xf numFmtId="0" fontId="36" fillId="0" borderId="0" xfId="0" applyFont="1" applyFill="1" applyBorder="1" applyAlignment="1">
      <alignment vertical="top" wrapText="1"/>
    </xf>
    <xf numFmtId="165" fontId="4" fillId="0" borderId="0" xfId="0" applyNumberFormat="1" applyFont="1" applyBorder="1" applyAlignment="1"/>
    <xf numFmtId="165" fontId="41" fillId="0" borderId="0" xfId="0" applyNumberFormat="1" applyFont="1" applyAlignment="1"/>
    <xf numFmtId="165" fontId="42" fillId="2" borderId="0" xfId="0" applyNumberFormat="1" applyFont="1" applyFill="1" applyAlignment="1"/>
    <xf numFmtId="170" fontId="25" fillId="2" borderId="14" xfId="0" applyNumberFormat="1" applyFont="1" applyFill="1" applyBorder="1" applyAlignment="1"/>
    <xf numFmtId="0" fontId="46" fillId="0" borderId="0" xfId="0" applyFont="1"/>
    <xf numFmtId="165" fontId="45" fillId="0" borderId="0" xfId="0" applyNumberFormat="1" applyFont="1"/>
    <xf numFmtId="165" fontId="28" fillId="0" borderId="0" xfId="0" applyNumberFormat="1" applyFont="1"/>
    <xf numFmtId="165" fontId="45" fillId="0" borderId="0" xfId="0" applyNumberFormat="1" applyFont="1" applyAlignment="1"/>
    <xf numFmtId="165" fontId="28" fillId="0" borderId="0" xfId="0" applyNumberFormat="1" applyFont="1" applyAlignment="1"/>
    <xf numFmtId="3" fontId="45" fillId="2" borderId="0" xfId="0" applyNumberFormat="1" applyFont="1" applyFill="1" applyAlignment="1"/>
    <xf numFmtId="3" fontId="49" fillId="2" borderId="0" xfId="0" applyNumberFormat="1" applyFont="1" applyFill="1" applyAlignment="1"/>
    <xf numFmtId="0" fontId="28" fillId="0" borderId="0" xfId="0" applyFont="1"/>
    <xf numFmtId="165" fontId="46" fillId="0" borderId="0" xfId="0" applyNumberFormat="1" applyFont="1"/>
    <xf numFmtId="165" fontId="46" fillId="0" borderId="0" xfId="0" applyNumberFormat="1" applyFont="1" applyBorder="1"/>
    <xf numFmtId="165" fontId="50" fillId="0" borderId="0" xfId="0" applyNumberFormat="1" applyFont="1" applyAlignment="1"/>
    <xf numFmtId="3" fontId="48" fillId="0" borderId="0" xfId="0" applyNumberFormat="1" applyFont="1" applyAlignment="1"/>
    <xf numFmtId="3" fontId="47" fillId="0" borderId="0" xfId="0" applyNumberFormat="1" applyFont="1" applyAlignment="1"/>
    <xf numFmtId="0" fontId="46" fillId="0" borderId="0" xfId="8" applyFont="1"/>
    <xf numFmtId="0" fontId="38" fillId="0" borderId="0" xfId="8" applyFont="1"/>
    <xf numFmtId="37" fontId="4" fillId="0" borderId="11" xfId="0" applyNumberFormat="1" applyFont="1" applyBorder="1" applyAlignment="1"/>
    <xf numFmtId="37" fontId="15" fillId="0" borderId="17" xfId="0" applyNumberFormat="1" applyFont="1" applyBorder="1" applyAlignment="1"/>
    <xf numFmtId="37" fontId="4" fillId="0" borderId="10" xfId="0" applyNumberFormat="1" applyFont="1" applyBorder="1"/>
    <xf numFmtId="37" fontId="4" fillId="0" borderId="11" xfId="0" applyNumberFormat="1" applyFont="1" applyBorder="1"/>
    <xf numFmtId="37" fontId="20" fillId="0" borderId="7" xfId="8" applyNumberFormat="1" applyFont="1" applyBorder="1"/>
    <xf numFmtId="37" fontId="20" fillId="0" borderId="0" xfId="8" applyNumberFormat="1" applyFont="1" applyBorder="1"/>
    <xf numFmtId="37" fontId="5" fillId="2" borderId="11" xfId="0" applyNumberFormat="1" applyFont="1" applyFill="1" applyBorder="1" applyAlignment="1"/>
    <xf numFmtId="37" fontId="22" fillId="2" borderId="19" xfId="0" applyNumberFormat="1" applyFont="1" applyFill="1" applyBorder="1" applyAlignment="1"/>
    <xf numFmtId="37" fontId="22" fillId="2" borderId="21" xfId="0" applyNumberFormat="1" applyFont="1" applyFill="1" applyBorder="1" applyAlignment="1"/>
    <xf numFmtId="37" fontId="22" fillId="2" borderId="23" xfId="0" applyNumberFormat="1" applyFont="1" applyFill="1" applyBorder="1" applyAlignment="1"/>
    <xf numFmtId="37" fontId="22" fillId="2" borderId="25" xfId="0" applyNumberFormat="1" applyFont="1" applyFill="1" applyBorder="1" applyAlignment="1"/>
    <xf numFmtId="37" fontId="22" fillId="2" borderId="27" xfId="0" applyNumberFormat="1" applyFont="1" applyFill="1" applyBorder="1" applyAlignment="1"/>
    <xf numFmtId="37" fontId="22" fillId="2" borderId="29" xfId="0" applyNumberFormat="1" applyFont="1" applyFill="1" applyBorder="1" applyAlignment="1"/>
    <xf numFmtId="37" fontId="22" fillId="2" borderId="31" xfId="0" applyNumberFormat="1" applyFont="1" applyFill="1" applyBorder="1" applyAlignment="1"/>
    <xf numFmtId="37" fontId="22" fillId="2" borderId="0" xfId="0" applyNumberFormat="1" applyFont="1" applyFill="1" applyBorder="1" applyAlignment="1"/>
    <xf numFmtId="37" fontId="22" fillId="2" borderId="35" xfId="0" applyNumberFormat="1" applyFont="1" applyFill="1" applyBorder="1" applyAlignment="1"/>
    <xf numFmtId="37" fontId="22" fillId="2" borderId="14" xfId="0" applyNumberFormat="1" applyFont="1" applyFill="1" applyBorder="1" applyAlignment="1"/>
    <xf numFmtId="37" fontId="22" fillId="2" borderId="10" xfId="0" applyNumberFormat="1" applyFont="1" applyFill="1" applyBorder="1" applyAlignment="1"/>
    <xf numFmtId="37" fontId="22" fillId="2" borderId="6" xfId="0" applyNumberFormat="1" applyFont="1" applyFill="1" applyBorder="1" applyAlignment="1"/>
    <xf numFmtId="37" fontId="22" fillId="2" borderId="2" xfId="0" applyNumberFormat="1" applyFont="1" applyFill="1" applyBorder="1" applyAlignment="1"/>
    <xf numFmtId="37" fontId="23" fillId="2" borderId="38" xfId="0" applyNumberFormat="1" applyFont="1" applyFill="1" applyBorder="1" applyAlignment="1"/>
    <xf numFmtId="4" fontId="22" fillId="2" borderId="39" xfId="0" applyNumberFormat="1" applyFont="1" applyFill="1" applyBorder="1" applyAlignment="1">
      <alignment horizontal="right"/>
    </xf>
    <xf numFmtId="4" fontId="22" fillId="2" borderId="39" xfId="0" applyNumberFormat="1" applyFont="1" applyFill="1" applyBorder="1" applyAlignment="1"/>
    <xf numFmtId="37" fontId="5" fillId="2" borderId="14" xfId="0" applyNumberFormat="1" applyFont="1" applyFill="1" applyBorder="1" applyAlignment="1"/>
    <xf numFmtId="37" fontId="5" fillId="2" borderId="10" xfId="0" applyNumberFormat="1" applyFont="1" applyFill="1" applyBorder="1" applyAlignment="1"/>
    <xf numFmtId="37" fontId="5" fillId="0" borderId="14" xfId="0" applyNumberFormat="1" applyFont="1" applyFill="1" applyBorder="1" applyAlignment="1"/>
    <xf numFmtId="37" fontId="5" fillId="0" borderId="10" xfId="0" applyNumberFormat="1" applyFont="1" applyFill="1" applyBorder="1" applyAlignment="1"/>
    <xf numFmtId="37" fontId="5" fillId="0" borderId="11" xfId="0" applyNumberFormat="1" applyFont="1" applyFill="1" applyBorder="1" applyAlignment="1"/>
    <xf numFmtId="37" fontId="6" fillId="2" borderId="14" xfId="0" applyNumberFormat="1" applyFont="1" applyFill="1" applyBorder="1" applyAlignment="1"/>
    <xf numFmtId="37" fontId="6" fillId="2" borderId="11" xfId="0" applyNumberFormat="1" applyFont="1" applyFill="1" applyBorder="1" applyAlignment="1"/>
    <xf numFmtId="37" fontId="5" fillId="2" borderId="38" xfId="0" applyNumberFormat="1" applyFont="1" applyFill="1" applyBorder="1" applyAlignment="1"/>
    <xf numFmtId="37" fontId="5" fillId="2" borderId="41" xfId="0" applyNumberFormat="1" applyFont="1" applyFill="1" applyBorder="1" applyAlignment="1"/>
    <xf numFmtId="0" fontId="20" fillId="0" borderId="42" xfId="8" applyFont="1" applyBorder="1"/>
    <xf numFmtId="0" fontId="18" fillId="0" borderId="41" xfId="8" applyBorder="1"/>
    <xf numFmtId="37" fontId="20" fillId="0" borderId="38" xfId="8" applyNumberFormat="1" applyFont="1" applyBorder="1"/>
    <xf numFmtId="37" fontId="20" fillId="0" borderId="41" xfId="8" applyNumberFormat="1" applyFont="1" applyBorder="1"/>
    <xf numFmtId="5" fontId="20" fillId="0" borderId="41" xfId="8" applyNumberFormat="1" applyFont="1" applyBorder="1"/>
    <xf numFmtId="5" fontId="20" fillId="0" borderId="42" xfId="8" applyNumberFormat="1" applyFont="1" applyBorder="1"/>
    <xf numFmtId="0" fontId="16" fillId="0" borderId="0" xfId="0" applyFont="1"/>
    <xf numFmtId="0" fontId="0" fillId="0" borderId="0" xfId="0" applyAlignment="1">
      <alignment vertical="top"/>
    </xf>
    <xf numFmtId="0" fontId="29" fillId="0" borderId="0" xfId="0" applyFont="1" applyAlignment="1">
      <alignment vertical="top"/>
    </xf>
    <xf numFmtId="170" fontId="23" fillId="2" borderId="43" xfId="0" applyNumberFormat="1" applyFont="1" applyFill="1" applyBorder="1" applyAlignment="1"/>
    <xf numFmtId="170" fontId="23" fillId="2" borderId="45" xfId="0" applyNumberFormat="1" applyFont="1" applyFill="1" applyBorder="1" applyAlignment="1"/>
    <xf numFmtId="37" fontId="23" fillId="2" borderId="45" xfId="0" applyNumberFormat="1" applyFont="1" applyFill="1" applyBorder="1" applyAlignment="1"/>
    <xf numFmtId="37" fontId="23" fillId="2" borderId="43" xfId="0" applyNumberFormat="1" applyFont="1" applyFill="1" applyBorder="1" applyAlignment="1"/>
    <xf numFmtId="37" fontId="15" fillId="0" borderId="13" xfId="0" applyNumberFormat="1" applyFont="1" applyBorder="1" applyAlignment="1">
      <alignment horizontal="right"/>
    </xf>
    <xf numFmtId="37" fontId="23" fillId="2" borderId="41" xfId="0" applyNumberFormat="1" applyFont="1" applyFill="1" applyBorder="1" applyAlignment="1"/>
    <xf numFmtId="0" fontId="54" fillId="2" borderId="0" xfId="0" applyFont="1" applyFill="1" applyProtection="1">
      <protection hidden="1"/>
    </xf>
    <xf numFmtId="3" fontId="23" fillId="2" borderId="50" xfId="0" applyNumberFormat="1" applyFont="1" applyFill="1" applyBorder="1" applyAlignment="1"/>
    <xf numFmtId="37" fontId="15" fillId="0" borderId="17" xfId="0" applyNumberFormat="1" applyFont="1" applyBorder="1" applyAlignment="1">
      <alignment horizontal="right"/>
    </xf>
    <xf numFmtId="37" fontId="22" fillId="2" borderId="51" xfId="0" applyNumberFormat="1" applyFont="1" applyFill="1" applyBorder="1" applyAlignment="1"/>
    <xf numFmtId="0" fontId="12" fillId="0" borderId="0" xfId="0" applyFont="1"/>
    <xf numFmtId="37" fontId="4" fillId="0" borderId="14" xfId="0" applyNumberFormat="1" applyFont="1" applyBorder="1" applyAlignment="1">
      <alignment horizontal="center"/>
    </xf>
    <xf numFmtId="37" fontId="4" fillId="0" borderId="10" xfId="0" applyNumberFormat="1" applyFont="1" applyBorder="1" applyAlignment="1">
      <alignment horizontal="center"/>
    </xf>
    <xf numFmtId="37" fontId="4" fillId="0" borderId="10" xfId="0" applyNumberFormat="1" applyFont="1" applyBorder="1" applyAlignment="1"/>
    <xf numFmtId="37" fontId="4" fillId="0" borderId="7" xfId="0" applyNumberFormat="1" applyFont="1" applyBorder="1"/>
    <xf numFmtId="0" fontId="16" fillId="0" borderId="0" xfId="0" applyNumberFormat="1" applyFont="1" applyAlignment="1"/>
    <xf numFmtId="0" fontId="22" fillId="0" borderId="14" xfId="0" applyNumberFormat="1" applyFont="1" applyFill="1" applyBorder="1" applyAlignment="1">
      <alignment horizontal="left"/>
    </xf>
    <xf numFmtId="0" fontId="22" fillId="2" borderId="14" xfId="0" applyNumberFormat="1" applyFont="1" applyFill="1" applyBorder="1" applyAlignment="1">
      <alignment horizontal="left"/>
    </xf>
    <xf numFmtId="0" fontId="23" fillId="2" borderId="38" xfId="0" applyNumberFormat="1" applyFont="1" applyFill="1" applyBorder="1" applyAlignment="1">
      <alignment horizontal="left"/>
    </xf>
    <xf numFmtId="0" fontId="23" fillId="2" borderId="39" xfId="0" applyNumberFormat="1" applyFont="1" applyFill="1" applyBorder="1" applyAlignment="1">
      <alignment horizontal="left"/>
    </xf>
    <xf numFmtId="0" fontId="5" fillId="2" borderId="66" xfId="0" applyNumberFormat="1" applyFont="1" applyFill="1" applyBorder="1" applyAlignment="1">
      <alignment horizontal="left" indent="1"/>
    </xf>
    <xf numFmtId="0" fontId="5" fillId="2" borderId="12" xfId="0" applyNumberFormat="1" applyFont="1" applyFill="1" applyBorder="1" applyAlignment="1">
      <alignment horizontal="left" indent="1"/>
    </xf>
    <xf numFmtId="0" fontId="6" fillId="2" borderId="12" xfId="0" applyNumberFormat="1" applyFont="1" applyFill="1" applyBorder="1" applyAlignment="1">
      <alignment horizontal="left" indent="2"/>
    </xf>
    <xf numFmtId="0" fontId="5" fillId="2" borderId="47" xfId="0" applyNumberFormat="1" applyFont="1" applyFill="1" applyBorder="1" applyAlignment="1">
      <alignment horizontal="left" indent="1"/>
    </xf>
    <xf numFmtId="0" fontId="5" fillId="2" borderId="12" xfId="0" applyNumberFormat="1" applyFont="1" applyFill="1" applyBorder="1" applyAlignment="1">
      <alignment horizontal="left" indent="2"/>
    </xf>
    <xf numFmtId="0" fontId="25" fillId="2" borderId="12" xfId="0" applyNumberFormat="1" applyFont="1" applyFill="1" applyBorder="1" applyAlignment="1">
      <alignment horizontal="left" indent="3"/>
    </xf>
    <xf numFmtId="37" fontId="22" fillId="2" borderId="12" xfId="0" applyNumberFormat="1" applyFont="1" applyFill="1" applyBorder="1" applyAlignment="1"/>
    <xf numFmtId="0" fontId="4" fillId="0" borderId="14" xfId="0" applyNumberFormat="1" applyFont="1" applyBorder="1" applyAlignment="1"/>
    <xf numFmtId="0" fontId="4" fillId="0" borderId="6" xfId="0" applyNumberFormat="1" applyFont="1" applyBorder="1" applyAlignment="1"/>
    <xf numFmtId="0" fontId="15" fillId="0" borderId="2" xfId="0" applyNumberFormat="1" applyFont="1" applyBorder="1" applyAlignment="1"/>
    <xf numFmtId="0" fontId="4" fillId="0" borderId="68" xfId="0" applyNumberFormat="1" applyFont="1" applyBorder="1" applyAlignment="1"/>
    <xf numFmtId="0" fontId="4" fillId="0" borderId="69" xfId="0" applyNumberFormat="1" applyFont="1" applyBorder="1" applyAlignment="1"/>
    <xf numFmtId="0" fontId="4" fillId="0" borderId="2" xfId="0" applyNumberFormat="1" applyFont="1" applyBorder="1" applyAlignment="1">
      <alignment horizontal="fill"/>
    </xf>
    <xf numFmtId="0" fontId="4" fillId="0" borderId="2" xfId="0" applyNumberFormat="1" applyFont="1" applyBorder="1" applyAlignment="1"/>
    <xf numFmtId="0" fontId="4" fillId="0" borderId="64" xfId="0" applyNumberFormat="1" applyFont="1" applyBorder="1" applyAlignment="1">
      <alignment horizontal="center"/>
    </xf>
    <xf numFmtId="0" fontId="4" fillId="0" borderId="63" xfId="0" applyNumberFormat="1" applyFont="1" applyBorder="1" applyAlignment="1">
      <alignment horizontal="center"/>
    </xf>
    <xf numFmtId="37" fontId="15" fillId="0" borderId="47" xfId="0" applyNumberFormat="1" applyFont="1" applyBorder="1" applyAlignment="1">
      <alignment horizontal="center"/>
    </xf>
    <xf numFmtId="37" fontId="15" fillId="0" borderId="2" xfId="0" applyNumberFormat="1" applyFont="1" applyBorder="1" applyAlignment="1">
      <alignment horizontal="center"/>
    </xf>
    <xf numFmtId="37" fontId="4" fillId="0" borderId="7" xfId="0" applyNumberFormat="1" applyFont="1" applyBorder="1" applyAlignment="1">
      <alignment horizontal="center"/>
    </xf>
    <xf numFmtId="37" fontId="4" fillId="0" borderId="0" xfId="0" applyNumberFormat="1" applyFont="1" applyAlignment="1">
      <alignment horizontal="center"/>
    </xf>
    <xf numFmtId="37" fontId="4" fillId="0" borderId="6" xfId="0" applyNumberFormat="1" applyFont="1" applyBorder="1" applyAlignment="1">
      <alignment horizontal="center"/>
    </xf>
    <xf numFmtId="37" fontId="4" fillId="0" borderId="2" xfId="0" applyNumberFormat="1" applyFont="1" applyBorder="1" applyAlignment="1">
      <alignment horizontal="center"/>
    </xf>
    <xf numFmtId="37" fontId="4" fillId="0" borderId="7" xfId="0" applyNumberFormat="1" applyFont="1" applyBorder="1" applyAlignment="1"/>
    <xf numFmtId="37" fontId="4" fillId="0" borderId="0" xfId="0" applyNumberFormat="1" applyFont="1" applyAlignment="1"/>
    <xf numFmtId="37" fontId="4" fillId="0" borderId="6" xfId="0" applyNumberFormat="1" applyFont="1" applyBorder="1" applyAlignment="1"/>
    <xf numFmtId="37" fontId="4" fillId="0" borderId="2" xfId="0" applyNumberFormat="1" applyFont="1" applyBorder="1" applyAlignment="1"/>
    <xf numFmtId="37" fontId="4" fillId="0" borderId="14" xfId="0" applyNumberFormat="1" applyFont="1" applyBorder="1" applyAlignment="1"/>
    <xf numFmtId="37" fontId="4" fillId="0" borderId="0" xfId="0" applyNumberFormat="1" applyFont="1" applyBorder="1" applyAlignment="1"/>
    <xf numFmtId="0" fontId="4" fillId="0" borderId="0" xfId="0" applyFont="1"/>
    <xf numFmtId="5" fontId="5" fillId="2" borderId="11" xfId="0" applyNumberFormat="1" applyFont="1" applyFill="1" applyBorder="1" applyAlignment="1"/>
    <xf numFmtId="0" fontId="5" fillId="2" borderId="71" xfId="0" applyNumberFormat="1" applyFont="1" applyFill="1" applyBorder="1" applyAlignment="1">
      <alignment horizontal="left"/>
    </xf>
    <xf numFmtId="165" fontId="1" fillId="0" borderId="0" xfId="0" applyNumberFormat="1" applyFont="1" applyBorder="1"/>
    <xf numFmtId="0" fontId="39" fillId="0" borderId="0" xfId="0" applyFont="1" applyBorder="1" applyAlignment="1">
      <alignment vertical="top" wrapText="1"/>
    </xf>
    <xf numFmtId="0" fontId="29" fillId="0" borderId="0" xfId="0" applyFont="1" applyBorder="1" applyAlignment="1">
      <alignment horizontal="center" vertical="top"/>
    </xf>
    <xf numFmtId="0" fontId="35" fillId="0" borderId="0" xfId="0" applyFont="1" applyBorder="1" applyAlignment="1">
      <alignment horizontal="center" vertical="top" wrapText="1"/>
    </xf>
    <xf numFmtId="0" fontId="58" fillId="0" borderId="0" xfId="0" applyFont="1" applyBorder="1" applyAlignment="1">
      <alignment horizontal="center"/>
    </xf>
    <xf numFmtId="0" fontId="57" fillId="0" borderId="0" xfId="0" applyFont="1" applyBorder="1" applyAlignment="1">
      <alignment vertical="top" wrapText="1"/>
    </xf>
    <xf numFmtId="3" fontId="29" fillId="0" borderId="0" xfId="0" applyNumberFormat="1" applyFont="1" applyBorder="1" applyAlignment="1">
      <alignment vertical="top" wrapText="1"/>
    </xf>
    <xf numFmtId="0" fontId="4" fillId="0" borderId="38" xfId="0" applyNumberFormat="1" applyFont="1" applyBorder="1" applyAlignment="1"/>
    <xf numFmtId="0" fontId="15" fillId="0" borderId="63" xfId="0" applyNumberFormat="1" applyFont="1" applyBorder="1" applyAlignment="1">
      <alignment horizontal="right"/>
    </xf>
    <xf numFmtId="0" fontId="15" fillId="0" borderId="64" xfId="0" applyNumberFormat="1" applyFont="1" applyBorder="1" applyAlignment="1">
      <alignment horizontal="right"/>
    </xf>
    <xf numFmtId="0" fontId="15" fillId="0" borderId="65" xfId="0" applyNumberFormat="1" applyFont="1" applyBorder="1" applyAlignment="1">
      <alignment horizontal="right"/>
    </xf>
    <xf numFmtId="0" fontId="15" fillId="0" borderId="38" xfId="0" applyNumberFormat="1" applyFont="1" applyBorder="1" applyAlignment="1">
      <alignment horizontal="left" indent="3"/>
    </xf>
    <xf numFmtId="37" fontId="15" fillId="0" borderId="6" xfId="0" applyNumberFormat="1" applyFont="1" applyBorder="1" applyAlignment="1"/>
    <xf numFmtId="37" fontId="15" fillId="0" borderId="2" xfId="0" applyNumberFormat="1" applyFont="1" applyBorder="1" applyAlignment="1"/>
    <xf numFmtId="5" fontId="15" fillId="0" borderId="2" xfId="0" applyNumberFormat="1" applyFont="1" applyBorder="1" applyAlignment="1"/>
    <xf numFmtId="5" fontId="15" fillId="0" borderId="3" xfId="0" applyNumberFormat="1" applyFont="1" applyBorder="1" applyAlignment="1"/>
    <xf numFmtId="37" fontId="4" fillId="0" borderId="3" xfId="0" applyNumberFormat="1" applyFont="1" applyBorder="1" applyAlignment="1"/>
    <xf numFmtId="37" fontId="4" fillId="0" borderId="38" xfId="0" applyNumberFormat="1" applyFont="1" applyBorder="1" applyAlignment="1"/>
    <xf numFmtId="37" fontId="4" fillId="0" borderId="41" xfId="0" applyNumberFormat="1" applyFont="1" applyBorder="1" applyAlignment="1"/>
    <xf numFmtId="37" fontId="4" fillId="0" borderId="18" xfId="0" applyNumberFormat="1" applyFont="1" applyBorder="1" applyAlignment="1"/>
    <xf numFmtId="0" fontId="4" fillId="0" borderId="67" xfId="0" applyNumberFormat="1" applyFont="1" applyBorder="1" applyAlignment="1"/>
    <xf numFmtId="0" fontId="4" fillId="0" borderId="47" xfId="0" applyNumberFormat="1" applyFont="1" applyBorder="1" applyAlignment="1">
      <alignment horizontal="left" indent="3"/>
    </xf>
    <xf numFmtId="5" fontId="4" fillId="0" borderId="2" xfId="0" applyNumberFormat="1" applyFont="1" applyBorder="1" applyAlignment="1"/>
    <xf numFmtId="5" fontId="4" fillId="0" borderId="3" xfId="0" applyNumberFormat="1" applyFont="1" applyBorder="1" applyAlignment="1"/>
    <xf numFmtId="0" fontId="15" fillId="0" borderId="0" xfId="0" applyNumberFormat="1" applyFont="1" applyBorder="1" applyAlignment="1">
      <alignment horizontal="left" indent="5"/>
    </xf>
    <xf numFmtId="3" fontId="5" fillId="2" borderId="0" xfId="0" applyNumberFormat="1" applyFont="1" applyFill="1" applyAlignment="1"/>
    <xf numFmtId="165" fontId="48" fillId="0" borderId="0" xfId="0" applyNumberFormat="1" applyFont="1" applyAlignment="1"/>
    <xf numFmtId="165" fontId="47" fillId="0" borderId="0" xfId="0" applyNumberFormat="1" applyFont="1" applyAlignment="1"/>
    <xf numFmtId="37" fontId="4" fillId="0" borderId="40" xfId="0" applyNumberFormat="1" applyFont="1" applyBorder="1" applyAlignment="1"/>
    <xf numFmtId="0" fontId="43" fillId="0" borderId="0" xfId="9" applyFont="1"/>
    <xf numFmtId="0" fontId="0" fillId="0" borderId="0" xfId="0" applyAlignment="1"/>
    <xf numFmtId="0" fontId="18" fillId="0" borderId="0" xfId="9"/>
    <xf numFmtId="0" fontId="15" fillId="0" borderId="0" xfId="9" applyFont="1"/>
    <xf numFmtId="0" fontId="20" fillId="0" borderId="0" xfId="9" applyFont="1"/>
    <xf numFmtId="0" fontId="7" fillId="0" borderId="0" xfId="9" applyFont="1"/>
    <xf numFmtId="0" fontId="7" fillId="0" borderId="0" xfId="9" applyFont="1" applyFill="1" applyAlignment="1">
      <alignment vertical="center"/>
    </xf>
    <xf numFmtId="0" fontId="20" fillId="0" borderId="0" xfId="9" applyFont="1" applyFill="1" applyBorder="1" applyAlignment="1">
      <alignment horizontal="centerContinuous"/>
    </xf>
    <xf numFmtId="0" fontId="7" fillId="0" borderId="7" xfId="9" applyFont="1" applyFill="1" applyBorder="1" applyAlignment="1">
      <alignment horizontal="center"/>
    </xf>
    <xf numFmtId="0" fontId="7" fillId="0" borderId="40" xfId="9" applyFont="1" applyFill="1" applyBorder="1" applyAlignment="1">
      <alignment horizontal="center"/>
    </xf>
    <xf numFmtId="0" fontId="7" fillId="0" borderId="0" xfId="9" applyFont="1" applyFill="1"/>
    <xf numFmtId="0" fontId="7" fillId="0" borderId="0" xfId="9" applyFont="1" applyFill="1" applyBorder="1" applyAlignment="1">
      <alignment horizontal="center"/>
    </xf>
    <xf numFmtId="0" fontId="7" fillId="0" borderId="6" xfId="9" applyFont="1" applyFill="1" applyBorder="1" applyAlignment="1">
      <alignment horizontal="center" wrapText="1"/>
    </xf>
    <xf numFmtId="0" fontId="7" fillId="0" borderId="3" xfId="9" applyFont="1" applyFill="1" applyBorder="1" applyAlignment="1">
      <alignment horizontal="center" wrapText="1"/>
    </xf>
    <xf numFmtId="0" fontId="60" fillId="0" borderId="0" xfId="9" applyFont="1" applyFill="1" applyBorder="1" applyAlignment="1">
      <alignment horizontal="center"/>
    </xf>
    <xf numFmtId="0" fontId="7" fillId="0" borderId="1" xfId="9" applyFont="1" applyBorder="1"/>
    <xf numFmtId="37" fontId="7" fillId="0" borderId="7" xfId="9" applyNumberFormat="1" applyFont="1" applyBorder="1"/>
    <xf numFmtId="37" fontId="7" fillId="0" borderId="40" xfId="9" applyNumberFormat="1" applyFont="1" applyBorder="1"/>
    <xf numFmtId="3" fontId="7" fillId="0" borderId="0" xfId="9" applyNumberFormat="1" applyFont="1"/>
    <xf numFmtId="37" fontId="7" fillId="0" borderId="0" xfId="9" applyNumberFormat="1" applyFont="1" applyBorder="1"/>
    <xf numFmtId="37" fontId="7" fillId="0" borderId="68" xfId="9" applyNumberFormat="1" applyFont="1" applyBorder="1"/>
    <xf numFmtId="0" fontId="7" fillId="0" borderId="0" xfId="9" applyFont="1" applyBorder="1"/>
    <xf numFmtId="0" fontId="20" fillId="0" borderId="5" xfId="9" applyFont="1" applyBorder="1"/>
    <xf numFmtId="37" fontId="7" fillId="0" borderId="40" xfId="3" applyNumberFormat="1" applyFont="1" applyBorder="1"/>
    <xf numFmtId="168" fontId="20" fillId="0" borderId="0" xfId="3" applyNumberFormat="1" applyFont="1" applyBorder="1"/>
    <xf numFmtId="0" fontId="7" fillId="0" borderId="5" xfId="9" applyFont="1" applyBorder="1"/>
    <xf numFmtId="3" fontId="7" fillId="0" borderId="7" xfId="1" applyNumberFormat="1" applyFont="1" applyBorder="1"/>
    <xf numFmtId="3" fontId="7" fillId="0" borderId="5" xfId="1" applyNumberFormat="1" applyFont="1" applyBorder="1"/>
    <xf numFmtId="167" fontId="7" fillId="0" borderId="0" xfId="1" applyNumberFormat="1" applyFont="1" applyBorder="1"/>
    <xf numFmtId="167" fontId="20" fillId="0" borderId="0" xfId="1" applyNumberFormat="1" applyFont="1" applyBorder="1"/>
    <xf numFmtId="0" fontId="61" fillId="0" borderId="0" xfId="9" applyFont="1"/>
    <xf numFmtId="170" fontId="7" fillId="0" borderId="0" xfId="9" applyNumberFormat="1" applyFont="1"/>
    <xf numFmtId="37" fontId="7" fillId="0" borderId="0" xfId="9" applyNumberFormat="1" applyFont="1"/>
    <xf numFmtId="37" fontId="7" fillId="0" borderId="7" xfId="9" applyNumberFormat="1" applyFont="1" applyBorder="1" applyAlignment="1"/>
    <xf numFmtId="37" fontId="7" fillId="0" borderId="40" xfId="9" applyNumberFormat="1" applyFont="1" applyBorder="1" applyAlignment="1"/>
    <xf numFmtId="37" fontId="20" fillId="0" borderId="38" xfId="1" applyNumberFormat="1" applyFont="1" applyBorder="1"/>
    <xf numFmtId="0" fontId="7" fillId="0" borderId="0" xfId="9" applyNumberFormat="1" applyFont="1"/>
    <xf numFmtId="0" fontId="20" fillId="0" borderId="76" xfId="9" applyFont="1" applyBorder="1" applyAlignment="1">
      <alignment horizontal="left"/>
    </xf>
    <xf numFmtId="0" fontId="20" fillId="0" borderId="77" xfId="9" applyFont="1" applyBorder="1" applyAlignment="1">
      <alignment horizontal="left"/>
    </xf>
    <xf numFmtId="167" fontId="20" fillId="0" borderId="0" xfId="9" applyNumberFormat="1" applyFont="1" applyBorder="1" applyAlignment="1">
      <alignment horizontal="left"/>
    </xf>
    <xf numFmtId="168" fontId="20" fillId="0" borderId="0" xfId="3" applyNumberFormat="1" applyFont="1" applyBorder="1" applyAlignment="1">
      <alignment horizontal="left"/>
    </xf>
    <xf numFmtId="0" fontId="61" fillId="0" borderId="0" xfId="9" applyFont="1" applyAlignment="1">
      <alignment horizontal="left"/>
    </xf>
    <xf numFmtId="0" fontId="61" fillId="0" borderId="0" xfId="9" applyFont="1" applyBorder="1" applyAlignment="1">
      <alignment horizontal="left"/>
    </xf>
    <xf numFmtId="0" fontId="20" fillId="0" borderId="0" xfId="9" applyFont="1" applyBorder="1" applyAlignment="1">
      <alignment horizontal="left"/>
    </xf>
    <xf numFmtId="0" fontId="65" fillId="0" borderId="0" xfId="0" applyFont="1"/>
    <xf numFmtId="37" fontId="25" fillId="0" borderId="69" xfId="0" applyNumberFormat="1" applyFont="1" applyFill="1" applyBorder="1" applyAlignment="1"/>
    <xf numFmtId="37" fontId="25" fillId="0" borderId="80" xfId="0" applyNumberFormat="1" applyFont="1" applyFill="1" applyBorder="1" applyAlignment="1"/>
    <xf numFmtId="37" fontId="25" fillId="0" borderId="81" xfId="0" applyNumberFormat="1" applyFont="1" applyFill="1" applyBorder="1" applyAlignment="1"/>
    <xf numFmtId="37" fontId="25" fillId="0" borderId="66" xfId="0" applyNumberFormat="1" applyFont="1" applyFill="1" applyBorder="1" applyAlignment="1"/>
    <xf numFmtId="37" fontId="25" fillId="0" borderId="83" xfId="0" applyNumberFormat="1" applyFont="1" applyFill="1" applyBorder="1" applyAlignment="1"/>
    <xf numFmtId="37" fontId="25" fillId="0" borderId="84" xfId="0" applyNumberFormat="1" applyFont="1" applyFill="1" applyBorder="1" applyAlignment="1"/>
    <xf numFmtId="37" fontId="5" fillId="2" borderId="18" xfId="0" applyNumberFormat="1" applyFont="1" applyFill="1" applyBorder="1" applyAlignment="1"/>
    <xf numFmtId="3" fontId="16" fillId="0" borderId="0" xfId="5" applyNumberFormat="1" applyFont="1" applyAlignment="1"/>
    <xf numFmtId="0" fontId="14" fillId="0" borderId="0" xfId="7"/>
    <xf numFmtId="0" fontId="13" fillId="2" borderId="0" xfId="10" applyFont="1" applyFill="1" applyAlignment="1">
      <alignment horizontal="center"/>
    </xf>
    <xf numFmtId="0" fontId="14" fillId="2" borderId="0" xfId="10" applyFont="1" applyFill="1"/>
    <xf numFmtId="0" fontId="12" fillId="2" borderId="0" xfId="10" applyFont="1" applyFill="1"/>
    <xf numFmtId="0" fontId="62" fillId="2" borderId="0" xfId="10" applyFont="1" applyFill="1" applyAlignment="1">
      <alignment horizontal="center"/>
    </xf>
    <xf numFmtId="3" fontId="13" fillId="0" borderId="0" xfId="0" applyNumberFormat="1" applyFont="1" applyAlignment="1"/>
    <xf numFmtId="165" fontId="13" fillId="0" borderId="0" xfId="0" applyNumberFormat="1" applyFont="1" applyAlignment="1"/>
    <xf numFmtId="3" fontId="28" fillId="0" borderId="0" xfId="0" applyNumberFormat="1" applyFont="1" applyAlignment="1"/>
    <xf numFmtId="3" fontId="13" fillId="3" borderId="0" xfId="0" applyNumberFormat="1" applyFont="1" applyFill="1" applyAlignment="1"/>
    <xf numFmtId="165" fontId="13" fillId="0" borderId="0" xfId="0" applyNumberFormat="1" applyFont="1" applyFill="1" applyAlignment="1"/>
    <xf numFmtId="3" fontId="5" fillId="2" borderId="0" xfId="0" applyNumberFormat="1" applyFont="1" applyFill="1" applyAlignment="1">
      <alignment horizontal="center"/>
    </xf>
    <xf numFmtId="3" fontId="5" fillId="2" borderId="0" xfId="0" applyNumberFormat="1" applyFont="1" applyFill="1" applyBorder="1" applyAlignment="1">
      <alignment horizontal="center"/>
    </xf>
    <xf numFmtId="5" fontId="15" fillId="0" borderId="4" xfId="0" applyNumberFormat="1" applyFont="1" applyBorder="1" applyAlignment="1"/>
    <xf numFmtId="0" fontId="15" fillId="0" borderId="89" xfId="0" applyNumberFormat="1" applyFont="1" applyBorder="1" applyAlignment="1">
      <alignment horizontal="center"/>
    </xf>
    <xf numFmtId="0" fontId="15" fillId="0" borderId="64" xfId="0" applyNumberFormat="1" applyFont="1" applyBorder="1" applyAlignment="1">
      <alignment horizontal="center"/>
    </xf>
    <xf numFmtId="37" fontId="15" fillId="0" borderId="38" xfId="0" applyNumberFormat="1" applyFont="1" applyBorder="1" applyAlignment="1"/>
    <xf numFmtId="37" fontId="15" fillId="0" borderId="41" xfId="0" applyNumberFormat="1" applyFont="1" applyBorder="1" applyAlignment="1"/>
    <xf numFmtId="0" fontId="23" fillId="2" borderId="60" xfId="0" applyNumberFormat="1" applyFont="1" applyFill="1" applyBorder="1" applyAlignment="1">
      <alignment horizontal="center"/>
    </xf>
    <xf numFmtId="37" fontId="22" fillId="2" borderId="20" xfId="0" applyNumberFormat="1" applyFont="1" applyFill="1" applyBorder="1" applyAlignment="1">
      <alignment horizontal="center"/>
    </xf>
    <xf numFmtId="37" fontId="22" fillId="2" borderId="26" xfId="0" applyNumberFormat="1" applyFont="1" applyFill="1" applyBorder="1" applyAlignment="1">
      <alignment horizontal="center"/>
    </xf>
    <xf numFmtId="37" fontId="22" fillId="2" borderId="28" xfId="0" applyNumberFormat="1" applyFont="1" applyFill="1" applyBorder="1" applyAlignment="1">
      <alignment horizontal="center"/>
    </xf>
    <xf numFmtId="37" fontId="22" fillId="2" borderId="34" xfId="0" applyNumberFormat="1" applyFont="1" applyFill="1" applyBorder="1" applyAlignment="1">
      <alignment horizontal="center"/>
    </xf>
    <xf numFmtId="37" fontId="22" fillId="2" borderId="36" xfId="0" applyNumberFormat="1" applyFont="1" applyFill="1" applyBorder="1" applyAlignment="1">
      <alignment horizontal="center"/>
    </xf>
    <xf numFmtId="37" fontId="22" fillId="2" borderId="52" xfId="0" applyNumberFormat="1" applyFont="1" applyFill="1" applyBorder="1" applyAlignment="1">
      <alignment horizontal="center"/>
    </xf>
    <xf numFmtId="5" fontId="23" fillId="2" borderId="44" xfId="0" applyNumberFormat="1" applyFont="1" applyFill="1" applyBorder="1" applyAlignment="1">
      <alignment horizontal="center"/>
    </xf>
    <xf numFmtId="37" fontId="22" fillId="2" borderId="22" xfId="0" applyNumberFormat="1" applyFont="1" applyFill="1" applyBorder="1" applyAlignment="1">
      <alignment horizontal="center"/>
    </xf>
    <xf numFmtId="37" fontId="22" fillId="2" borderId="40" xfId="0" applyNumberFormat="1" applyFont="1" applyFill="1" applyBorder="1" applyAlignment="1">
      <alignment horizontal="center"/>
    </xf>
    <xf numFmtId="37" fontId="22" fillId="2" borderId="21" xfId="0" applyNumberFormat="1" applyFont="1" applyFill="1" applyBorder="1" applyAlignment="1">
      <alignment horizontal="center"/>
    </xf>
    <xf numFmtId="37" fontId="22" fillId="2" borderId="29" xfId="0" applyNumberFormat="1" applyFont="1" applyFill="1" applyBorder="1" applyAlignment="1">
      <alignment horizontal="center"/>
    </xf>
    <xf numFmtId="37" fontId="22" fillId="2" borderId="0" xfId="0" applyNumberFormat="1" applyFont="1" applyFill="1" applyBorder="1" applyAlignment="1">
      <alignment horizontal="center"/>
    </xf>
    <xf numFmtId="5" fontId="23" fillId="2" borderId="45" xfId="0" applyNumberFormat="1" applyFont="1" applyFill="1" applyBorder="1" applyAlignment="1">
      <alignment horizontal="center"/>
    </xf>
    <xf numFmtId="0" fontId="23" fillId="2" borderId="62" xfId="0" applyNumberFormat="1" applyFont="1" applyFill="1" applyBorder="1" applyAlignment="1">
      <alignment horizontal="center"/>
    </xf>
    <xf numFmtId="37" fontId="22" fillId="2" borderId="24" xfId="0" applyNumberFormat="1" applyFont="1" applyFill="1" applyBorder="1" applyAlignment="1">
      <alignment horizontal="center"/>
    </xf>
    <xf numFmtId="0" fontId="66" fillId="2" borderId="19" xfId="0" applyNumberFormat="1" applyFont="1" applyFill="1" applyBorder="1" applyAlignment="1">
      <alignment horizontal="left"/>
    </xf>
    <xf numFmtId="0" fontId="33" fillId="2" borderId="58" xfId="0" applyNumberFormat="1" applyFont="1" applyFill="1" applyBorder="1" applyAlignment="1">
      <alignment horizontal="left"/>
    </xf>
    <xf numFmtId="3" fontId="2" fillId="0" borderId="0" xfId="0" applyNumberFormat="1" applyFont="1" applyAlignment="1"/>
    <xf numFmtId="3" fontId="13" fillId="4" borderId="0" xfId="0" applyNumberFormat="1" applyFont="1" applyFill="1" applyAlignment="1"/>
    <xf numFmtId="165" fontId="13" fillId="4" borderId="0" xfId="0" applyNumberFormat="1" applyFont="1" applyFill="1" applyAlignment="1"/>
    <xf numFmtId="0" fontId="20" fillId="0" borderId="0" xfId="8" applyFont="1" applyBorder="1"/>
    <xf numFmtId="0" fontId="14" fillId="0" borderId="0" xfId="8" applyFont="1" applyAlignment="1">
      <alignment horizontal="left" vertical="top" wrapText="1"/>
    </xf>
    <xf numFmtId="37" fontId="15" fillId="0" borderId="4" xfId="0" applyNumberFormat="1" applyFont="1" applyBorder="1" applyAlignment="1">
      <alignment horizontal="right"/>
    </xf>
    <xf numFmtId="0" fontId="28" fillId="0" borderId="0" xfId="0" applyFont="1" applyAlignment="1">
      <alignment wrapText="1"/>
    </xf>
    <xf numFmtId="0" fontId="26" fillId="2" borderId="61" xfId="0" applyNumberFormat="1" applyFont="1" applyFill="1" applyBorder="1" applyAlignment="1">
      <alignment horizontal="left" indent="5"/>
    </xf>
    <xf numFmtId="37" fontId="27" fillId="0" borderId="41" xfId="0" applyNumberFormat="1" applyFont="1" applyBorder="1"/>
    <xf numFmtId="37" fontId="26" fillId="2" borderId="119" xfId="0" applyNumberFormat="1" applyFont="1" applyFill="1" applyBorder="1" applyAlignment="1"/>
    <xf numFmtId="37" fontId="27" fillId="0" borderId="42" xfId="0" applyNumberFormat="1" applyFont="1" applyBorder="1"/>
    <xf numFmtId="37" fontId="26" fillId="2" borderId="75" xfId="0" applyNumberFormat="1" applyFont="1" applyFill="1" applyBorder="1" applyAlignment="1"/>
    <xf numFmtId="0" fontId="5" fillId="2" borderId="121" xfId="0" applyNumberFormat="1" applyFont="1" applyFill="1" applyBorder="1" applyAlignment="1">
      <alignment horizontal="left"/>
    </xf>
    <xf numFmtId="37" fontId="5" fillId="2" borderId="122" xfId="0" applyNumberFormat="1" applyFont="1" applyFill="1" applyBorder="1" applyAlignment="1"/>
    <xf numFmtId="37" fontId="5" fillId="2" borderId="123" xfId="0" applyNumberFormat="1" applyFont="1" applyFill="1" applyBorder="1" applyAlignment="1"/>
    <xf numFmtId="0" fontId="7" fillId="0" borderId="121" xfId="0" applyNumberFormat="1" applyFont="1" applyBorder="1" applyAlignment="1"/>
    <xf numFmtId="0" fontId="5" fillId="2" borderId="124" xfId="0" applyNumberFormat="1" applyFont="1" applyFill="1" applyBorder="1" applyAlignment="1">
      <alignment horizontal="left"/>
    </xf>
    <xf numFmtId="0" fontId="7" fillId="0" borderId="124" xfId="0" applyNumberFormat="1" applyFont="1" applyFill="1" applyBorder="1" applyAlignment="1"/>
    <xf numFmtId="0" fontId="5" fillId="2" borderId="125" xfId="0" applyNumberFormat="1" applyFont="1" applyFill="1" applyBorder="1" applyAlignment="1">
      <alignment horizontal="left"/>
    </xf>
    <xf numFmtId="37" fontId="5" fillId="2" borderId="126" xfId="0" applyNumberFormat="1" applyFont="1" applyFill="1" applyBorder="1" applyAlignment="1"/>
    <xf numFmtId="37" fontId="7" fillId="0" borderId="118" xfId="0" applyNumberFormat="1" applyFont="1" applyBorder="1"/>
    <xf numFmtId="37" fontId="7" fillId="0" borderId="127" xfId="0" applyNumberFormat="1" applyFont="1" applyBorder="1"/>
    <xf numFmtId="37" fontId="5" fillId="2" borderId="127" xfId="0" applyNumberFormat="1" applyFont="1" applyFill="1" applyBorder="1" applyAlignment="1"/>
    <xf numFmtId="37" fontId="5" fillId="2" borderId="118" xfId="0" applyNumberFormat="1" applyFont="1" applyFill="1" applyBorder="1" applyAlignment="1"/>
    <xf numFmtId="37" fontId="7" fillId="0" borderId="48" xfId="0" applyNumberFormat="1" applyFont="1" applyBorder="1"/>
    <xf numFmtId="37" fontId="7" fillId="0" borderId="9" xfId="0" applyNumberFormat="1" applyFont="1" applyBorder="1"/>
    <xf numFmtId="37" fontId="5" fillId="2" borderId="9" xfId="0" applyNumberFormat="1" applyFont="1" applyFill="1" applyBorder="1" applyAlignment="1"/>
    <xf numFmtId="37" fontId="5" fillId="2" borderId="48" xfId="0" applyNumberFormat="1" applyFont="1" applyFill="1" applyBorder="1" applyAlignment="1"/>
    <xf numFmtId="165" fontId="2" fillId="0" borderId="0" xfId="0" applyNumberFormat="1" applyFont="1"/>
    <xf numFmtId="165" fontId="47" fillId="0" borderId="0" xfId="0" applyNumberFormat="1" applyFont="1"/>
    <xf numFmtId="0" fontId="2" fillId="0" borderId="0" xfId="0" applyFont="1"/>
    <xf numFmtId="165" fontId="2" fillId="3" borderId="0" xfId="0" applyNumberFormat="1" applyFont="1" applyFill="1" applyAlignment="1"/>
    <xf numFmtId="0" fontId="2" fillId="0" borderId="0" xfId="0" applyFont="1" applyAlignment="1"/>
    <xf numFmtId="165" fontId="2" fillId="3" borderId="0" xfId="0" applyNumberFormat="1" applyFont="1" applyFill="1"/>
    <xf numFmtId="5" fontId="22" fillId="2" borderId="132" xfId="0" applyNumberFormat="1" applyFont="1" applyFill="1" applyBorder="1" applyAlignment="1"/>
    <xf numFmtId="5" fontId="22" fillId="2" borderId="133" xfId="0" applyNumberFormat="1" applyFont="1" applyFill="1" applyBorder="1" applyAlignment="1"/>
    <xf numFmtId="5" fontId="23" fillId="2" borderId="134" xfId="0" applyNumberFormat="1" applyFont="1" applyFill="1" applyBorder="1" applyAlignment="1"/>
    <xf numFmtId="5" fontId="22" fillId="2" borderId="136" xfId="0" applyNumberFormat="1" applyFont="1" applyFill="1" applyBorder="1" applyAlignment="1"/>
    <xf numFmtId="0" fontId="20" fillId="0" borderId="5" xfId="9"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vertical="top"/>
    </xf>
    <xf numFmtId="0" fontId="20" fillId="0" borderId="4" xfId="9" applyFont="1" applyBorder="1" applyAlignment="1">
      <alignment vertical="top"/>
    </xf>
    <xf numFmtId="0" fontId="7" fillId="0" borderId="5" xfId="9" applyFont="1" applyBorder="1" applyAlignment="1">
      <alignment vertical="top"/>
    </xf>
    <xf numFmtId="37" fontId="7" fillId="0" borderId="7" xfId="1" applyNumberFormat="1" applyFont="1" applyBorder="1"/>
    <xf numFmtId="37" fontId="7" fillId="0" borderId="40" xfId="1" applyNumberFormat="1" applyFont="1" applyBorder="1"/>
    <xf numFmtId="37" fontId="7" fillId="0" borderId="0" xfId="1" applyNumberFormat="1" applyFont="1" applyBorder="1"/>
    <xf numFmtId="37" fontId="20" fillId="0" borderId="18" xfId="1" applyNumberFormat="1" applyFont="1" applyBorder="1"/>
    <xf numFmtId="3" fontId="20" fillId="0" borderId="68" xfId="1" applyNumberFormat="1" applyFont="1" applyBorder="1"/>
    <xf numFmtId="3" fontId="20" fillId="0" borderId="1" xfId="1" applyNumberFormat="1" applyFont="1" applyBorder="1"/>
    <xf numFmtId="37" fontId="20" fillId="0" borderId="68" xfId="1" applyNumberFormat="1" applyFont="1" applyBorder="1"/>
    <xf numFmtId="37" fontId="20" fillId="0" borderId="1" xfId="1" applyNumberFormat="1" applyFont="1" applyBorder="1"/>
    <xf numFmtId="37" fontId="20" fillId="0" borderId="41" xfId="1" applyNumberFormat="1" applyFont="1" applyBorder="1"/>
    <xf numFmtId="37" fontId="7" fillId="0" borderId="6" xfId="9" applyNumberFormat="1" applyFont="1" applyBorder="1"/>
    <xf numFmtId="37" fontId="7" fillId="0" borderId="3" xfId="9" applyNumberFormat="1" applyFont="1" applyBorder="1"/>
    <xf numFmtId="0" fontId="0" fillId="0" borderId="0" xfId="0" applyAlignment="1">
      <alignment horizontal="center"/>
    </xf>
    <xf numFmtId="0" fontId="18" fillId="0" borderId="0" xfId="8" applyAlignment="1">
      <alignment horizontal="center"/>
    </xf>
    <xf numFmtId="0" fontId="15" fillId="0" borderId="63" xfId="0" applyNumberFormat="1" applyFont="1" applyBorder="1" applyAlignment="1">
      <alignment horizontal="center"/>
    </xf>
    <xf numFmtId="37" fontId="15" fillId="0" borderId="8" xfId="0" applyNumberFormat="1" applyFont="1" applyBorder="1" applyAlignment="1"/>
    <xf numFmtId="0" fontId="2" fillId="0" borderId="38" xfId="0" applyNumberFormat="1" applyFont="1" applyBorder="1" applyAlignment="1"/>
    <xf numFmtId="3" fontId="16" fillId="0" borderId="0" xfId="0" applyNumberFormat="1" applyFont="1" applyAlignment="1"/>
    <xf numFmtId="0" fontId="53" fillId="0" borderId="0" xfId="0" applyFont="1" applyAlignment="1"/>
    <xf numFmtId="165" fontId="4" fillId="0" borderId="0" xfId="0" applyNumberFormat="1" applyFont="1" applyAlignment="1">
      <alignment horizontal="center"/>
    </xf>
    <xf numFmtId="165" fontId="4" fillId="0" borderId="2" xfId="0" applyNumberFormat="1" applyFont="1" applyBorder="1" applyAlignment="1">
      <alignment horizontal="center"/>
    </xf>
    <xf numFmtId="0" fontId="13" fillId="0" borderId="0" xfId="0" applyFont="1" applyAlignment="1">
      <alignment wrapText="1"/>
    </xf>
    <xf numFmtId="165" fontId="19" fillId="3" borderId="0" xfId="0" applyNumberFormat="1" applyFont="1" applyFill="1" applyAlignment="1">
      <alignment horizontal="center" wrapText="1"/>
    </xf>
    <xf numFmtId="0" fontId="15" fillId="0" borderId="63" xfId="0" applyNumberFormat="1" applyFont="1" applyBorder="1" applyAlignment="1">
      <alignment horizontal="center"/>
    </xf>
    <xf numFmtId="165" fontId="15" fillId="0" borderId="0" xfId="0" applyNumberFormat="1" applyFont="1" applyAlignment="1">
      <alignment horizontal="center"/>
    </xf>
    <xf numFmtId="165" fontId="13" fillId="0" borderId="0" xfId="0" applyNumberFormat="1" applyFont="1" applyAlignment="1">
      <alignment horizontal="center"/>
    </xf>
    <xf numFmtId="165" fontId="13" fillId="3" borderId="0" xfId="0" applyNumberFormat="1" applyFont="1" applyFill="1" applyAlignment="1">
      <alignment horizontal="center"/>
    </xf>
    <xf numFmtId="165" fontId="13" fillId="4" borderId="0" xfId="0" applyNumberFormat="1" applyFont="1" applyFill="1" applyAlignment="1">
      <alignment horizontal="center"/>
    </xf>
    <xf numFmtId="165" fontId="15" fillId="0" borderId="0" xfId="0" applyNumberFormat="1" applyFont="1" applyAlignment="1">
      <alignment horizontal="right"/>
    </xf>
    <xf numFmtId="37" fontId="4" fillId="0" borderId="10" xfId="0" applyNumberFormat="1" applyFont="1" applyBorder="1" applyAlignment="1">
      <alignment horizontal="right"/>
    </xf>
    <xf numFmtId="3" fontId="4" fillId="0" borderId="10" xfId="0" applyNumberFormat="1" applyFont="1" applyBorder="1" applyAlignment="1">
      <alignment horizontal="right"/>
    </xf>
    <xf numFmtId="37" fontId="4" fillId="0" borderId="0" xfId="0" applyNumberFormat="1" applyFont="1" applyAlignment="1">
      <alignment horizontal="right"/>
    </xf>
    <xf numFmtId="37" fontId="4" fillId="0" borderId="2" xfId="0" applyNumberFormat="1" applyFont="1" applyBorder="1" applyAlignment="1">
      <alignment horizontal="right"/>
    </xf>
    <xf numFmtId="165" fontId="13" fillId="0" borderId="0" xfId="0" applyNumberFormat="1" applyFont="1" applyAlignment="1">
      <alignment horizontal="right"/>
    </xf>
    <xf numFmtId="165" fontId="13" fillId="3" borderId="0" xfId="0" applyNumberFormat="1" applyFont="1" applyFill="1" applyAlignment="1">
      <alignment horizontal="right"/>
    </xf>
    <xf numFmtId="165" fontId="13" fillId="4" borderId="0" xfId="0" applyNumberFormat="1" applyFont="1" applyFill="1" applyAlignment="1">
      <alignment horizontal="right"/>
    </xf>
    <xf numFmtId="0" fontId="14" fillId="0" borderId="13" xfId="8" applyFont="1" applyBorder="1"/>
    <xf numFmtId="37" fontId="20" fillId="0" borderId="0" xfId="8" applyNumberFormat="1" applyFont="1" applyBorder="1" applyAlignment="1">
      <alignment horizontal="center"/>
    </xf>
    <xf numFmtId="0" fontId="7" fillId="0" borderId="2" xfId="8" applyFont="1" applyBorder="1" applyAlignment="1">
      <alignment horizontal="center"/>
    </xf>
    <xf numFmtId="37" fontId="20" fillId="0" borderId="41" xfId="8" applyNumberFormat="1" applyFont="1" applyBorder="1" applyAlignment="1">
      <alignment horizontal="center"/>
    </xf>
    <xf numFmtId="0" fontId="2" fillId="0" borderId="66" xfId="0" applyNumberFormat="1" applyFont="1" applyBorder="1" applyAlignment="1">
      <alignment horizontal="left"/>
    </xf>
    <xf numFmtId="0" fontId="2" fillId="0" borderId="12" xfId="0" applyNumberFormat="1" applyFont="1" applyBorder="1" applyAlignment="1">
      <alignment horizontal="left"/>
    </xf>
    <xf numFmtId="37" fontId="4" fillId="0" borderId="41" xfId="0" applyNumberFormat="1" applyFont="1" applyBorder="1" applyAlignment="1">
      <alignment horizontal="center"/>
    </xf>
    <xf numFmtId="165" fontId="1" fillId="0" borderId="0" xfId="0" applyNumberFormat="1" applyFont="1" applyAlignment="1">
      <alignment horizontal="center"/>
    </xf>
    <xf numFmtId="165" fontId="3" fillId="0" borderId="0" xfId="0" applyNumberFormat="1" applyFont="1" applyAlignment="1">
      <alignment horizontal="center"/>
    </xf>
    <xf numFmtId="37" fontId="15" fillId="0" borderId="6" xfId="0" applyNumberFormat="1" applyFont="1" applyBorder="1" applyAlignment="1">
      <alignment horizontal="center"/>
    </xf>
    <xf numFmtId="37" fontId="4" fillId="0" borderId="38" xfId="0" applyNumberFormat="1" applyFont="1" applyBorder="1" applyAlignment="1">
      <alignment horizontal="center"/>
    </xf>
    <xf numFmtId="165" fontId="2" fillId="0" borderId="0" xfId="0" applyNumberFormat="1" applyFont="1" applyAlignment="1">
      <alignment horizontal="center"/>
    </xf>
    <xf numFmtId="37" fontId="4" fillId="0" borderId="8" xfId="0" applyNumberFormat="1" applyFont="1" applyBorder="1" applyAlignment="1">
      <alignment horizontal="center"/>
    </xf>
    <xf numFmtId="5" fontId="15" fillId="0" borderId="4" xfId="0" applyNumberFormat="1" applyFont="1" applyBorder="1" applyAlignment="1">
      <alignment horizontal="center"/>
    </xf>
    <xf numFmtId="37" fontId="4" fillId="0" borderId="4" xfId="0" applyNumberFormat="1" applyFont="1" applyBorder="1" applyAlignment="1">
      <alignment horizontal="center"/>
    </xf>
    <xf numFmtId="37" fontId="4" fillId="0" borderId="42" xfId="0" applyNumberFormat="1" applyFont="1" applyBorder="1" applyAlignment="1">
      <alignment horizontal="center"/>
    </xf>
    <xf numFmtId="5" fontId="4" fillId="0" borderId="4" xfId="0" applyNumberFormat="1" applyFont="1" applyBorder="1" applyAlignment="1">
      <alignment horizontal="center"/>
    </xf>
    <xf numFmtId="5" fontId="15" fillId="0" borderId="2" xfId="0" applyNumberFormat="1" applyFont="1" applyBorder="1" applyAlignment="1">
      <alignment horizontal="center"/>
    </xf>
    <xf numFmtId="5" fontId="4" fillId="0" borderId="2" xfId="0" applyNumberFormat="1" applyFont="1" applyBorder="1" applyAlignment="1">
      <alignment horizontal="center"/>
    </xf>
    <xf numFmtId="0" fontId="5" fillId="2" borderId="137" xfId="0" applyNumberFormat="1" applyFont="1" applyFill="1" applyBorder="1" applyAlignment="1"/>
    <xf numFmtId="37" fontId="5" fillId="2" borderId="138" xfId="0" applyNumberFormat="1" applyFont="1" applyFill="1" applyBorder="1" applyAlignment="1"/>
    <xf numFmtId="0" fontId="5" fillId="2" borderId="139" xfId="0" applyNumberFormat="1" applyFont="1" applyFill="1" applyBorder="1" applyAlignment="1">
      <alignment horizontal="left"/>
    </xf>
    <xf numFmtId="37" fontId="5" fillId="2" borderId="140" xfId="0" applyNumberFormat="1" applyFont="1" applyFill="1" applyBorder="1" applyAlignment="1"/>
    <xf numFmtId="37" fontId="5" fillId="2" borderId="141" xfId="0" applyNumberFormat="1" applyFont="1" applyFill="1" applyBorder="1" applyAlignment="1"/>
    <xf numFmtId="37" fontId="5" fillId="2" borderId="142" xfId="0" applyNumberFormat="1" applyFont="1" applyFill="1" applyBorder="1" applyAlignment="1"/>
    <xf numFmtId="3" fontId="45" fillId="2" borderId="0" xfId="0" applyNumberFormat="1" applyFont="1" applyFill="1" applyAlignment="1">
      <alignment vertical="center"/>
    </xf>
    <xf numFmtId="0" fontId="0" fillId="0" borderId="0" xfId="0" applyAlignment="1">
      <alignment vertical="center"/>
    </xf>
    <xf numFmtId="0" fontId="32" fillId="2" borderId="112" xfId="0" applyNumberFormat="1" applyFont="1" applyFill="1" applyBorder="1" applyAlignment="1">
      <alignment horizontal="centerContinuous" wrapText="1"/>
    </xf>
    <xf numFmtId="0" fontId="21" fillId="0" borderId="91" xfId="0" applyNumberFormat="1" applyFont="1" applyBorder="1" applyAlignment="1">
      <alignment horizontal="centerContinuous" wrapText="1"/>
    </xf>
    <xf numFmtId="0" fontId="32" fillId="2" borderId="0" xfId="0" applyNumberFormat="1" applyFont="1" applyFill="1" applyAlignment="1">
      <alignment horizontal="centerContinuous" wrapText="1"/>
    </xf>
    <xf numFmtId="0" fontId="32" fillId="2" borderId="34" xfId="0" applyNumberFormat="1" applyFont="1" applyFill="1" applyBorder="1" applyAlignment="1">
      <alignment horizontal="centerContinuous" wrapText="1"/>
    </xf>
    <xf numFmtId="5" fontId="22" fillId="2" borderId="37" xfId="0" applyNumberFormat="1" applyFont="1" applyFill="1" applyBorder="1" applyAlignment="1"/>
    <xf numFmtId="37" fontId="22" fillId="2" borderId="70" xfId="0" applyNumberFormat="1" applyFont="1" applyFill="1" applyBorder="1" applyAlignment="1"/>
    <xf numFmtId="0" fontId="0" fillId="0" borderId="0" xfId="0"/>
    <xf numFmtId="3" fontId="16" fillId="0" borderId="0" xfId="0" applyNumberFormat="1" applyFont="1" applyAlignment="1"/>
    <xf numFmtId="0" fontId="15" fillId="0" borderId="63" xfId="0" applyNumberFormat="1" applyFont="1" applyBorder="1" applyAlignment="1">
      <alignment horizontal="center"/>
    </xf>
    <xf numFmtId="165" fontId="4" fillId="0" borderId="0" xfId="0" applyNumberFormat="1" applyFont="1" applyAlignment="1">
      <alignment horizontal="center"/>
    </xf>
    <xf numFmtId="0" fontId="13" fillId="4" borderId="0" xfId="8" applyFont="1" applyFill="1" applyAlignment="1">
      <alignment horizontal="left"/>
    </xf>
    <xf numFmtId="0" fontId="0" fillId="4" borderId="0" xfId="0" applyFill="1" applyAlignment="1"/>
    <xf numFmtId="0" fontId="14" fillId="4" borderId="0" xfId="8" applyFont="1" applyFill="1"/>
    <xf numFmtId="0" fontId="28" fillId="4" borderId="0" xfId="8" applyFont="1" applyFill="1"/>
    <xf numFmtId="0" fontId="2" fillId="5" borderId="0" xfId="0" applyFont="1" applyFill="1" applyBorder="1" applyAlignment="1" applyProtection="1">
      <alignment vertical="top" wrapText="1"/>
      <protection locked="0"/>
    </xf>
    <xf numFmtId="0" fontId="15" fillId="0" borderId="0" xfId="0" applyFont="1" applyBorder="1" applyAlignment="1">
      <alignment vertical="top" wrapText="1"/>
    </xf>
    <xf numFmtId="165" fontId="2" fillId="0" borderId="2" xfId="0" applyNumberFormat="1" applyFont="1" applyBorder="1" applyAlignment="1">
      <alignment horizontal="center"/>
    </xf>
    <xf numFmtId="37" fontId="2" fillId="0" borderId="14" xfId="0" applyNumberFormat="1" applyFont="1" applyBorder="1" applyAlignment="1"/>
    <xf numFmtId="37" fontId="2" fillId="0" borderId="10" xfId="0" applyNumberFormat="1" applyFont="1" applyBorder="1" applyAlignment="1"/>
    <xf numFmtId="37" fontId="2" fillId="0" borderId="8" xfId="0" applyNumberFormat="1" applyFont="1" applyBorder="1" applyAlignment="1"/>
    <xf numFmtId="37" fontId="2" fillId="0" borderId="11" xfId="0" applyNumberFormat="1" applyFont="1" applyBorder="1" applyAlignment="1"/>
    <xf numFmtId="37" fontId="2" fillId="0" borderId="12" xfId="0" applyNumberFormat="1" applyFont="1" applyBorder="1" applyAlignment="1"/>
    <xf numFmtId="37" fontId="2" fillId="0" borderId="70" xfId="0" applyNumberFormat="1" applyFont="1" applyBorder="1" applyAlignment="1"/>
    <xf numFmtId="37" fontId="2" fillId="0" borderId="13" xfId="0" applyNumberFormat="1" applyFont="1" applyBorder="1" applyAlignment="1"/>
    <xf numFmtId="37" fontId="2" fillId="0" borderId="85" xfId="0" applyNumberFormat="1" applyFont="1" applyBorder="1" applyAlignment="1"/>
    <xf numFmtId="37" fontId="2" fillId="0" borderId="47" xfId="0" applyNumberFormat="1" applyFont="1" applyBorder="1" applyAlignment="1"/>
    <xf numFmtId="37" fontId="2" fillId="0" borderId="48" xfId="0" applyNumberFormat="1" applyFont="1" applyBorder="1" applyAlignment="1"/>
    <xf numFmtId="37" fontId="2" fillId="0" borderId="2" xfId="0" applyNumberFormat="1" applyFont="1" applyBorder="1" applyAlignment="1"/>
    <xf numFmtId="37" fontId="2" fillId="0" borderId="6" xfId="0" applyNumberFormat="1" applyFont="1" applyBorder="1" applyAlignment="1"/>
    <xf numFmtId="37" fontId="2" fillId="0" borderId="4" xfId="0" applyNumberFormat="1" applyFont="1" applyBorder="1" applyAlignment="1"/>
    <xf numFmtId="37" fontId="2" fillId="0" borderId="3" xfId="0" applyNumberFormat="1" applyFont="1" applyBorder="1" applyAlignment="1"/>
    <xf numFmtId="37" fontId="2" fillId="0" borderId="49" xfId="0" applyNumberFormat="1" applyFont="1" applyBorder="1" applyAlignment="1"/>
    <xf numFmtId="165" fontId="2" fillId="0" borderId="0" xfId="0" applyNumberFormat="1" applyFont="1" applyBorder="1" applyAlignment="1"/>
    <xf numFmtId="37" fontId="2" fillId="0" borderId="38" xfId="0" applyNumberFormat="1" applyFont="1" applyBorder="1" applyAlignment="1"/>
    <xf numFmtId="37" fontId="2" fillId="0" borderId="41" xfId="0" applyNumberFormat="1" applyFont="1" applyBorder="1" applyAlignment="1"/>
    <xf numFmtId="37" fontId="2" fillId="0" borderId="42" xfId="0" applyNumberFormat="1" applyFont="1" applyBorder="1" applyAlignment="1"/>
    <xf numFmtId="37" fontId="2" fillId="0" borderId="18" xfId="0" applyNumberFormat="1" applyFont="1" applyBorder="1" applyAlignment="1"/>
    <xf numFmtId="0" fontId="2" fillId="0" borderId="67" xfId="0" applyNumberFormat="1" applyFont="1" applyBorder="1" applyAlignment="1"/>
    <xf numFmtId="0" fontId="2" fillId="0" borderId="12" xfId="0" applyNumberFormat="1" applyFont="1" applyBorder="1" applyAlignment="1">
      <alignment horizontal="left" indent="3"/>
    </xf>
    <xf numFmtId="0" fontId="2" fillId="0" borderId="47" xfId="0" applyNumberFormat="1" applyFont="1" applyBorder="1" applyAlignment="1">
      <alignment horizontal="left" indent="3"/>
    </xf>
    <xf numFmtId="5" fontId="2" fillId="0" borderId="2" xfId="0" applyNumberFormat="1" applyFont="1" applyBorder="1" applyAlignment="1"/>
    <xf numFmtId="5" fontId="2" fillId="0" borderId="4" xfId="0" applyNumberFormat="1" applyFont="1" applyBorder="1" applyAlignment="1"/>
    <xf numFmtId="5" fontId="2" fillId="0" borderId="3" xfId="0" applyNumberFormat="1" applyFont="1" applyBorder="1" applyAlignment="1"/>
    <xf numFmtId="0" fontId="45" fillId="0" borderId="0" xfId="0" applyFont="1"/>
    <xf numFmtId="165" fontId="48" fillId="0" borderId="0" xfId="0" applyNumberFormat="1" applyFont="1" applyAlignment="1">
      <alignment horizontal="centerContinuous" vertical="top"/>
    </xf>
    <xf numFmtId="165" fontId="2" fillId="0" borderId="0" xfId="0" applyNumberFormat="1" applyFont="1" applyAlignment="1">
      <alignment horizontal="centerContinuous" vertical="top"/>
    </xf>
    <xf numFmtId="165" fontId="10" fillId="0" borderId="0" xfId="0" applyNumberFormat="1" applyFont="1" applyAlignment="1">
      <alignment horizontal="centerContinuous" vertical="top"/>
    </xf>
    <xf numFmtId="0" fontId="4" fillId="0" borderId="0" xfId="0" applyFont="1" applyBorder="1" applyAlignment="1">
      <alignment horizontal="centerContinuous" vertical="top"/>
    </xf>
    <xf numFmtId="0" fontId="4" fillId="0" borderId="0" xfId="0" applyFont="1" applyAlignment="1">
      <alignment horizontal="centerContinuous" vertical="top"/>
    </xf>
    <xf numFmtId="165" fontId="7" fillId="0" borderId="0" xfId="0" applyNumberFormat="1" applyFont="1" applyAlignment="1">
      <alignment horizontal="centerContinuous" vertical="top"/>
    </xf>
    <xf numFmtId="0" fontId="15" fillId="0" borderId="68" xfId="0" applyNumberFormat="1" applyFont="1" applyBorder="1" applyAlignment="1">
      <alignment horizontal="centerContinuous" vertical="top"/>
    </xf>
    <xf numFmtId="0" fontId="15" fillId="0" borderId="68" xfId="0" applyNumberFormat="1" applyFont="1" applyBorder="1" applyAlignment="1">
      <alignment horizontal="centerContinuous" vertical="top" wrapText="1"/>
    </xf>
    <xf numFmtId="0" fontId="4" fillId="0" borderId="95" xfId="0" applyNumberFormat="1" applyFont="1" applyBorder="1" applyAlignment="1">
      <alignment horizontal="centerContinuous" vertical="top" wrapText="1"/>
    </xf>
    <xf numFmtId="0" fontId="4" fillId="0" borderId="86" xfId="0" applyNumberFormat="1" applyFont="1" applyBorder="1" applyAlignment="1">
      <alignment horizontal="centerContinuous" vertical="top" wrapText="1"/>
    </xf>
    <xf numFmtId="0" fontId="4" fillId="0" borderId="95" xfId="0" applyNumberFormat="1" applyFont="1" applyBorder="1" applyAlignment="1">
      <alignment horizontal="centerContinuous" vertical="top"/>
    </xf>
    <xf numFmtId="0" fontId="4" fillId="0" borderId="86" xfId="0" applyNumberFormat="1" applyFont="1" applyBorder="1" applyAlignment="1">
      <alignment horizontal="centerContinuous" vertical="top"/>
    </xf>
    <xf numFmtId="0" fontId="15" fillId="0" borderId="1" xfId="0" applyNumberFormat="1" applyFont="1" applyBorder="1" applyAlignment="1">
      <alignment horizontal="centerContinuous" vertical="top" wrapText="1"/>
    </xf>
    <xf numFmtId="0" fontId="15" fillId="0" borderId="7" xfId="0" applyNumberFormat="1" applyFont="1" applyBorder="1" applyAlignment="1">
      <alignment horizontal="centerContinuous" vertical="top"/>
    </xf>
    <xf numFmtId="0" fontId="4" fillId="0" borderId="7" xfId="0" applyNumberFormat="1" applyFont="1" applyBorder="1" applyAlignment="1">
      <alignment horizontal="centerContinuous" vertical="top" wrapText="1"/>
    </xf>
    <xf numFmtId="0" fontId="4" fillId="0" borderId="0" xfId="0" applyNumberFormat="1" applyFont="1" applyBorder="1" applyAlignment="1">
      <alignment horizontal="centerContinuous" vertical="top" wrapText="1"/>
    </xf>
    <xf numFmtId="0" fontId="4" fillId="0" borderId="40" xfId="0" applyNumberFormat="1" applyFont="1" applyBorder="1" applyAlignment="1">
      <alignment horizontal="centerContinuous" vertical="top" wrapText="1"/>
    </xf>
    <xf numFmtId="0" fontId="4" fillId="0" borderId="7" xfId="0" applyNumberFormat="1" applyFont="1" applyBorder="1" applyAlignment="1">
      <alignment horizontal="centerContinuous" vertical="top"/>
    </xf>
    <xf numFmtId="0" fontId="4" fillId="0" borderId="0" xfId="0" applyNumberFormat="1" applyFont="1" applyBorder="1" applyAlignment="1">
      <alignment horizontal="centerContinuous" vertical="top"/>
    </xf>
    <xf numFmtId="0" fontId="4" fillId="0" borderId="40" xfId="0" applyNumberFormat="1" applyFont="1" applyBorder="1" applyAlignment="1">
      <alignment horizontal="centerContinuous" vertical="top"/>
    </xf>
    <xf numFmtId="0" fontId="15" fillId="0" borderId="5" xfId="0" applyNumberFormat="1" applyFont="1" applyBorder="1" applyAlignment="1">
      <alignment horizontal="centerContinuous" vertical="top" wrapText="1"/>
    </xf>
    <xf numFmtId="165" fontId="2" fillId="0" borderId="85" xfId="0" applyNumberFormat="1" applyFont="1" applyBorder="1" applyAlignment="1"/>
    <xf numFmtId="165" fontId="40" fillId="0" borderId="0" xfId="0" applyNumberFormat="1" applyFont="1" applyAlignment="1"/>
    <xf numFmtId="0" fontId="2" fillId="0" borderId="12" xfId="0" applyFont="1" applyFill="1" applyBorder="1" applyAlignment="1"/>
    <xf numFmtId="0" fontId="2" fillId="0" borderId="69" xfId="0" applyFont="1" applyFill="1" applyBorder="1" applyAlignment="1"/>
    <xf numFmtId="165" fontId="8" fillId="0" borderId="0" xfId="0" applyNumberFormat="1" applyFont="1" applyFill="1" applyAlignment="1">
      <alignment horizontal="centerContinuous" vertical="top" wrapText="1"/>
    </xf>
    <xf numFmtId="0" fontId="4" fillId="0" borderId="0" xfId="0" applyFont="1" applyFill="1" applyAlignment="1">
      <alignment horizontal="centerContinuous" vertical="top" wrapText="1"/>
    </xf>
    <xf numFmtId="165" fontId="48" fillId="0" borderId="0" xfId="0" applyNumberFormat="1" applyFont="1" applyFill="1" applyAlignment="1">
      <alignment horizontal="centerContinuous" vertical="top"/>
    </xf>
    <xf numFmtId="165" fontId="2" fillId="0" borderId="0" xfId="0" applyNumberFormat="1" applyFont="1" applyFill="1" applyAlignment="1">
      <alignment horizontal="centerContinuous" vertical="top"/>
    </xf>
    <xf numFmtId="0" fontId="2" fillId="0" borderId="12" xfId="0" applyFont="1" applyBorder="1" applyAlignment="1"/>
    <xf numFmtId="0" fontId="2" fillId="0" borderId="146" xfId="0" applyFont="1" applyFill="1" applyBorder="1" applyAlignment="1"/>
    <xf numFmtId="0" fontId="2" fillId="0" borderId="147" xfId="0" applyFont="1" applyFill="1" applyBorder="1" applyAlignment="1"/>
    <xf numFmtId="165" fontId="2" fillId="0" borderId="145" xfId="0" applyNumberFormat="1" applyFont="1" applyBorder="1" applyAlignment="1"/>
    <xf numFmtId="165" fontId="2" fillId="0" borderId="74" xfId="0" applyNumberFormat="1" applyFont="1" applyBorder="1" applyAlignment="1"/>
    <xf numFmtId="37" fontId="64" fillId="0" borderId="83" xfId="0" applyNumberFormat="1" applyFont="1" applyFill="1" applyBorder="1" applyAlignment="1">
      <alignment horizontal="center"/>
    </xf>
    <xf numFmtId="3" fontId="64" fillId="0" borderId="10" xfId="0" applyNumberFormat="1" applyFont="1" applyFill="1" applyBorder="1" applyAlignment="1">
      <alignment horizontal="center"/>
    </xf>
    <xf numFmtId="37" fontId="64" fillId="0" borderId="70" xfId="0" applyNumberFormat="1" applyFont="1" applyFill="1" applyBorder="1" applyAlignment="1">
      <alignment horizontal="center"/>
    </xf>
    <xf numFmtId="37" fontId="64" fillId="0" borderId="80" xfId="0" applyNumberFormat="1" applyFont="1" applyFill="1" applyBorder="1" applyAlignment="1">
      <alignment horizontal="center"/>
    </xf>
    <xf numFmtId="37" fontId="64" fillId="0" borderId="48" xfId="0" applyNumberFormat="1" applyFont="1" applyBorder="1" applyAlignment="1">
      <alignment horizontal="center"/>
    </xf>
    <xf numFmtId="0" fontId="56" fillId="0" borderId="0" xfId="0" applyNumberFormat="1" applyFont="1" applyBorder="1" applyAlignment="1">
      <alignment horizontal="center"/>
    </xf>
    <xf numFmtId="37" fontId="15" fillId="0" borderId="0" xfId="0" applyNumberFormat="1" applyFont="1" applyBorder="1" applyAlignment="1">
      <alignment horizontal="center"/>
    </xf>
    <xf numFmtId="3" fontId="64" fillId="0" borderId="70" xfId="0" applyNumberFormat="1" applyFont="1" applyFill="1" applyBorder="1" applyAlignment="1">
      <alignment horizontal="center"/>
    </xf>
    <xf numFmtId="37" fontId="64" fillId="0" borderId="70" xfId="0" applyNumberFormat="1" applyFont="1" applyBorder="1" applyAlignment="1">
      <alignment horizontal="center"/>
    </xf>
    <xf numFmtId="37" fontId="64" fillId="0" borderId="66" xfId="0" applyNumberFormat="1" applyFont="1" applyFill="1" applyBorder="1" applyAlignment="1">
      <alignment horizontal="center"/>
    </xf>
    <xf numFmtId="3" fontId="64" fillId="0" borderId="14" xfId="0" applyNumberFormat="1" applyFont="1" applyFill="1" applyBorder="1" applyAlignment="1">
      <alignment horizontal="center"/>
    </xf>
    <xf numFmtId="37" fontId="64" fillId="0" borderId="12" xfId="0" applyNumberFormat="1" applyFont="1" applyFill="1" applyBorder="1" applyAlignment="1">
      <alignment horizontal="center"/>
    </xf>
    <xf numFmtId="37" fontId="64" fillId="0" borderId="69" xfId="0" applyNumberFormat="1" applyFont="1" applyFill="1" applyBorder="1" applyAlignment="1">
      <alignment horizontal="center"/>
    </xf>
    <xf numFmtId="37" fontId="64" fillId="0" borderId="47" xfId="0" applyNumberFormat="1" applyFont="1" applyBorder="1" applyAlignment="1">
      <alignment horizontal="center"/>
    </xf>
    <xf numFmtId="0" fontId="56" fillId="0" borderId="7" xfId="0" applyNumberFormat="1" applyFont="1" applyBorder="1" applyAlignment="1">
      <alignment horizontal="center"/>
    </xf>
    <xf numFmtId="3" fontId="64" fillId="0" borderId="12" xfId="0" applyNumberFormat="1" applyFont="1" applyFill="1" applyBorder="1" applyAlignment="1">
      <alignment horizontal="center"/>
    </xf>
    <xf numFmtId="37" fontId="64" fillId="0" borderId="12" xfId="0" applyNumberFormat="1" applyFont="1" applyBorder="1" applyAlignment="1">
      <alignment horizontal="center"/>
    </xf>
    <xf numFmtId="37" fontId="2" fillId="0" borderId="143" xfId="0" applyNumberFormat="1" applyFont="1" applyBorder="1" applyAlignment="1">
      <alignment horizontal="center"/>
    </xf>
    <xf numFmtId="37" fontId="2" fillId="0" borderId="72" xfId="0" applyNumberFormat="1" applyFont="1" applyBorder="1" applyAlignment="1">
      <alignment horizontal="center"/>
    </xf>
    <xf numFmtId="0" fontId="56" fillId="0" borderId="95" xfId="0" applyNumberFormat="1" applyFont="1" applyBorder="1" applyAlignment="1">
      <alignment horizontal="center"/>
    </xf>
    <xf numFmtId="37" fontId="2" fillId="0" borderId="144" xfId="0" applyNumberFormat="1" applyFont="1" applyBorder="1" applyAlignment="1">
      <alignment horizontal="center"/>
    </xf>
    <xf numFmtId="37" fontId="2" fillId="0" borderId="73" xfId="0" applyNumberFormat="1" applyFont="1" applyBorder="1" applyAlignment="1">
      <alignment horizontal="center"/>
    </xf>
    <xf numFmtId="0" fontId="15" fillId="0" borderId="65" xfId="0" applyNumberFormat="1" applyFont="1" applyBorder="1" applyAlignment="1">
      <alignment horizontal="center"/>
    </xf>
    <xf numFmtId="5" fontId="15" fillId="0" borderId="0" xfId="0" applyNumberFormat="1" applyFont="1" applyBorder="1" applyAlignment="1">
      <alignment horizontal="center"/>
    </xf>
    <xf numFmtId="37" fontId="6" fillId="0" borderId="10" xfId="0" applyNumberFormat="1" applyFont="1" applyFill="1" applyBorder="1" applyAlignment="1"/>
    <xf numFmtId="37" fontId="5" fillId="0" borderId="0" xfId="0" applyNumberFormat="1" applyFont="1" applyFill="1" applyBorder="1" applyAlignment="1"/>
    <xf numFmtId="37" fontId="5" fillId="0" borderId="85" xfId="0" applyNumberFormat="1" applyFont="1" applyFill="1" applyBorder="1" applyAlignment="1"/>
    <xf numFmtId="37" fontId="6" fillId="0" borderId="14" xfId="0" applyNumberFormat="1" applyFont="1" applyFill="1" applyBorder="1" applyAlignment="1"/>
    <xf numFmtId="37" fontId="5" fillId="0" borderId="7" xfId="0" applyNumberFormat="1" applyFont="1" applyFill="1" applyBorder="1" applyAlignment="1"/>
    <xf numFmtId="0" fontId="0" fillId="0" borderId="0" xfId="0" applyAlignment="1">
      <alignment horizontal="center"/>
    </xf>
    <xf numFmtId="0" fontId="0" fillId="0" borderId="0" xfId="0"/>
    <xf numFmtId="0" fontId="0" fillId="0" borderId="0" xfId="0" applyBorder="1" applyAlignment="1">
      <alignment horizontal="center"/>
    </xf>
    <xf numFmtId="0" fontId="35" fillId="0" borderId="0" xfId="0" applyFont="1" applyBorder="1" applyAlignment="1">
      <alignment vertical="top" wrapText="1"/>
    </xf>
    <xf numFmtId="0" fontId="35" fillId="0" borderId="0" xfId="0" applyFont="1" applyBorder="1" applyAlignment="1">
      <alignment horizontal="center"/>
    </xf>
    <xf numFmtId="0" fontId="29" fillId="0" borderId="0" xfId="0" applyFont="1" applyBorder="1" applyAlignment="1">
      <alignment vertical="top" wrapText="1"/>
    </xf>
    <xf numFmtId="0" fontId="35" fillId="0" borderId="0" xfId="0" applyNumberFormat="1" applyFont="1" applyBorder="1" applyAlignment="1">
      <alignment vertical="top" wrapText="1"/>
    </xf>
    <xf numFmtId="0" fontId="69" fillId="0" borderId="0" xfId="0" applyFont="1" applyBorder="1" applyAlignment="1">
      <alignment horizontal="center"/>
    </xf>
    <xf numFmtId="0" fontId="68" fillId="0" borderId="0" xfId="0" applyFont="1" applyBorder="1" applyAlignment="1">
      <alignment horizontal="center"/>
    </xf>
    <xf numFmtId="0" fontId="72" fillId="0" borderId="0" xfId="0" applyFont="1" applyBorder="1" applyAlignment="1">
      <alignment horizontal="center"/>
    </xf>
    <xf numFmtId="0" fontId="72" fillId="0" borderId="0" xfId="0" applyFont="1" applyBorder="1" applyAlignment="1">
      <alignment horizontal="center" wrapText="1"/>
    </xf>
    <xf numFmtId="3" fontId="29" fillId="0" borderId="0" xfId="9" applyNumberFormat="1" applyFont="1" applyAlignment="1">
      <alignment vertical="top" wrapText="1"/>
    </xf>
    <xf numFmtId="0" fontId="35" fillId="0" borderId="0" xfId="0" applyFont="1" applyBorder="1" applyAlignment="1">
      <alignment horizontal="left" wrapText="1"/>
    </xf>
    <xf numFmtId="0" fontId="45" fillId="0" borderId="0" xfId="0" applyFont="1" applyAlignment="1"/>
    <xf numFmtId="0" fontId="29" fillId="0" borderId="0" xfId="0" applyFont="1" applyBorder="1" applyAlignment="1">
      <alignment horizontal="center" wrapText="1"/>
    </xf>
    <xf numFmtId="3" fontId="29" fillId="0" borderId="0" xfId="0" applyNumberFormat="1" applyFont="1" applyBorder="1" applyAlignment="1">
      <alignment horizontal="center"/>
    </xf>
    <xf numFmtId="3" fontId="58" fillId="0" borderId="0" xfId="0" applyNumberFormat="1" applyFont="1" applyBorder="1" applyAlignment="1">
      <alignment horizontal="center"/>
    </xf>
    <xf numFmtId="37" fontId="29" fillId="0" borderId="0" xfId="9" applyNumberFormat="1" applyFont="1" applyAlignment="1">
      <alignment horizontal="center" wrapText="1"/>
    </xf>
    <xf numFmtId="37" fontId="29" fillId="0" borderId="0" xfId="0" applyNumberFormat="1" applyFont="1" applyBorder="1" applyAlignment="1">
      <alignment horizontal="center" wrapText="1"/>
    </xf>
    <xf numFmtId="3" fontId="29" fillId="0" borderId="0" xfId="9" applyNumberFormat="1" applyFont="1" applyAlignment="1">
      <alignment horizontal="left" vertical="top" wrapText="1"/>
    </xf>
    <xf numFmtId="0" fontId="39" fillId="0" borderId="0" xfId="0" applyFont="1" applyBorder="1" applyAlignment="1">
      <alignment horizontal="center"/>
    </xf>
    <xf numFmtId="3" fontId="29" fillId="0" borderId="0" xfId="0" applyNumberFormat="1" applyFont="1" applyBorder="1" applyAlignment="1">
      <alignment horizontal="center" wrapText="1"/>
    </xf>
    <xf numFmtId="0" fontId="39" fillId="0" borderId="0" xfId="0" applyFont="1" applyAlignment="1">
      <alignment vertical="top"/>
    </xf>
    <xf numFmtId="0" fontId="73" fillId="0" borderId="0" xfId="0" applyFont="1"/>
    <xf numFmtId="3" fontId="35" fillId="0" borderId="0" xfId="0" applyNumberFormat="1" applyFont="1" applyBorder="1" applyAlignment="1">
      <alignment horizontal="center" wrapText="1"/>
    </xf>
    <xf numFmtId="0" fontId="35" fillId="0" borderId="0" xfId="0" applyFont="1" applyBorder="1" applyAlignment="1">
      <alignment horizontal="center" wrapText="1"/>
    </xf>
    <xf numFmtId="0" fontId="39" fillId="0" borderId="0" xfId="0" applyFont="1"/>
    <xf numFmtId="0" fontId="35" fillId="0" borderId="0" xfId="0" applyFont="1" applyBorder="1" applyAlignment="1">
      <alignment horizontal="left" vertical="top" wrapText="1"/>
    </xf>
    <xf numFmtId="164" fontId="29" fillId="0" borderId="0" xfId="0" applyNumberFormat="1" applyFont="1" applyBorder="1" applyAlignment="1">
      <alignment horizontal="center" wrapText="1"/>
    </xf>
    <xf numFmtId="37" fontId="20" fillId="0" borderId="78" xfId="9" applyNumberFormat="1" applyFont="1" applyBorder="1" applyAlignment="1">
      <alignment horizontal="right"/>
    </xf>
    <xf numFmtId="5" fontId="20" fillId="0" borderId="79" xfId="3" applyNumberFormat="1" applyFont="1" applyBorder="1" applyAlignment="1">
      <alignment horizontal="right"/>
    </xf>
    <xf numFmtId="37" fontId="7" fillId="0" borderId="40" xfId="9" applyNumberFormat="1" applyFont="1" applyFill="1" applyBorder="1"/>
    <xf numFmtId="37" fontId="7" fillId="0" borderId="40" xfId="9" applyNumberFormat="1" applyFont="1" applyBorder="1" applyAlignment="1">
      <alignment horizontal="right"/>
    </xf>
    <xf numFmtId="37" fontId="20" fillId="0" borderId="18" xfId="1" applyNumberFormat="1" applyFont="1" applyBorder="1" applyAlignment="1">
      <alignment horizontal="right"/>
    </xf>
    <xf numFmtId="0" fontId="7" fillId="0" borderId="0" xfId="9" applyFont="1" applyAlignment="1">
      <alignment horizontal="right"/>
    </xf>
    <xf numFmtId="0" fontId="0" fillId="0" borderId="0" xfId="0" applyAlignment="1">
      <alignment horizontal="center"/>
    </xf>
    <xf numFmtId="0" fontId="0" fillId="0" borderId="0" xfId="0"/>
    <xf numFmtId="3" fontId="5" fillId="2" borderId="0" xfId="0" applyNumberFormat="1" applyFont="1" applyFill="1" applyAlignment="1">
      <alignment horizontal="center"/>
    </xf>
    <xf numFmtId="0" fontId="0" fillId="0" borderId="0" xfId="0" applyFill="1" applyBorder="1" applyAlignment="1">
      <alignment wrapText="1"/>
    </xf>
    <xf numFmtId="0" fontId="0" fillId="0" borderId="0" xfId="0"/>
    <xf numFmtId="0" fontId="35" fillId="0" borderId="0" xfId="0" applyFont="1" applyBorder="1" applyAlignment="1">
      <alignment horizontal="left" vertical="top" wrapText="1"/>
    </xf>
    <xf numFmtId="0" fontId="4" fillId="2" borderId="0" xfId="10" applyFont="1" applyFill="1" applyAlignment="1">
      <alignment wrapText="1"/>
    </xf>
    <xf numFmtId="0" fontId="0" fillId="0" borderId="0" xfId="0" applyBorder="1" applyAlignment="1">
      <alignment wrapText="1"/>
    </xf>
    <xf numFmtId="0" fontId="32" fillId="2" borderId="91" xfId="0" applyNumberFormat="1" applyFont="1" applyFill="1" applyBorder="1" applyAlignment="1">
      <alignment horizontal="centerContinuous" wrapText="1"/>
    </xf>
    <xf numFmtId="0" fontId="13" fillId="0" borderId="0" xfId="0" applyFont="1" applyFill="1" applyAlignment="1"/>
    <xf numFmtId="37" fontId="15" fillId="0" borderId="13" xfId="0" applyNumberFormat="1" applyFont="1" applyBorder="1" applyAlignment="1"/>
    <xf numFmtId="37" fontId="15" fillId="0" borderId="11" xfId="0" applyNumberFormat="1" applyFont="1" applyBorder="1" applyAlignment="1"/>
    <xf numFmtId="37" fontId="4" fillId="0" borderId="47" xfId="0" applyNumberFormat="1" applyFont="1" applyBorder="1"/>
    <xf numFmtId="37" fontId="4" fillId="0" borderId="48" xfId="0" applyNumberFormat="1" applyFont="1" applyBorder="1" applyAlignment="1">
      <alignment horizontal="center"/>
    </xf>
    <xf numFmtId="37" fontId="4" fillId="0" borderId="48" xfId="0" applyNumberFormat="1" applyFont="1" applyBorder="1"/>
    <xf numFmtId="37" fontId="4" fillId="0" borderId="49" xfId="0" applyNumberFormat="1" applyFont="1" applyBorder="1"/>
    <xf numFmtId="0" fontId="14" fillId="0" borderId="0" xfId="9" applyFont="1"/>
    <xf numFmtId="37" fontId="7" fillId="0" borderId="64" xfId="9" applyNumberFormat="1" applyFont="1" applyBorder="1"/>
    <xf numFmtId="37" fontId="7" fillId="0" borderId="7" xfId="9" applyNumberFormat="1" applyFont="1" applyFill="1" applyBorder="1"/>
    <xf numFmtId="3" fontId="0" fillId="0" borderId="0" xfId="0" applyNumberFormat="1" applyBorder="1" applyAlignment="1">
      <alignment wrapText="1"/>
    </xf>
    <xf numFmtId="0" fontId="29" fillId="0" borderId="0" xfId="0" applyFont="1" applyFill="1" applyBorder="1" applyAlignment="1">
      <alignment horizontal="center" wrapText="1"/>
    </xf>
    <xf numFmtId="3" fontId="29" fillId="0" borderId="0" xfId="0" applyNumberFormat="1" applyFont="1" applyFill="1" applyBorder="1" applyAlignment="1">
      <alignment horizontal="center" wrapText="1"/>
    </xf>
    <xf numFmtId="164" fontId="29" fillId="0" borderId="0" xfId="0" applyNumberFormat="1" applyFont="1" applyFill="1" applyBorder="1" applyAlignment="1">
      <alignment horizontal="center" wrapText="1"/>
    </xf>
    <xf numFmtId="0" fontId="45" fillId="0" borderId="0" xfId="0" applyFont="1" applyFill="1"/>
    <xf numFmtId="0" fontId="0" fillId="0" borderId="0" xfId="0" applyFill="1" applyBorder="1" applyAlignment="1">
      <alignment horizontal="center"/>
    </xf>
    <xf numFmtId="0" fontId="5" fillId="0" borderId="121" xfId="0" applyNumberFormat="1" applyFont="1" applyFill="1" applyBorder="1" applyAlignment="1">
      <alignment horizontal="left"/>
    </xf>
    <xf numFmtId="37" fontId="5" fillId="0" borderId="122" xfId="0" applyNumberFormat="1" applyFont="1" applyFill="1" applyBorder="1" applyAlignment="1"/>
    <xf numFmtId="37" fontId="5" fillId="0" borderId="123" xfId="0" applyNumberFormat="1" applyFont="1" applyFill="1" applyBorder="1" applyAlignment="1"/>
    <xf numFmtId="165" fontId="46" fillId="0" borderId="0" xfId="0" applyNumberFormat="1" applyFont="1" applyFill="1"/>
    <xf numFmtId="165" fontId="0" fillId="0" borderId="0" xfId="0" applyNumberFormat="1" applyFill="1"/>
    <xf numFmtId="37" fontId="26" fillId="0" borderId="119" xfId="0" applyNumberFormat="1" applyFont="1" applyFill="1" applyBorder="1" applyAlignment="1"/>
    <xf numFmtId="165" fontId="48" fillId="0" borderId="0" xfId="0" applyNumberFormat="1" applyFont="1" applyFill="1" applyAlignment="1"/>
    <xf numFmtId="165" fontId="4" fillId="0" borderId="0" xfId="0" applyNumberFormat="1" applyFont="1" applyFill="1"/>
    <xf numFmtId="165" fontId="45" fillId="0" borderId="0" xfId="0" applyNumberFormat="1" applyFont="1" applyFill="1"/>
    <xf numFmtId="37" fontId="5" fillId="0" borderId="38" xfId="0" applyNumberFormat="1" applyFont="1" applyFill="1" applyBorder="1" applyAlignment="1"/>
    <xf numFmtId="0" fontId="5" fillId="0" borderId="12" xfId="0" applyNumberFormat="1" applyFont="1" applyFill="1" applyBorder="1" applyAlignment="1">
      <alignment horizontal="left" indent="2"/>
    </xf>
    <xf numFmtId="165" fontId="7" fillId="0" borderId="85" xfId="0" applyNumberFormat="1" applyFont="1" applyFill="1" applyBorder="1"/>
    <xf numFmtId="165" fontId="2" fillId="0" borderId="0" xfId="0" applyNumberFormat="1" applyFont="1" applyFill="1"/>
    <xf numFmtId="0" fontId="25" fillId="0" borderId="69" xfId="0" applyNumberFormat="1" applyFont="1" applyFill="1" applyBorder="1" applyAlignment="1">
      <alignment horizontal="left" indent="2"/>
    </xf>
    <xf numFmtId="0" fontId="25" fillId="0" borderId="82" xfId="0" applyNumberFormat="1" applyFont="1" applyFill="1" applyBorder="1" applyAlignment="1">
      <alignment horizontal="left" indent="2"/>
    </xf>
    <xf numFmtId="0" fontId="5" fillId="0" borderId="14" xfId="0" applyNumberFormat="1" applyFont="1" applyFill="1" applyBorder="1" applyAlignment="1">
      <alignment horizontal="left" indent="1"/>
    </xf>
    <xf numFmtId="37" fontId="5" fillId="0" borderId="14" xfId="0" applyNumberFormat="1" applyFont="1" applyFill="1" applyBorder="1" applyAlignment="1">
      <alignment horizontal="right"/>
    </xf>
    <xf numFmtId="5" fontId="5" fillId="0" borderId="10" xfId="0" applyNumberFormat="1" applyFont="1" applyFill="1" applyBorder="1" applyAlignment="1"/>
    <xf numFmtId="5" fontId="5" fillId="0" borderId="11" xfId="0" applyNumberFormat="1" applyFont="1" applyFill="1" applyBorder="1" applyAlignment="1"/>
    <xf numFmtId="0" fontId="15" fillId="0" borderId="63" xfId="0" applyNumberFormat="1" applyFont="1" applyFill="1" applyBorder="1" applyAlignment="1">
      <alignment horizontal="center"/>
    </xf>
    <xf numFmtId="0" fontId="15" fillId="0" borderId="64" xfId="0" applyNumberFormat="1" applyFont="1" applyFill="1" applyBorder="1" applyAlignment="1">
      <alignment horizontal="center"/>
    </xf>
    <xf numFmtId="0" fontId="15" fillId="0" borderId="65" xfId="0" applyNumberFormat="1" applyFont="1" applyFill="1" applyBorder="1" applyAlignment="1">
      <alignment horizontal="center"/>
    </xf>
    <xf numFmtId="165" fontId="45" fillId="0" borderId="0" xfId="0" applyNumberFormat="1" applyFont="1" applyFill="1" applyAlignment="1"/>
    <xf numFmtId="165" fontId="2" fillId="0" borderId="0" xfId="0" applyNumberFormat="1" applyFont="1" applyFill="1" applyAlignment="1"/>
    <xf numFmtId="0" fontId="46" fillId="0" borderId="0" xfId="8" applyFont="1" applyFill="1"/>
    <xf numFmtId="0" fontId="18" fillId="0" borderId="0" xfId="8" applyFill="1"/>
    <xf numFmtId="165" fontId="50" fillId="0" borderId="0" xfId="0" applyNumberFormat="1" applyFont="1" applyFill="1" applyAlignment="1"/>
    <xf numFmtId="165" fontId="3" fillId="0" borderId="0" xfId="0" applyNumberFormat="1" applyFont="1" applyFill="1" applyAlignment="1"/>
    <xf numFmtId="5" fontId="15" fillId="0" borderId="3" xfId="0" applyNumberFormat="1" applyFont="1" applyFill="1" applyBorder="1" applyAlignment="1"/>
    <xf numFmtId="0" fontId="15" fillId="0" borderId="0" xfId="0" applyFont="1" applyFill="1"/>
    <xf numFmtId="0" fontId="65" fillId="0" borderId="0" xfId="0" applyFont="1" applyFill="1"/>
    <xf numFmtId="165" fontId="13" fillId="0" borderId="0" xfId="0" applyNumberFormat="1" applyFont="1" applyBorder="1"/>
    <xf numFmtId="165" fontId="4" fillId="0" borderId="0" xfId="0" applyNumberFormat="1" applyFont="1" applyAlignment="1">
      <alignment horizontal="center"/>
    </xf>
    <xf numFmtId="37" fontId="4" fillId="0" borderId="10" xfId="0" applyNumberFormat="1" applyFont="1" applyFill="1" applyBorder="1" applyAlignment="1"/>
    <xf numFmtId="164" fontId="13" fillId="0" borderId="0" xfId="0" applyNumberFormat="1" applyFont="1" applyAlignment="1">
      <alignment horizontal="right"/>
    </xf>
    <xf numFmtId="164" fontId="2" fillId="0" borderId="0" xfId="0" applyNumberFormat="1" applyFont="1" applyBorder="1" applyAlignment="1">
      <alignment horizontal="right"/>
    </xf>
    <xf numFmtId="164" fontId="13" fillId="0" borderId="0" xfId="0" applyNumberFormat="1" applyFont="1" applyBorder="1" applyAlignment="1">
      <alignment horizontal="center"/>
    </xf>
    <xf numFmtId="10" fontId="29" fillId="0" borderId="0" xfId="0" applyNumberFormat="1" applyFont="1" applyFill="1" applyBorder="1" applyAlignment="1">
      <alignment horizontal="center"/>
    </xf>
    <xf numFmtId="10" fontId="28" fillId="0" borderId="0" xfId="0" applyNumberFormat="1" applyFont="1" applyFill="1"/>
    <xf numFmtId="164" fontId="28" fillId="0" borderId="0" xfId="0" applyNumberFormat="1" applyFont="1"/>
    <xf numFmtId="164" fontId="29" fillId="0" borderId="0" xfId="0" applyNumberFormat="1" applyFont="1" applyBorder="1" applyAlignment="1">
      <alignment horizontal="center"/>
    </xf>
    <xf numFmtId="164" fontId="13" fillId="0" borderId="0" xfId="0" applyNumberFormat="1" applyFont="1" applyAlignment="1">
      <alignment vertical="top"/>
    </xf>
    <xf numFmtId="3" fontId="4" fillId="0" borderId="0" xfId="0" applyNumberFormat="1" applyFont="1" applyAlignment="1">
      <alignment horizontal="right"/>
    </xf>
    <xf numFmtId="3" fontId="4" fillId="0" borderId="2" xfId="0" applyNumberFormat="1" applyFont="1" applyBorder="1" applyAlignment="1">
      <alignment horizontal="right"/>
    </xf>
    <xf numFmtId="37" fontId="22" fillId="2" borderId="150" xfId="0" applyNumberFormat="1" applyFont="1" applyFill="1" applyBorder="1" applyAlignment="1">
      <alignment horizontal="center"/>
    </xf>
    <xf numFmtId="0" fontId="7" fillId="0" borderId="8" xfId="8" applyFont="1" applyFill="1" applyBorder="1" applyAlignment="1">
      <alignment horizontal="center"/>
    </xf>
    <xf numFmtId="0" fontId="20" fillId="0" borderId="1" xfId="8" applyFont="1" applyFill="1" applyBorder="1" applyAlignment="1">
      <alignment horizontal="center"/>
    </xf>
    <xf numFmtId="0" fontId="7" fillId="0" borderId="4" xfId="8" applyFont="1" applyFill="1" applyBorder="1"/>
    <xf numFmtId="0" fontId="18" fillId="0" borderId="13" xfId="8" applyFill="1" applyBorder="1"/>
    <xf numFmtId="0" fontId="18" fillId="0" borderId="9" xfId="8" applyFill="1" applyBorder="1"/>
    <xf numFmtId="37" fontId="22" fillId="0" borderId="19" xfId="0" applyNumberFormat="1" applyFont="1" applyFill="1" applyBorder="1" applyAlignment="1"/>
    <xf numFmtId="37" fontId="22" fillId="0" borderId="20" xfId="0" applyNumberFormat="1" applyFont="1" applyFill="1" applyBorder="1" applyAlignment="1">
      <alignment horizontal="center"/>
    </xf>
    <xf numFmtId="37" fontId="22" fillId="0" borderId="21" xfId="0" applyNumberFormat="1" applyFont="1" applyFill="1" applyBorder="1" applyAlignment="1"/>
    <xf numFmtId="37" fontId="22" fillId="0" borderId="22" xfId="0" applyNumberFormat="1" applyFont="1" applyFill="1" applyBorder="1" applyAlignment="1">
      <alignment horizontal="center"/>
    </xf>
    <xf numFmtId="37" fontId="22" fillId="0" borderId="21" xfId="0" applyNumberFormat="1" applyFont="1" applyFill="1" applyBorder="1" applyAlignment="1">
      <alignment horizontal="center"/>
    </xf>
    <xf numFmtId="37" fontId="22" fillId="0" borderId="23" xfId="0" applyNumberFormat="1" applyFont="1" applyFill="1" applyBorder="1" applyAlignment="1"/>
    <xf numFmtId="3" fontId="45" fillId="0" borderId="0" xfId="0" applyNumberFormat="1" applyFont="1" applyFill="1" applyAlignment="1"/>
    <xf numFmtId="10" fontId="18" fillId="0" borderId="0" xfId="9" applyNumberFormat="1"/>
    <xf numFmtId="0" fontId="5" fillId="2" borderId="7" xfId="0" applyNumberFormat="1" applyFont="1" applyFill="1" applyBorder="1" applyAlignment="1"/>
    <xf numFmtId="37" fontId="5" fillId="2" borderId="152" xfId="0" applyNumberFormat="1" applyFont="1" applyFill="1" applyBorder="1" applyAlignment="1"/>
    <xf numFmtId="37" fontId="7" fillId="0" borderId="122" xfId="0" applyNumberFormat="1" applyFont="1" applyFill="1" applyBorder="1" applyAlignment="1"/>
    <xf numFmtId="37" fontId="7" fillId="2" borderId="122" xfId="0" applyNumberFormat="1" applyFont="1" applyFill="1" applyBorder="1" applyAlignment="1"/>
    <xf numFmtId="37" fontId="5" fillId="2" borderId="153" xfId="0" applyNumberFormat="1" applyFont="1" applyFill="1" applyBorder="1" applyAlignment="1"/>
    <xf numFmtId="37" fontId="7" fillId="0" borderId="99" xfId="0" applyNumberFormat="1" applyFont="1" applyFill="1" applyBorder="1"/>
    <xf numFmtId="37" fontId="7" fillId="0" borderId="120" xfId="0" applyNumberFormat="1" applyFont="1" applyFill="1" applyBorder="1"/>
    <xf numFmtId="37" fontId="5" fillId="0" borderId="120" xfId="0" applyNumberFormat="1" applyFont="1" applyFill="1" applyBorder="1" applyAlignment="1"/>
    <xf numFmtId="37" fontId="5" fillId="0" borderId="99" xfId="0" applyNumberFormat="1" applyFont="1" applyFill="1" applyBorder="1" applyAlignment="1"/>
    <xf numFmtId="165" fontId="13" fillId="0" borderId="0" xfId="0" applyNumberFormat="1" applyFont="1" applyFill="1"/>
    <xf numFmtId="37" fontId="7" fillId="2" borderId="138" xfId="0" applyNumberFormat="1" applyFont="1" applyFill="1" applyBorder="1" applyAlignment="1"/>
    <xf numFmtId="37" fontId="7" fillId="2" borderId="152" xfId="0" applyNumberFormat="1" applyFont="1" applyFill="1" applyBorder="1" applyAlignment="1"/>
    <xf numFmtId="37" fontId="7" fillId="2" borderId="140" xfId="0" applyNumberFormat="1" applyFont="1" applyFill="1" applyBorder="1" applyAlignment="1"/>
    <xf numFmtId="37" fontId="5" fillId="2" borderId="154" xfId="0" applyNumberFormat="1" applyFont="1" applyFill="1" applyBorder="1" applyAlignment="1"/>
    <xf numFmtId="0" fontId="2" fillId="0" borderId="12" xfId="0" applyNumberFormat="1" applyFont="1" applyBorder="1" applyAlignment="1">
      <alignment horizontal="left" indent="4"/>
    </xf>
    <xf numFmtId="0" fontId="2" fillId="0" borderId="12" xfId="0" applyNumberFormat="1" applyFont="1" applyBorder="1" applyAlignment="1">
      <alignment horizontal="left" indent="2"/>
    </xf>
    <xf numFmtId="0" fontId="0" fillId="0" borderId="0" xfId="0" applyBorder="1"/>
    <xf numFmtId="0" fontId="23" fillId="0" borderId="14" xfId="0" applyNumberFormat="1" applyFont="1" applyFill="1" applyBorder="1" applyAlignment="1">
      <alignment horizontal="left"/>
    </xf>
    <xf numFmtId="4" fontId="22" fillId="0" borderId="14" xfId="0" applyNumberFormat="1" applyFont="1" applyFill="1" applyBorder="1" applyAlignment="1"/>
    <xf numFmtId="164" fontId="23" fillId="0" borderId="10" xfId="0" applyNumberFormat="1" applyFont="1" applyFill="1" applyBorder="1" applyAlignment="1"/>
    <xf numFmtId="4" fontId="4" fillId="0" borderId="14" xfId="0" applyNumberFormat="1" applyFont="1" applyFill="1" applyBorder="1" applyAlignment="1"/>
    <xf numFmtId="5" fontId="22" fillId="0" borderId="135" xfId="0" applyNumberFormat="1" applyFont="1" applyFill="1" applyBorder="1" applyAlignment="1"/>
    <xf numFmtId="4" fontId="22" fillId="0" borderId="14" xfId="0" applyNumberFormat="1" applyFont="1" applyFill="1" applyBorder="1" applyAlignment="1">
      <alignment horizontal="right"/>
    </xf>
    <xf numFmtId="5" fontId="22" fillId="0" borderId="133" xfId="0" applyNumberFormat="1" applyFont="1" applyFill="1" applyBorder="1" applyAlignment="1"/>
    <xf numFmtId="0" fontId="15" fillId="0" borderId="63" xfId="0" applyNumberFormat="1" applyFont="1" applyBorder="1" applyAlignment="1">
      <alignment horizontal="center"/>
    </xf>
    <xf numFmtId="3" fontId="45" fillId="2" borderId="0" xfId="0" applyNumberFormat="1" applyFont="1" applyFill="1" applyBorder="1" applyAlignment="1"/>
    <xf numFmtId="5" fontId="0" fillId="0" borderId="0" xfId="0" applyNumberFormat="1" applyAlignment="1">
      <alignment horizontal="center"/>
    </xf>
    <xf numFmtId="5" fontId="0" fillId="0" borderId="0" xfId="0" applyNumberFormat="1"/>
    <xf numFmtId="3" fontId="41" fillId="0" borderId="0" xfId="0" applyNumberFormat="1" applyFont="1" applyAlignment="1"/>
    <xf numFmtId="37" fontId="2" fillId="0" borderId="16" xfId="0" applyNumberFormat="1" applyFont="1" applyBorder="1" applyAlignment="1">
      <alignment horizontal="right"/>
    </xf>
    <xf numFmtId="37" fontId="2" fillId="0" borderId="16" xfId="0" applyNumberFormat="1" applyFont="1" applyBorder="1" applyAlignment="1"/>
    <xf numFmtId="0" fontId="2" fillId="0" borderId="70" xfId="0" applyNumberFormat="1" applyFont="1" applyBorder="1" applyAlignment="1">
      <alignment horizontal="left" indent="2"/>
    </xf>
    <xf numFmtId="0" fontId="2" fillId="0" borderId="70" xfId="0" applyNumberFormat="1" applyFont="1" applyBorder="1" applyAlignment="1">
      <alignment horizontal="center"/>
    </xf>
    <xf numFmtId="0" fontId="2" fillId="0" borderId="70" xfId="0" applyNumberFormat="1" applyFont="1" applyBorder="1" applyAlignment="1">
      <alignment horizontal="right"/>
    </xf>
    <xf numFmtId="0" fontId="2" fillId="0" borderId="70" xfId="0" applyNumberFormat="1" applyFont="1" applyBorder="1" applyAlignment="1">
      <alignment horizontal="left" indent="4"/>
    </xf>
    <xf numFmtId="37" fontId="2" fillId="0" borderId="5" xfId="0" applyNumberFormat="1" applyFont="1" applyBorder="1" applyAlignment="1"/>
    <xf numFmtId="37" fontId="2" fillId="0" borderId="9" xfId="0" applyNumberFormat="1" applyFont="1" applyBorder="1" applyAlignment="1"/>
    <xf numFmtId="5" fontId="15" fillId="0" borderId="17" xfId="3" applyNumberFormat="1" applyFont="1" applyBorder="1" applyAlignment="1"/>
    <xf numFmtId="5" fontId="15" fillId="0" borderId="49" xfId="0" applyNumberFormat="1" applyFont="1" applyBorder="1" applyAlignment="1">
      <alignment horizontal="right"/>
    </xf>
    <xf numFmtId="0" fontId="4" fillId="0" borderId="65" xfId="0" applyNumberFormat="1" applyFont="1" applyBorder="1" applyAlignment="1">
      <alignment horizontal="center"/>
    </xf>
    <xf numFmtId="37" fontId="7" fillId="0" borderId="12" xfId="0" applyNumberFormat="1" applyFont="1" applyBorder="1"/>
    <xf numFmtId="37" fontId="7" fillId="0" borderId="10" xfId="0" applyNumberFormat="1" applyFont="1" applyBorder="1" applyAlignment="1">
      <alignment horizontal="center"/>
    </xf>
    <xf numFmtId="37" fontId="7" fillId="0" borderId="10" xfId="0" applyNumberFormat="1" applyFont="1" applyBorder="1"/>
    <xf numFmtId="37" fontId="7" fillId="0" borderId="11" xfId="0" applyNumberFormat="1" applyFont="1" applyBorder="1"/>
    <xf numFmtId="37" fontId="7" fillId="0" borderId="6" xfId="0" applyNumberFormat="1" applyFont="1" applyBorder="1"/>
    <xf numFmtId="37" fontId="7" fillId="0" borderId="2" xfId="0" applyNumberFormat="1" applyFont="1" applyBorder="1" applyAlignment="1">
      <alignment horizontal="center"/>
    </xf>
    <xf numFmtId="37" fontId="7" fillId="0" borderId="2" xfId="0" applyNumberFormat="1" applyFont="1" applyBorder="1"/>
    <xf numFmtId="37" fontId="7" fillId="0" borderId="3" xfId="0" applyNumberFormat="1" applyFont="1" applyBorder="1"/>
    <xf numFmtId="0" fontId="7" fillId="0" borderId="13" xfId="8" applyFont="1" applyFill="1" applyBorder="1" applyAlignment="1">
      <alignment horizontal="center"/>
    </xf>
    <xf numFmtId="37" fontId="4" fillId="0" borderId="47" xfId="0" applyNumberFormat="1" applyFont="1" applyBorder="1" applyAlignment="1">
      <alignment horizontal="center"/>
    </xf>
    <xf numFmtId="37" fontId="4" fillId="0" borderId="48" xfId="0" applyNumberFormat="1" applyFont="1" applyBorder="1" applyAlignment="1"/>
    <xf numFmtId="37" fontId="4" fillId="0" borderId="49" xfId="0" applyNumberFormat="1" applyFont="1" applyBorder="1" applyAlignment="1"/>
    <xf numFmtId="37" fontId="4" fillId="0" borderId="47" xfId="0" applyNumberFormat="1" applyFont="1" applyBorder="1" applyAlignment="1"/>
    <xf numFmtId="37" fontId="4" fillId="0" borderId="9" xfId="0" applyNumberFormat="1" applyFont="1" applyBorder="1" applyAlignment="1">
      <alignment horizontal="center"/>
    </xf>
    <xf numFmtId="5" fontId="64" fillId="0" borderId="85" xfId="0" applyNumberFormat="1" applyFont="1" applyFill="1" applyBorder="1" applyAlignment="1">
      <alignment horizontal="right"/>
    </xf>
    <xf numFmtId="37" fontId="64" fillId="0" borderId="85" xfId="0" applyNumberFormat="1" applyFont="1" applyFill="1" applyBorder="1" applyAlignment="1">
      <alignment horizontal="right"/>
    </xf>
    <xf numFmtId="37" fontId="64" fillId="0" borderId="85" xfId="0" applyNumberFormat="1" applyFont="1" applyBorder="1" applyAlignment="1">
      <alignment horizontal="right"/>
    </xf>
    <xf numFmtId="37" fontId="64" fillId="0" borderId="81" xfId="0" applyNumberFormat="1" applyFont="1" applyFill="1" applyBorder="1" applyAlignment="1">
      <alignment horizontal="right"/>
    </xf>
    <xf numFmtId="37" fontId="64" fillId="0" borderId="49" xfId="0" applyNumberFormat="1" applyFont="1" applyBorder="1" applyAlignment="1">
      <alignment horizontal="right"/>
    </xf>
    <xf numFmtId="0" fontId="56" fillId="0" borderId="40" xfId="0" applyNumberFormat="1" applyFont="1" applyBorder="1" applyAlignment="1">
      <alignment horizontal="right"/>
    </xf>
    <xf numFmtId="5" fontId="15" fillId="0" borderId="3" xfId="0" applyNumberFormat="1" applyFont="1" applyBorder="1" applyAlignment="1">
      <alignment horizontal="right"/>
    </xf>
    <xf numFmtId="5" fontId="64" fillId="0" borderId="84" xfId="0" applyNumberFormat="1" applyFont="1" applyFill="1" applyBorder="1" applyAlignment="1">
      <alignment horizontal="right"/>
    </xf>
    <xf numFmtId="37" fontId="2" fillId="0" borderId="145" xfId="0" applyNumberFormat="1" applyFont="1" applyBorder="1" applyAlignment="1">
      <alignment horizontal="right"/>
    </xf>
    <xf numFmtId="37" fontId="2" fillId="0" borderId="74" xfId="0" applyNumberFormat="1" applyFont="1" applyBorder="1" applyAlignment="1">
      <alignment horizontal="right"/>
    </xf>
    <xf numFmtId="0" fontId="56" fillId="0" borderId="86" xfId="0" applyNumberFormat="1" applyFont="1" applyBorder="1" applyAlignment="1">
      <alignment horizontal="right"/>
    </xf>
    <xf numFmtId="37" fontId="26" fillId="2" borderId="155" xfId="0" applyNumberFormat="1" applyFont="1" applyFill="1" applyBorder="1" applyAlignment="1"/>
    <xf numFmtId="0" fontId="5" fillId="0" borderId="98" xfId="0" applyNumberFormat="1" applyFont="1" applyFill="1" applyBorder="1" applyAlignment="1">
      <alignment horizontal="left"/>
    </xf>
    <xf numFmtId="37" fontId="7" fillId="0" borderId="156" xfId="0" applyNumberFormat="1" applyFont="1" applyFill="1" applyBorder="1"/>
    <xf numFmtId="0" fontId="5" fillId="2" borderId="67" xfId="0" applyNumberFormat="1" applyFont="1" applyFill="1" applyBorder="1" applyAlignment="1">
      <alignment horizontal="left"/>
    </xf>
    <xf numFmtId="37" fontId="7" fillId="0" borderId="157" xfId="0" applyNumberFormat="1" applyFont="1" applyBorder="1"/>
    <xf numFmtId="0" fontId="26" fillId="2" borderId="38" xfId="0" applyNumberFormat="1" applyFont="1" applyFill="1" applyBorder="1" applyAlignment="1">
      <alignment horizontal="left" indent="5"/>
    </xf>
    <xf numFmtId="37" fontId="27" fillId="0" borderId="158" xfId="0" applyNumberFormat="1" applyFont="1" applyBorder="1"/>
    <xf numFmtId="37" fontId="22" fillId="2" borderId="24" xfId="0" applyNumberFormat="1" applyFont="1" applyFill="1" applyBorder="1" applyAlignment="1">
      <alignment horizontal="right"/>
    </xf>
    <xf numFmtId="37" fontId="22" fillId="2" borderId="30" xfId="0" applyNumberFormat="1" applyFont="1" applyFill="1" applyBorder="1" applyAlignment="1">
      <alignment horizontal="right"/>
    </xf>
    <xf numFmtId="37" fontId="22" fillId="2" borderId="151" xfId="0" applyNumberFormat="1" applyFont="1" applyFill="1" applyBorder="1" applyAlignment="1">
      <alignment horizontal="right"/>
    </xf>
    <xf numFmtId="37" fontId="22" fillId="2" borderId="32" xfId="0" applyNumberFormat="1" applyFont="1" applyFill="1" applyBorder="1" applyAlignment="1">
      <alignment horizontal="right"/>
    </xf>
    <xf numFmtId="37" fontId="22" fillId="2" borderId="33" xfId="0" applyNumberFormat="1" applyFont="1" applyFill="1" applyBorder="1" applyAlignment="1">
      <alignment horizontal="right"/>
    </xf>
    <xf numFmtId="37" fontId="22" fillId="2" borderId="37" xfId="0" applyNumberFormat="1" applyFont="1" applyFill="1" applyBorder="1" applyAlignment="1">
      <alignment horizontal="right"/>
    </xf>
    <xf numFmtId="5" fontId="23" fillId="2" borderId="46" xfId="0" applyNumberFormat="1" applyFont="1" applyFill="1" applyBorder="1" applyAlignment="1">
      <alignment horizontal="right"/>
    </xf>
    <xf numFmtId="0" fontId="23" fillId="2" borderId="59" xfId="0" applyNumberFormat="1" applyFont="1" applyFill="1" applyBorder="1" applyAlignment="1">
      <alignment horizontal="center"/>
    </xf>
    <xf numFmtId="0" fontId="23" fillId="2" borderId="61" xfId="0" applyNumberFormat="1" applyFont="1" applyFill="1" applyBorder="1" applyAlignment="1">
      <alignment horizontal="center"/>
    </xf>
    <xf numFmtId="0" fontId="34" fillId="2" borderId="19" xfId="0" applyNumberFormat="1" applyFont="1" applyFill="1" applyBorder="1" applyAlignment="1">
      <alignment horizontal="left"/>
    </xf>
    <xf numFmtId="0" fontId="34" fillId="2" borderId="54" xfId="0" applyNumberFormat="1" applyFont="1" applyFill="1" applyBorder="1" applyAlignment="1">
      <alignment horizontal="left"/>
    </xf>
    <xf numFmtId="0" fontId="34" fillId="2" borderId="25" xfId="0" applyNumberFormat="1" applyFont="1" applyFill="1" applyBorder="1" applyAlignment="1">
      <alignment horizontal="left"/>
    </xf>
    <xf numFmtId="0" fontId="34" fillId="2" borderId="55" xfId="0" applyNumberFormat="1" applyFont="1" applyFill="1" applyBorder="1" applyAlignment="1">
      <alignment horizontal="left"/>
    </xf>
    <xf numFmtId="0" fontId="34" fillId="2" borderId="56" xfId="0" applyNumberFormat="1" applyFont="1" applyFill="1" applyBorder="1" applyAlignment="1">
      <alignment horizontal="left"/>
    </xf>
    <xf numFmtId="0" fontId="34" fillId="2" borderId="57" xfId="0" applyNumberFormat="1" applyFont="1" applyFill="1" applyBorder="1" applyAlignment="1">
      <alignment horizontal="left"/>
    </xf>
    <xf numFmtId="0" fontId="34" fillId="0" borderId="19" xfId="0" applyNumberFormat="1" applyFont="1" applyFill="1" applyBorder="1" applyAlignment="1">
      <alignment horizontal="left"/>
    </xf>
    <xf numFmtId="0" fontId="23" fillId="2" borderId="63" xfId="0" applyNumberFormat="1" applyFont="1" applyFill="1" applyBorder="1" applyAlignment="1">
      <alignment horizontal="center"/>
    </xf>
    <xf numFmtId="0" fontId="23" fillId="2" borderId="64" xfId="0" applyNumberFormat="1" applyFont="1" applyFill="1" applyBorder="1" applyAlignment="1">
      <alignment horizontal="center"/>
    </xf>
    <xf numFmtId="0" fontId="23" fillId="2" borderId="131" xfId="0" applyNumberFormat="1" applyFont="1" applyFill="1" applyBorder="1" applyAlignment="1">
      <alignment horizontal="center"/>
    </xf>
    <xf numFmtId="0" fontId="5" fillId="0" borderId="6" xfId="0" applyNumberFormat="1" applyFont="1" applyFill="1" applyBorder="1" applyAlignment="1">
      <alignment horizontal="left" indent="1"/>
    </xf>
    <xf numFmtId="37" fontId="5" fillId="0" borderId="6" xfId="0" applyNumberFormat="1" applyFont="1" applyFill="1" applyBorder="1" applyAlignment="1"/>
    <xf numFmtId="5" fontId="5" fillId="0" borderId="2" xfId="0" applyNumberFormat="1" applyFont="1" applyFill="1" applyBorder="1" applyAlignment="1"/>
    <xf numFmtId="5" fontId="5" fillId="0" borderId="3" xfId="0" applyNumberFormat="1" applyFont="1" applyFill="1" applyBorder="1" applyAlignment="1"/>
    <xf numFmtId="0" fontId="5" fillId="0" borderId="39" xfId="0" applyNumberFormat="1" applyFont="1" applyFill="1" applyBorder="1" applyAlignment="1">
      <alignment horizontal="left" indent="1"/>
    </xf>
    <xf numFmtId="37" fontId="5" fillId="0" borderId="39" xfId="0" applyNumberFormat="1" applyFont="1" applyFill="1" applyBorder="1" applyAlignment="1"/>
    <xf numFmtId="5" fontId="5" fillId="0" borderId="50" xfId="0" applyNumberFormat="1" applyFont="1" applyFill="1" applyBorder="1" applyAlignment="1"/>
    <xf numFmtId="5" fontId="5" fillId="0" borderId="159" xfId="0" applyNumberFormat="1" applyFont="1" applyFill="1" applyBorder="1" applyAlignment="1"/>
    <xf numFmtId="0" fontId="25" fillId="2" borderId="63" xfId="0" applyNumberFormat="1" applyFont="1" applyFill="1" applyBorder="1" applyAlignment="1">
      <alignment horizontal="center"/>
    </xf>
    <xf numFmtId="0" fontId="25" fillId="2" borderId="64" xfId="0" applyNumberFormat="1" applyFont="1" applyFill="1" applyBorder="1" applyAlignment="1">
      <alignment horizontal="center"/>
    </xf>
    <xf numFmtId="0" fontId="25" fillId="2" borderId="65" xfId="0" applyNumberFormat="1" applyFont="1" applyFill="1" applyBorder="1" applyAlignment="1">
      <alignment horizontal="center"/>
    </xf>
    <xf numFmtId="0" fontId="5" fillId="2" borderId="14" xfId="0" applyNumberFormat="1" applyFont="1" applyFill="1" applyBorder="1" applyAlignment="1">
      <alignment horizontal="left" indent="1"/>
    </xf>
    <xf numFmtId="0" fontId="5" fillId="2" borderId="42" xfId="0" applyNumberFormat="1" applyFont="1" applyFill="1" applyBorder="1" applyAlignment="1">
      <alignment horizontal="left" indent="2"/>
    </xf>
    <xf numFmtId="5" fontId="15" fillId="2" borderId="44" xfId="0" applyNumberFormat="1" applyFont="1" applyFill="1" applyBorder="1" applyAlignment="1">
      <alignment horizontal="center"/>
    </xf>
    <xf numFmtId="0" fontId="23" fillId="0" borderId="59" xfId="0" applyNumberFormat="1" applyFont="1" applyFill="1" applyBorder="1" applyAlignment="1">
      <alignment horizontal="center"/>
    </xf>
    <xf numFmtId="0" fontId="23" fillId="0" borderId="60" xfId="0" applyNumberFormat="1" applyFont="1" applyFill="1" applyBorder="1" applyAlignment="1">
      <alignment horizontal="center"/>
    </xf>
    <xf numFmtId="37" fontId="22" fillId="0" borderId="20" xfId="0" applyNumberFormat="1" applyFont="1" applyFill="1" applyBorder="1" applyAlignment="1">
      <alignment horizontal="right"/>
    </xf>
    <xf numFmtId="37" fontId="22" fillId="0" borderId="25" xfId="0" applyNumberFormat="1" applyFont="1" applyFill="1" applyBorder="1" applyAlignment="1"/>
    <xf numFmtId="37" fontId="22" fillId="0" borderId="26" xfId="0" applyNumberFormat="1" applyFont="1" applyFill="1" applyBorder="1" applyAlignment="1">
      <alignment horizontal="right"/>
    </xf>
    <xf numFmtId="37" fontId="22" fillId="0" borderId="27" xfId="0" applyNumberFormat="1" applyFont="1" applyFill="1" applyBorder="1" applyAlignment="1"/>
    <xf numFmtId="37" fontId="22" fillId="0" borderId="28" xfId="0" applyNumberFormat="1" applyFont="1" applyFill="1" applyBorder="1" applyAlignment="1">
      <alignment horizontal="right"/>
    </xf>
    <xf numFmtId="37" fontId="22" fillId="0" borderId="31" xfId="0" applyNumberFormat="1" applyFont="1" applyFill="1" applyBorder="1" applyAlignment="1"/>
    <xf numFmtId="37" fontId="22" fillId="0" borderId="150" xfId="0" applyNumberFormat="1" applyFont="1" applyFill="1" applyBorder="1" applyAlignment="1">
      <alignment horizontal="right"/>
    </xf>
    <xf numFmtId="37" fontId="22" fillId="0" borderId="35" xfId="0" applyNumberFormat="1" applyFont="1" applyFill="1" applyBorder="1" applyAlignment="1"/>
    <xf numFmtId="37" fontId="22" fillId="0" borderId="0" xfId="0" applyNumberFormat="1" applyFont="1" applyFill="1" applyBorder="1" applyAlignment="1"/>
    <xf numFmtId="37" fontId="22" fillId="0" borderId="36" xfId="0" applyNumberFormat="1" applyFont="1" applyFill="1" applyBorder="1" applyAlignment="1">
      <alignment horizontal="right"/>
    </xf>
    <xf numFmtId="37" fontId="22" fillId="0" borderId="34" xfId="0" applyNumberFormat="1" applyFont="1" applyFill="1" applyBorder="1" applyAlignment="1">
      <alignment horizontal="right"/>
    </xf>
    <xf numFmtId="37" fontId="22" fillId="0" borderId="52" xfId="0" applyNumberFormat="1" applyFont="1" applyFill="1" applyBorder="1" applyAlignment="1">
      <alignment horizontal="right"/>
    </xf>
    <xf numFmtId="170" fontId="23" fillId="0" borderId="43" xfId="0" applyNumberFormat="1" applyFont="1" applyFill="1" applyBorder="1" applyAlignment="1"/>
    <xf numFmtId="5" fontId="23" fillId="0" borderId="44" xfId="0" applyNumberFormat="1" applyFont="1" applyFill="1" applyBorder="1" applyAlignment="1">
      <alignment horizontal="right"/>
    </xf>
    <xf numFmtId="3" fontId="5" fillId="0" borderId="0" xfId="0" applyNumberFormat="1" applyFont="1" applyFill="1" applyAlignment="1"/>
    <xf numFmtId="3" fontId="5" fillId="0" borderId="0" xfId="0" applyNumberFormat="1" applyFont="1" applyFill="1" applyAlignment="1">
      <alignment horizontal="center"/>
    </xf>
    <xf numFmtId="37" fontId="22" fillId="0" borderId="149" xfId="0" applyNumberFormat="1" applyFont="1" applyFill="1" applyBorder="1" applyAlignment="1"/>
    <xf numFmtId="0" fontId="0" fillId="0" borderId="0" xfId="0" applyFill="1" applyAlignment="1">
      <alignment horizontal="center"/>
    </xf>
    <xf numFmtId="0" fontId="0" fillId="0" borderId="0" xfId="0"/>
    <xf numFmtId="0" fontId="2" fillId="2" borderId="0" xfId="10" applyFont="1" applyFill="1" applyAlignment="1">
      <alignment horizontal="left" wrapText="1" indent="3"/>
    </xf>
    <xf numFmtId="0" fontId="62" fillId="2" borderId="0" xfId="10" applyFont="1" applyFill="1" applyAlignment="1">
      <alignment horizontal="left" wrapText="1" indent="3"/>
    </xf>
    <xf numFmtId="0" fontId="0" fillId="0" borderId="0" xfId="0" applyAlignment="1">
      <alignment vertical="top" wrapText="1"/>
    </xf>
    <xf numFmtId="165" fontId="48" fillId="0" borderId="160" xfId="0" applyNumberFormat="1" applyFont="1" applyBorder="1" applyAlignment="1"/>
    <xf numFmtId="165" fontId="4" fillId="6" borderId="0" xfId="0" applyNumberFormat="1" applyFont="1" applyFill="1"/>
    <xf numFmtId="165" fontId="4" fillId="7" borderId="0" xfId="0" applyNumberFormat="1" applyFont="1" applyFill="1"/>
    <xf numFmtId="165" fontId="5" fillId="0" borderId="0" xfId="0" applyNumberFormat="1" applyFont="1" applyFill="1" applyAlignment="1"/>
    <xf numFmtId="165" fontId="47" fillId="0" borderId="0" xfId="0" applyNumberFormat="1" applyFont="1" applyFill="1" applyAlignment="1"/>
    <xf numFmtId="165" fontId="19" fillId="0" borderId="0" xfId="0" applyNumberFormat="1" applyFont="1" applyFill="1" applyAlignment="1">
      <alignment horizontal="centerContinuous"/>
    </xf>
    <xf numFmtId="165" fontId="13" fillId="0" borderId="0" xfId="0" applyNumberFormat="1" applyFont="1" applyFill="1" applyAlignment="1">
      <alignment horizontal="centerContinuous"/>
    </xf>
    <xf numFmtId="165" fontId="28" fillId="0" borderId="0" xfId="0" applyNumberFormat="1" applyFont="1" applyFill="1" applyAlignment="1"/>
    <xf numFmtId="165" fontId="4" fillId="0" borderId="0" xfId="0" applyNumberFormat="1" applyFont="1" applyFill="1" applyBorder="1" applyAlignment="1"/>
    <xf numFmtId="0" fontId="62" fillId="0" borderId="0" xfId="0" applyFont="1" applyFill="1" applyBorder="1" applyAlignment="1">
      <alignment horizontal="center" vertical="top"/>
    </xf>
    <xf numFmtId="0" fontId="2" fillId="0" borderId="0" xfId="0" applyFont="1" applyFill="1" applyBorder="1" applyAlignment="1">
      <alignment vertical="top" wrapText="1"/>
    </xf>
    <xf numFmtId="0" fontId="42" fillId="0" borderId="0" xfId="0" applyFont="1" applyBorder="1" applyAlignment="1"/>
    <xf numFmtId="0" fontId="16" fillId="0" borderId="0" xfId="0" applyNumberFormat="1" applyFont="1" applyAlignment="1"/>
    <xf numFmtId="0" fontId="53" fillId="0" borderId="0" xfId="0" applyNumberFormat="1" applyFont="1" applyAlignment="1"/>
    <xf numFmtId="0" fontId="15" fillId="0" borderId="87" xfId="0" applyNumberFormat="1" applyFont="1" applyBorder="1" applyAlignment="1"/>
    <xf numFmtId="0" fontId="2" fillId="0" borderId="88" xfId="0" applyNumberFormat="1" applyFont="1" applyBorder="1" applyAlignment="1"/>
    <xf numFmtId="3" fontId="4" fillId="0" borderId="0" xfId="0" applyNumberFormat="1" applyFont="1" applyAlignment="1">
      <alignment horizontal="center"/>
    </xf>
    <xf numFmtId="3" fontId="7" fillId="0" borderId="0" xfId="0" applyNumberFormat="1" applyFont="1" applyAlignment="1">
      <alignment horizontal="center"/>
    </xf>
    <xf numFmtId="3" fontId="31" fillId="0" borderId="0" xfId="0" applyNumberFormat="1" applyFont="1" applyAlignment="1">
      <alignment horizontal="center"/>
    </xf>
    <xf numFmtId="165" fontId="15" fillId="0" borderId="1" xfId="0" applyNumberFormat="1" applyFont="1" applyBorder="1" applyAlignment="1">
      <alignment horizontal="right"/>
    </xf>
    <xf numFmtId="0" fontId="13" fillId="0" borderId="89" xfId="0" applyFont="1" applyBorder="1" applyAlignment="1"/>
    <xf numFmtId="165" fontId="15" fillId="0" borderId="1" xfId="0" applyNumberFormat="1" applyFont="1" applyBorder="1" applyAlignment="1">
      <alignment horizontal="center"/>
    </xf>
    <xf numFmtId="0" fontId="30" fillId="0" borderId="0" xfId="0" applyNumberFormat="1" applyFont="1" applyAlignment="1">
      <alignment horizontal="center"/>
    </xf>
    <xf numFmtId="0" fontId="0" fillId="0" borderId="0" xfId="0" applyNumberFormat="1" applyAlignment="1">
      <alignment horizontal="center"/>
    </xf>
    <xf numFmtId="0" fontId="31" fillId="0" borderId="0" xfId="0" applyNumberFormat="1" applyFont="1" applyAlignment="1">
      <alignment horizontal="center"/>
    </xf>
    <xf numFmtId="0" fontId="0" fillId="0" borderId="0" xfId="0" applyNumberFormat="1" applyBorder="1" applyAlignment="1">
      <alignment horizontal="center"/>
    </xf>
    <xf numFmtId="0" fontId="59" fillId="0" borderId="0" xfId="0" applyNumberFormat="1" applyFont="1" applyAlignment="1">
      <alignment horizontal="center"/>
    </xf>
    <xf numFmtId="0" fontId="53" fillId="0" borderId="0" xfId="0" applyNumberFormat="1" applyFont="1" applyBorder="1" applyAlignment="1">
      <alignment horizontal="center"/>
    </xf>
    <xf numFmtId="165" fontId="15" fillId="0" borderId="38" xfId="0" applyNumberFormat="1" applyFont="1" applyBorder="1" applyAlignment="1">
      <alignment horizontal="center"/>
    </xf>
    <xf numFmtId="165" fontId="15" fillId="0" borderId="41" xfId="0" applyNumberFormat="1" applyFont="1" applyBorder="1" applyAlignment="1">
      <alignment horizontal="center"/>
    </xf>
    <xf numFmtId="165" fontId="15" fillId="0" borderId="18" xfId="0" applyNumberFormat="1" applyFont="1" applyBorder="1" applyAlignment="1">
      <alignment horizontal="center"/>
    </xf>
    <xf numFmtId="3" fontId="2" fillId="0" borderId="0" xfId="0" applyNumberFormat="1" applyFont="1" applyAlignment="1">
      <alignment horizontal="center"/>
    </xf>
    <xf numFmtId="3" fontId="2" fillId="0" borderId="40" xfId="0" applyNumberFormat="1" applyFont="1" applyBorder="1" applyAlignment="1">
      <alignment horizontal="center"/>
    </xf>
    <xf numFmtId="3" fontId="2" fillId="0" borderId="64" xfId="0" applyNumberFormat="1" applyFont="1" applyBorder="1" applyAlignment="1">
      <alignment horizontal="center"/>
    </xf>
    <xf numFmtId="3" fontId="2" fillId="0" borderId="65" xfId="0" applyNumberFormat="1" applyFont="1" applyBorder="1" applyAlignment="1">
      <alignment horizontal="center"/>
    </xf>
    <xf numFmtId="165" fontId="15" fillId="0" borderId="1" xfId="0" applyNumberFormat="1" applyFont="1" applyBorder="1" applyAlignment="1">
      <alignment horizontal="center" wrapText="1"/>
    </xf>
    <xf numFmtId="0" fontId="13" fillId="0" borderId="89" xfId="0" applyFont="1" applyBorder="1" applyAlignment="1">
      <alignment horizontal="center" wrapText="1"/>
    </xf>
    <xf numFmtId="0" fontId="2" fillId="0" borderId="12" xfId="0" applyNumberFormat="1" applyFont="1" applyBorder="1" applyAlignment="1">
      <alignment horizontal="left" indent="2"/>
    </xf>
    <xf numFmtId="0" fontId="2" fillId="0" borderId="70" xfId="0" applyNumberFormat="1" applyFont="1" applyBorder="1" applyAlignment="1">
      <alignment horizontal="left" indent="2"/>
    </xf>
    <xf numFmtId="0" fontId="2" fillId="0" borderId="14" xfId="0" applyNumberFormat="1" applyFont="1" applyBorder="1" applyAlignment="1">
      <alignment horizontal="left" indent="4"/>
    </xf>
    <xf numFmtId="0" fontId="2" fillId="0" borderId="10" xfId="0" applyNumberFormat="1" applyFont="1" applyBorder="1" applyAlignment="1">
      <alignment horizontal="left" indent="4"/>
    </xf>
    <xf numFmtId="0" fontId="15" fillId="0" borderId="12" xfId="0" applyNumberFormat="1" applyFont="1" applyBorder="1" applyAlignment="1">
      <alignment horizontal="left"/>
    </xf>
    <xf numFmtId="0" fontId="15" fillId="0" borderId="70" xfId="0" applyNumberFormat="1" applyFont="1" applyBorder="1" applyAlignment="1">
      <alignment horizontal="left"/>
    </xf>
    <xf numFmtId="0" fontId="15" fillId="0" borderId="85" xfId="0" applyNumberFormat="1" applyFont="1" applyBorder="1" applyAlignment="1">
      <alignment horizontal="left"/>
    </xf>
    <xf numFmtId="0" fontId="2" fillId="0" borderId="12" xfId="0" applyNumberFormat="1" applyFont="1" applyBorder="1" applyAlignment="1"/>
    <xf numFmtId="0" fontId="2" fillId="0" borderId="70" xfId="0" applyNumberFormat="1" applyFont="1" applyBorder="1" applyAlignment="1"/>
    <xf numFmtId="0" fontId="15" fillId="0" borderId="93" xfId="0" applyNumberFormat="1" applyFont="1" applyBorder="1" applyAlignment="1">
      <alignment horizontal="left" indent="2"/>
    </xf>
    <xf numFmtId="0" fontId="2" fillId="0" borderId="94" xfId="0" applyNumberFormat="1" applyFont="1" applyBorder="1" applyAlignment="1">
      <alignment horizontal="left" indent="2"/>
    </xf>
    <xf numFmtId="0" fontId="2" fillId="0" borderId="53" xfId="0" applyNumberFormat="1" applyFont="1" applyBorder="1" applyAlignment="1"/>
    <xf numFmtId="0" fontId="2" fillId="0" borderId="92" xfId="0" applyNumberFormat="1" applyFont="1" applyBorder="1" applyAlignment="1"/>
    <xf numFmtId="0" fontId="2" fillId="0" borderId="12" xfId="0" applyNumberFormat="1" applyFont="1" applyBorder="1" applyAlignment="1">
      <alignment horizontal="left" indent="4"/>
    </xf>
    <xf numFmtId="0" fontId="2" fillId="0" borderId="70" xfId="0" applyNumberFormat="1" applyFont="1" applyBorder="1" applyAlignment="1">
      <alignment horizontal="left" indent="4"/>
    </xf>
    <xf numFmtId="0" fontId="2" fillId="0" borderId="12" xfId="0" applyNumberFormat="1" applyFont="1" applyFill="1" applyBorder="1" applyAlignment="1">
      <alignment horizontal="left" indent="4"/>
    </xf>
    <xf numFmtId="0" fontId="2" fillId="0" borderId="85" xfId="0" applyNumberFormat="1" applyFont="1" applyBorder="1" applyAlignment="1">
      <alignment horizontal="left" indent="4"/>
    </xf>
    <xf numFmtId="0" fontId="75" fillId="0" borderId="95" xfId="0" applyFont="1" applyBorder="1" applyAlignment="1">
      <alignment horizontal="left" vertical="top" wrapText="1"/>
    </xf>
    <xf numFmtId="0" fontId="75" fillId="0" borderId="0" xfId="0" applyFont="1" applyBorder="1" applyAlignment="1">
      <alignment horizontal="left" vertical="top" wrapText="1"/>
    </xf>
    <xf numFmtId="0" fontId="4" fillId="0" borderId="41" xfId="0" applyNumberFormat="1" applyFont="1" applyBorder="1" applyAlignment="1">
      <alignment horizontal="left"/>
    </xf>
    <xf numFmtId="0" fontId="4" fillId="0" borderId="18" xfId="0" applyNumberFormat="1" applyFont="1" applyBorder="1" applyAlignment="1">
      <alignment horizontal="left"/>
    </xf>
    <xf numFmtId="0" fontId="4" fillId="0" borderId="10" xfId="0" applyNumberFormat="1" applyFont="1" applyBorder="1" applyAlignment="1">
      <alignment horizontal="left"/>
    </xf>
    <xf numFmtId="0" fontId="4" fillId="0" borderId="11" xfId="0" applyNumberFormat="1" applyFont="1" applyBorder="1" applyAlignment="1">
      <alignment horizontal="left"/>
    </xf>
    <xf numFmtId="0" fontId="4" fillId="0" borderId="95" xfId="0" applyNumberFormat="1" applyFont="1" applyBorder="1" applyAlignment="1">
      <alignment horizontal="center"/>
    </xf>
    <xf numFmtId="0" fontId="4" fillId="0" borderId="86" xfId="0" applyNumberFormat="1" applyFont="1" applyBorder="1" applyAlignment="1">
      <alignment horizontal="center"/>
    </xf>
    <xf numFmtId="0" fontId="4" fillId="0" borderId="2" xfId="0" applyNumberFormat="1" applyFont="1" applyBorder="1" applyAlignment="1">
      <alignment horizontal="left"/>
    </xf>
    <xf numFmtId="0" fontId="4" fillId="0" borderId="3" xfId="0" applyNumberFormat="1" applyFont="1" applyBorder="1" applyAlignment="1">
      <alignment horizontal="left"/>
    </xf>
    <xf numFmtId="0" fontId="4" fillId="0" borderId="80" xfId="0" applyNumberFormat="1" applyFont="1" applyBorder="1" applyAlignment="1">
      <alignment horizontal="center"/>
    </xf>
    <xf numFmtId="0" fontId="4" fillId="0" borderId="81" xfId="0" applyNumberFormat="1" applyFont="1" applyBorder="1" applyAlignment="1">
      <alignment horizontal="center"/>
    </xf>
    <xf numFmtId="0" fontId="0" fillId="0" borderId="0" xfId="0"/>
    <xf numFmtId="0" fontId="15" fillId="0" borderId="38" xfId="0" applyNumberFormat="1" applyFont="1" applyBorder="1" applyAlignment="1"/>
    <xf numFmtId="0" fontId="2" fillId="0" borderId="41" xfId="0" applyNumberFormat="1" applyFont="1" applyBorder="1" applyAlignment="1"/>
    <xf numFmtId="0" fontId="2" fillId="0" borderId="38" xfId="0" applyNumberFormat="1" applyFont="1" applyBorder="1" applyAlignment="1"/>
    <xf numFmtId="0" fontId="2" fillId="0" borderId="10" xfId="0" applyNumberFormat="1" applyFont="1" applyBorder="1" applyAlignment="1"/>
    <xf numFmtId="0" fontId="4" fillId="0" borderId="10" xfId="0" applyNumberFormat="1" applyFont="1" applyBorder="1" applyAlignment="1"/>
    <xf numFmtId="0" fontId="4" fillId="0" borderId="70" xfId="0" applyNumberFormat="1" applyFont="1" applyBorder="1" applyAlignment="1"/>
    <xf numFmtId="0" fontId="2" fillId="0" borderId="68" xfId="0" applyNumberFormat="1" applyFont="1" applyBorder="1" applyAlignment="1">
      <alignment horizontal="center" vertical="center" wrapText="1"/>
    </xf>
    <xf numFmtId="0" fontId="51" fillId="0" borderId="95" xfId="0" applyNumberFormat="1" applyFont="1" applyBorder="1" applyAlignment="1">
      <alignment horizontal="center" vertical="center" wrapText="1"/>
    </xf>
    <xf numFmtId="0" fontId="51" fillId="0" borderId="86" xfId="0" applyNumberFormat="1" applyFont="1" applyBorder="1" applyAlignment="1">
      <alignment horizontal="center" vertical="center" wrapText="1"/>
    </xf>
    <xf numFmtId="0" fontId="51" fillId="0" borderId="6" xfId="0" applyNumberFormat="1" applyFont="1" applyBorder="1" applyAlignment="1">
      <alignment horizontal="center" vertical="center" wrapText="1"/>
    </xf>
    <xf numFmtId="0" fontId="51" fillId="0" borderId="2" xfId="0" applyNumberFormat="1" applyFont="1" applyBorder="1" applyAlignment="1">
      <alignment horizontal="center" vertical="center" wrapText="1"/>
    </xf>
    <xf numFmtId="0" fontId="51" fillId="0" borderId="3" xfId="0" applyNumberFormat="1" applyFont="1" applyBorder="1" applyAlignment="1">
      <alignment horizontal="center" vertical="center" wrapText="1"/>
    </xf>
    <xf numFmtId="0" fontId="12" fillId="3" borderId="0" xfId="0" applyFont="1" applyFill="1" applyAlignment="1">
      <alignment vertical="top" wrapText="1"/>
    </xf>
    <xf numFmtId="165" fontId="2" fillId="0" borderId="0" xfId="0" applyNumberFormat="1" applyFont="1" applyAlignment="1">
      <alignment horizontal="left" wrapText="1"/>
    </xf>
    <xf numFmtId="165" fontId="4" fillId="0" borderId="0" xfId="0" applyNumberFormat="1" applyFont="1" applyAlignment="1">
      <alignment horizontal="left" wrapText="1"/>
    </xf>
    <xf numFmtId="3" fontId="2" fillId="0" borderId="0" xfId="0" applyNumberFormat="1" applyFont="1" applyAlignment="1">
      <alignment horizontal="left" vertical="top" wrapText="1"/>
    </xf>
    <xf numFmtId="165" fontId="2"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2" fillId="0" borderId="0" xfId="0" applyNumberFormat="1" applyFont="1" applyAlignment="1">
      <alignment horizontal="left" vertical="top" wrapText="1"/>
    </xf>
    <xf numFmtId="165" fontId="4" fillId="0" borderId="0" xfId="0" applyNumberFormat="1" applyFont="1" applyAlignment="1">
      <alignment horizontal="left" vertical="top" wrapText="1"/>
    </xf>
    <xf numFmtId="0" fontId="15" fillId="0" borderId="68" xfId="0" applyNumberFormat="1" applyFont="1" applyBorder="1" applyAlignment="1"/>
    <xf numFmtId="0" fontId="51" fillId="0" borderId="95" xfId="0" applyNumberFormat="1" applyFont="1" applyBorder="1" applyAlignment="1"/>
    <xf numFmtId="0" fontId="51" fillId="0" borderId="7" xfId="0" applyNumberFormat="1" applyFont="1" applyBorder="1" applyAlignment="1"/>
    <xf numFmtId="0" fontId="51" fillId="0" borderId="0" xfId="0" applyNumberFormat="1" applyFont="1" applyBorder="1" applyAlignment="1"/>
    <xf numFmtId="0" fontId="51" fillId="0" borderId="63" xfId="0" applyNumberFormat="1" applyFont="1" applyBorder="1" applyAlignment="1"/>
    <xf numFmtId="0" fontId="51" fillId="0" borderId="64" xfId="0" applyNumberFormat="1" applyFont="1" applyBorder="1" applyAlignment="1"/>
    <xf numFmtId="0" fontId="2" fillId="0" borderId="68" xfId="0" applyNumberFormat="1" applyFont="1" applyBorder="1" applyAlignment="1">
      <alignment horizontal="center" vertical="center"/>
    </xf>
    <xf numFmtId="0" fontId="51" fillId="0" borderId="95" xfId="0" applyNumberFormat="1" applyFont="1" applyBorder="1" applyAlignment="1">
      <alignment horizontal="center" vertical="center"/>
    </xf>
    <xf numFmtId="0" fontId="51" fillId="0" borderId="86" xfId="0" applyNumberFormat="1" applyFont="1" applyBorder="1" applyAlignment="1">
      <alignment horizontal="center" vertical="center"/>
    </xf>
    <xf numFmtId="0" fontId="51" fillId="0" borderId="6" xfId="0" applyNumberFormat="1" applyFont="1" applyBorder="1" applyAlignment="1">
      <alignment horizontal="center" vertical="center"/>
    </xf>
    <xf numFmtId="0" fontId="51" fillId="0" borderId="2" xfId="0" applyNumberFormat="1" applyFont="1" applyBorder="1" applyAlignment="1">
      <alignment horizontal="center" vertical="center"/>
    </xf>
    <xf numFmtId="0" fontId="51" fillId="0" borderId="3" xfId="0" applyNumberFormat="1" applyFont="1" applyBorder="1" applyAlignment="1">
      <alignment horizontal="center" vertical="center"/>
    </xf>
    <xf numFmtId="0" fontId="2" fillId="0" borderId="68" xfId="0" applyNumberFormat="1" applyFont="1" applyFill="1" applyBorder="1" applyAlignment="1">
      <alignment horizontal="center" vertical="center" wrapText="1"/>
    </xf>
    <xf numFmtId="0" fontId="51" fillId="0" borderId="95" xfId="0" applyNumberFormat="1" applyFont="1" applyFill="1" applyBorder="1" applyAlignment="1">
      <alignment vertical="center" wrapText="1"/>
    </xf>
    <xf numFmtId="0" fontId="51" fillId="0" borderId="6" xfId="0" applyNumberFormat="1" applyFont="1" applyFill="1" applyBorder="1" applyAlignment="1">
      <alignment vertical="center" wrapText="1"/>
    </xf>
    <xf numFmtId="0" fontId="51" fillId="0" borderId="2" xfId="0" applyNumberFormat="1" applyFont="1" applyFill="1" applyBorder="1" applyAlignment="1">
      <alignment vertical="center" wrapText="1"/>
    </xf>
    <xf numFmtId="0" fontId="20" fillId="0" borderId="1" xfId="8" applyFont="1" applyBorder="1" applyAlignment="1">
      <alignment horizontal="center" wrapText="1"/>
    </xf>
    <xf numFmtId="0" fontId="0" fillId="0" borderId="4" xfId="0" applyBorder="1" applyAlignment="1">
      <alignment horizontal="center" wrapText="1"/>
    </xf>
    <xf numFmtId="0" fontId="20" fillId="0" borderId="38" xfId="8" applyFont="1" applyBorder="1" applyAlignment="1">
      <alignment horizontal="center"/>
    </xf>
    <xf numFmtId="0" fontId="0" fillId="0" borderId="41" xfId="0" applyBorder="1" applyAlignment="1">
      <alignment horizontal="center"/>
    </xf>
    <xf numFmtId="0" fontId="0" fillId="0" borderId="18" xfId="0" applyBorder="1" applyAlignment="1">
      <alignment horizontal="center"/>
    </xf>
    <xf numFmtId="0" fontId="20" fillId="0" borderId="1" xfId="8" applyFont="1" applyFill="1" applyBorder="1" applyAlignment="1">
      <alignment horizontal="center" wrapText="1"/>
    </xf>
    <xf numFmtId="0" fontId="0" fillId="0" borderId="4" xfId="0" applyFill="1" applyBorder="1" applyAlignment="1">
      <alignment horizontal="center" wrapText="1"/>
    </xf>
    <xf numFmtId="0" fontId="14" fillId="0" borderId="0" xfId="8" applyFont="1" applyAlignment="1">
      <alignment horizontal="left" vertical="top" wrapText="1"/>
    </xf>
    <xf numFmtId="0" fontId="18" fillId="0" borderId="0" xfId="8" applyAlignment="1">
      <alignment horizontal="left" vertical="top" wrapText="1"/>
    </xf>
    <xf numFmtId="3" fontId="16" fillId="0" borderId="0" xfId="0" applyNumberFormat="1" applyFont="1" applyFill="1" applyAlignment="1"/>
    <xf numFmtId="0" fontId="53" fillId="0" borderId="0" xfId="0" applyFont="1" applyFill="1" applyAlignment="1"/>
    <xf numFmtId="0" fontId="30" fillId="0" borderId="0" xfId="8" applyFont="1" applyAlignment="1">
      <alignment horizontal="center"/>
    </xf>
    <xf numFmtId="0" fontId="52" fillId="0" borderId="0" xfId="0" applyFont="1" applyAlignment="1">
      <alignment horizontal="center"/>
    </xf>
    <xf numFmtId="3" fontId="31" fillId="0" borderId="0" xfId="8" applyNumberFormat="1" applyFont="1" applyAlignment="1">
      <alignment horizontal="center"/>
    </xf>
    <xf numFmtId="0" fontId="52" fillId="0" borderId="0" xfId="0" applyFont="1" applyBorder="1" applyAlignment="1">
      <alignment horizontal="center"/>
    </xf>
    <xf numFmtId="0" fontId="21" fillId="0" borderId="0" xfId="8" applyFont="1" applyAlignment="1">
      <alignment horizontal="center"/>
    </xf>
    <xf numFmtId="0" fontId="24" fillId="0" borderId="0" xfId="0" applyFont="1" applyAlignment="1">
      <alignment horizontal="center"/>
    </xf>
    <xf numFmtId="3" fontId="16" fillId="0" borderId="0" xfId="0" applyNumberFormat="1" applyFont="1" applyAlignment="1">
      <alignment horizontal="center"/>
    </xf>
    <xf numFmtId="0" fontId="18" fillId="0" borderId="0" xfId="8" applyAlignment="1">
      <alignment horizontal="center"/>
    </xf>
    <xf numFmtId="0" fontId="14" fillId="0" borderId="0" xfId="8" applyFont="1" applyAlignment="1">
      <alignment horizontal="center"/>
    </xf>
    <xf numFmtId="0" fontId="18" fillId="0" borderId="2" xfId="8" applyBorder="1" applyAlignment="1">
      <alignment horizontal="center"/>
    </xf>
    <xf numFmtId="0" fontId="20" fillId="0" borderId="1" xfId="8" applyFont="1" applyFill="1" applyBorder="1" applyAlignment="1">
      <alignment wrapText="1"/>
    </xf>
    <xf numFmtId="0" fontId="0" fillId="0" borderId="4" xfId="0" applyFill="1" applyBorder="1" applyAlignment="1">
      <alignment wrapText="1"/>
    </xf>
    <xf numFmtId="0" fontId="20" fillId="0" borderId="1" xfId="8" applyFont="1" applyBorder="1" applyAlignment="1"/>
    <xf numFmtId="0" fontId="0" fillId="0" borderId="4" xfId="0" applyBorder="1" applyAlignment="1"/>
    <xf numFmtId="0" fontId="20" fillId="0" borderId="0" xfId="9" applyFont="1" applyBorder="1" applyAlignment="1">
      <alignment horizontal="left"/>
    </xf>
    <xf numFmtId="0" fontId="20" fillId="0" borderId="95" xfId="9" applyFont="1" applyFill="1" applyBorder="1" applyAlignment="1"/>
    <xf numFmtId="0" fontId="7" fillId="0" borderId="2" xfId="9" applyFont="1" applyFill="1" applyBorder="1" applyAlignment="1"/>
    <xf numFmtId="0" fontId="57" fillId="0" borderId="96" xfId="9" applyFont="1" applyFill="1" applyBorder="1" applyAlignment="1">
      <alignment horizontal="center" vertical="center" wrapText="1"/>
    </xf>
    <xf numFmtId="0" fontId="0" fillId="0" borderId="97"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1" fontId="20" fillId="0" borderId="96" xfId="9" applyNumberFormat="1" applyFont="1" applyFill="1" applyBorder="1" applyAlignment="1">
      <alignment horizontal="center" vertical="center" wrapText="1"/>
    </xf>
    <xf numFmtId="1" fontId="20" fillId="0" borderId="98" xfId="9" applyNumberFormat="1" applyFont="1" applyFill="1"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20" fillId="0" borderId="6" xfId="9" applyFont="1" applyFill="1" applyBorder="1" applyAlignment="1">
      <alignment horizontal="center"/>
    </xf>
    <xf numFmtId="0" fontId="20" fillId="0" borderId="3" xfId="9" applyFont="1" applyFill="1" applyBorder="1" applyAlignment="1">
      <alignment horizontal="center"/>
    </xf>
    <xf numFmtId="0" fontId="0" fillId="0" borderId="9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3" xfId="0" applyFill="1" applyBorder="1" applyAlignment="1">
      <alignment horizontal="center" vertical="center" wrapText="1"/>
    </xf>
    <xf numFmtId="0" fontId="16" fillId="0" borderId="0" xfId="9" applyFont="1" applyAlignment="1"/>
    <xf numFmtId="0" fontId="59" fillId="0" borderId="0" xfId="0" applyFont="1" applyBorder="1" applyAlignment="1"/>
    <xf numFmtId="0" fontId="15" fillId="0" borderId="0" xfId="9" applyFont="1" applyAlignment="1">
      <alignment horizontal="center"/>
    </xf>
    <xf numFmtId="0" fontId="0" fillId="0" borderId="0" xfId="0" applyBorder="1" applyAlignment="1">
      <alignment horizontal="center"/>
    </xf>
    <xf numFmtId="3" fontId="15" fillId="0" borderId="0" xfId="9" applyNumberFormat="1" applyFont="1" applyAlignment="1">
      <alignment horizontal="center"/>
    </xf>
    <xf numFmtId="0" fontId="7" fillId="0" borderId="0" xfId="9" applyFont="1" applyAlignment="1">
      <alignment horizontal="center"/>
    </xf>
    <xf numFmtId="0" fontId="0" fillId="0" borderId="6" xfId="0" applyBorder="1" applyAlignment="1">
      <alignment vertical="center" wrapText="1"/>
    </xf>
    <xf numFmtId="0" fontId="0" fillId="0" borderId="3" xfId="0" applyBorder="1" applyAlignment="1">
      <alignment vertical="center" wrapText="1"/>
    </xf>
    <xf numFmtId="0" fontId="20" fillId="0" borderId="38" xfId="9" applyFont="1" applyFill="1" applyBorder="1" applyAlignment="1">
      <alignment horizontal="center"/>
    </xf>
    <xf numFmtId="0" fontId="0" fillId="0" borderId="18" xfId="0" applyFill="1" applyBorder="1" applyAlignment="1">
      <alignment horizontal="center"/>
    </xf>
    <xf numFmtId="0" fontId="35" fillId="0" borderId="0" xfId="0" applyFont="1" applyBorder="1" applyAlignment="1">
      <alignment horizontal="left" vertical="top" wrapText="1"/>
    </xf>
    <xf numFmtId="0" fontId="39" fillId="0" borderId="0" xfId="0" applyFont="1" applyAlignment="1">
      <alignment horizontal="left" wrapText="1"/>
    </xf>
    <xf numFmtId="0" fontId="35" fillId="0" borderId="0" xfId="0" applyNumberFormat="1" applyFont="1" applyBorder="1" applyAlignment="1">
      <alignment vertical="top" wrapText="1"/>
    </xf>
    <xf numFmtId="0" fontId="39" fillId="0" borderId="0" xfId="0" applyFont="1" applyBorder="1" applyAlignment="1">
      <alignment vertical="top" wrapText="1"/>
    </xf>
    <xf numFmtId="0" fontId="35" fillId="0" borderId="0" xfId="0" applyFont="1" applyBorder="1" applyAlignment="1">
      <alignment vertical="top" wrapText="1"/>
    </xf>
    <xf numFmtId="0" fontId="35" fillId="0" borderId="0" xfId="0" applyFont="1" applyFill="1" applyBorder="1" applyAlignment="1">
      <alignment horizontal="left" vertical="top" wrapText="1"/>
    </xf>
    <xf numFmtId="0" fontId="35" fillId="0" borderId="0" xfId="0" applyFont="1" applyFill="1" applyBorder="1" applyAlignment="1">
      <alignment vertical="top" wrapText="1"/>
    </xf>
    <xf numFmtId="0" fontId="37" fillId="0" borderId="0" xfId="0" applyFont="1" applyBorder="1" applyAlignment="1">
      <alignment vertical="top" wrapText="1"/>
    </xf>
    <xf numFmtId="0" fontId="16" fillId="0" borderId="0" xfId="9" applyFont="1" applyAlignment="1">
      <alignment horizontal="left"/>
    </xf>
    <xf numFmtId="0" fontId="0" fillId="0" borderId="0" xfId="0" applyBorder="1" applyAlignment="1">
      <alignment horizontal="left"/>
    </xf>
    <xf numFmtId="0" fontId="2" fillId="0" borderId="0" xfId="9" applyFont="1" applyAlignment="1">
      <alignment horizontal="center"/>
    </xf>
    <xf numFmtId="0" fontId="2" fillId="0" borderId="0" xfId="9" applyFont="1" applyBorder="1" applyAlignment="1">
      <alignment horizontal="center"/>
    </xf>
    <xf numFmtId="0" fontId="29" fillId="0" borderId="0" xfId="9" applyFont="1" applyBorder="1" applyAlignment="1">
      <alignment horizontal="center"/>
    </xf>
    <xf numFmtId="0" fontId="69" fillId="0" borderId="0" xfId="0" applyFont="1" applyBorder="1" applyAlignment="1">
      <alignment horizontal="center"/>
    </xf>
    <xf numFmtId="0" fontId="68" fillId="0" borderId="0" xfId="0" applyFont="1" applyBorder="1" applyAlignment="1">
      <alignment horizontal="center"/>
    </xf>
    <xf numFmtId="3" fontId="29" fillId="0" borderId="0" xfId="9" applyNumberFormat="1" applyFont="1" applyAlignment="1">
      <alignment horizontal="left" vertical="top" wrapText="1"/>
    </xf>
    <xf numFmtId="0" fontId="29" fillId="0" borderId="0" xfId="0" applyFont="1" applyBorder="1" applyAlignment="1">
      <alignment horizontal="left" vertical="top" wrapText="1"/>
    </xf>
    <xf numFmtId="0" fontId="69" fillId="0" borderId="0" xfId="0" applyFont="1" applyFill="1" applyBorder="1" applyAlignment="1">
      <alignment horizontal="center"/>
    </xf>
    <xf numFmtId="0" fontId="68" fillId="0" borderId="0" xfId="0" applyFont="1" applyFill="1" applyBorder="1" applyAlignment="1">
      <alignment horizontal="center"/>
    </xf>
    <xf numFmtId="0" fontId="15" fillId="0" borderId="0" xfId="0" applyFont="1" applyBorder="1" applyAlignment="1">
      <alignment horizontal="left" vertical="top" wrapText="1"/>
    </xf>
    <xf numFmtId="0" fontId="15" fillId="0" borderId="68" xfId="0" applyNumberFormat="1" applyFont="1" applyBorder="1" applyAlignment="1">
      <alignment horizontal="center" vertical="top" wrapText="1"/>
    </xf>
    <xf numFmtId="0" fontId="15" fillId="0" borderId="95" xfId="0" applyNumberFormat="1" applyFont="1" applyBorder="1" applyAlignment="1">
      <alignment horizontal="center" vertical="top" wrapText="1"/>
    </xf>
    <xf numFmtId="0" fontId="15" fillId="0" borderId="86" xfId="0" applyNumberFormat="1" applyFont="1" applyBorder="1" applyAlignment="1">
      <alignment horizontal="center" vertical="top" wrapText="1"/>
    </xf>
    <xf numFmtId="0" fontId="2" fillId="5" borderId="0" xfId="0" applyFont="1" applyFill="1" applyBorder="1" applyAlignment="1" applyProtection="1">
      <alignment horizontal="left" vertical="top" wrapText="1"/>
      <protection locked="0"/>
    </xf>
    <xf numFmtId="165" fontId="7" fillId="0" borderId="0" xfId="0" applyNumberFormat="1" applyFont="1" applyAlignment="1">
      <alignment horizontal="center"/>
    </xf>
    <xf numFmtId="0" fontId="4" fillId="0" borderId="0" xfId="0" applyFont="1" applyBorder="1" applyAlignment="1">
      <alignment horizontal="center"/>
    </xf>
    <xf numFmtId="165" fontId="4" fillId="0" borderId="0" xfId="0" applyNumberFormat="1" applyFont="1" applyAlignment="1">
      <alignment horizontal="center"/>
    </xf>
    <xf numFmtId="165" fontId="4" fillId="0" borderId="2" xfId="0" applyNumberFormat="1" applyFont="1" applyBorder="1" applyAlignment="1">
      <alignment horizontal="center"/>
    </xf>
    <xf numFmtId="0" fontId="15" fillId="0" borderId="68" xfId="0" applyNumberFormat="1" applyFont="1" applyBorder="1" applyAlignment="1">
      <alignment horizontal="center"/>
    </xf>
    <xf numFmtId="0" fontId="15" fillId="0" borderId="7" xfId="0" applyNumberFormat="1" applyFont="1" applyBorder="1" applyAlignment="1">
      <alignment horizontal="center"/>
    </xf>
    <xf numFmtId="0" fontId="15" fillId="0" borderId="63" xfId="0" applyNumberFormat="1" applyFont="1" applyBorder="1" applyAlignment="1">
      <alignment horizontal="center"/>
    </xf>
    <xf numFmtId="3" fontId="16" fillId="0" borderId="0" xfId="0" applyNumberFormat="1" applyFont="1" applyAlignment="1"/>
    <xf numFmtId="0" fontId="53" fillId="0" borderId="0" xfId="0" applyFont="1" applyAlignment="1"/>
    <xf numFmtId="165" fontId="8" fillId="0" borderId="0" xfId="0" applyNumberFormat="1" applyFont="1" applyFill="1" applyAlignment="1">
      <alignment horizontal="center"/>
    </xf>
    <xf numFmtId="0" fontId="4" fillId="0" borderId="0" xfId="0" applyFont="1" applyFill="1" applyAlignment="1">
      <alignment horizontal="center"/>
    </xf>
    <xf numFmtId="165" fontId="10" fillId="0" borderId="0" xfId="0" applyNumberFormat="1" applyFont="1" applyAlignment="1">
      <alignment horizontal="center"/>
    </xf>
    <xf numFmtId="0" fontId="4" fillId="0" borderId="0" xfId="0" applyFont="1" applyAlignment="1">
      <alignment horizontal="center"/>
    </xf>
    <xf numFmtId="0" fontId="15" fillId="0" borderId="68" xfId="0" applyNumberFormat="1" applyFont="1" applyBorder="1" applyAlignment="1">
      <alignment horizontal="center" vertical="center" wrapText="1"/>
    </xf>
    <xf numFmtId="0" fontId="4" fillId="0" borderId="95" xfId="0" applyNumberFormat="1" applyFont="1" applyBorder="1" applyAlignment="1">
      <alignment horizontal="center" vertical="center" wrapText="1"/>
    </xf>
    <xf numFmtId="0" fontId="4" fillId="0" borderId="86"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40"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86" xfId="0" applyNumberFormat="1" applyFont="1" applyBorder="1" applyAlignment="1">
      <alignment horizontal="center" vertical="center" wrapText="1"/>
    </xf>
    <xf numFmtId="0" fontId="15" fillId="0" borderId="40" xfId="0" applyNumberFormat="1" applyFont="1" applyBorder="1" applyAlignment="1">
      <alignment horizontal="center" vertical="center" wrapText="1"/>
    </xf>
    <xf numFmtId="165" fontId="45" fillId="0" borderId="0" xfId="0" applyNumberFormat="1" applyFont="1" applyAlignment="1">
      <alignment horizontal="left"/>
    </xf>
    <xf numFmtId="0" fontId="15" fillId="0" borderId="6" xfId="0" applyNumberFormat="1" applyFont="1" applyBorder="1" applyAlignment="1">
      <alignment horizontal="left" indent="5"/>
    </xf>
    <xf numFmtId="0" fontId="15" fillId="0" borderId="3" xfId="0" applyNumberFormat="1" applyFont="1" applyBorder="1" applyAlignment="1">
      <alignment horizontal="left" indent="5"/>
    </xf>
    <xf numFmtId="165" fontId="41" fillId="0" borderId="0" xfId="0" applyNumberFormat="1" applyFont="1" applyAlignment="1">
      <alignment horizontal="center"/>
    </xf>
    <xf numFmtId="0" fontId="15" fillId="0" borderId="86" xfId="0" applyNumberFormat="1" applyFont="1" applyBorder="1" applyAlignment="1"/>
    <xf numFmtId="0" fontId="15" fillId="0" borderId="63" xfId="0" applyNumberFormat="1" applyFont="1" applyBorder="1" applyAlignment="1"/>
    <xf numFmtId="0" fontId="15" fillId="0" borderId="65" xfId="0" applyNumberFormat="1" applyFont="1" applyBorder="1" applyAlignment="1"/>
    <xf numFmtId="0" fontId="15" fillId="0" borderId="41" xfId="0" applyNumberFormat="1" applyFont="1" applyBorder="1" applyAlignment="1">
      <alignment horizontal="center"/>
    </xf>
    <xf numFmtId="0" fontId="15" fillId="0" borderId="18" xfId="0" applyNumberFormat="1" applyFont="1" applyBorder="1" applyAlignment="1">
      <alignment horizontal="center"/>
    </xf>
    <xf numFmtId="0" fontId="15" fillId="0" borderId="38" xfId="0" applyNumberFormat="1" applyFont="1" applyFill="1" applyBorder="1" applyAlignment="1">
      <alignment horizontal="center"/>
    </xf>
    <xf numFmtId="0" fontId="15" fillId="0" borderId="41" xfId="0" applyNumberFormat="1" applyFont="1" applyFill="1" applyBorder="1" applyAlignment="1">
      <alignment horizontal="center"/>
    </xf>
    <xf numFmtId="0" fontId="15" fillId="0" borderId="18" xfId="0" applyNumberFormat="1" applyFont="1" applyFill="1" applyBorder="1" applyAlignment="1">
      <alignment horizontal="center"/>
    </xf>
    <xf numFmtId="0" fontId="2" fillId="0" borderId="68" xfId="0" applyNumberFormat="1" applyFont="1" applyBorder="1" applyAlignment="1">
      <alignment horizontal="center"/>
    </xf>
    <xf numFmtId="0" fontId="2" fillId="0" borderId="86" xfId="0" applyNumberFormat="1" applyFont="1" applyBorder="1" applyAlignment="1">
      <alignment horizontal="center"/>
    </xf>
    <xf numFmtId="0" fontId="15" fillId="0" borderId="38" xfId="0" applyNumberFormat="1" applyFont="1" applyBorder="1" applyAlignment="1">
      <alignment horizontal="center"/>
    </xf>
    <xf numFmtId="0" fontId="8" fillId="0" borderId="0" xfId="0" applyNumberFormat="1" applyFont="1" applyFill="1" applyAlignment="1">
      <alignment horizontal="center"/>
    </xf>
    <xf numFmtId="0" fontId="10" fillId="0" borderId="0" xfId="0" applyNumberFormat="1" applyFont="1" applyAlignment="1">
      <alignment horizontal="center"/>
    </xf>
    <xf numFmtId="0" fontId="7" fillId="0" borderId="0" xfId="0" applyNumberFormat="1" applyFont="1" applyAlignment="1">
      <alignment horizontal="center"/>
    </xf>
    <xf numFmtId="0" fontId="25" fillId="2" borderId="111" xfId="0" applyNumberFormat="1" applyFont="1" applyFill="1" applyBorder="1" applyAlignment="1">
      <alignment horizontal="center" wrapText="1"/>
    </xf>
    <xf numFmtId="0" fontId="4" fillId="0" borderId="7" xfId="0" applyNumberFormat="1" applyFont="1" applyBorder="1" applyAlignment="1">
      <alignment wrapText="1"/>
    </xf>
    <xf numFmtId="0" fontId="4" fillId="0" borderId="90" xfId="0" applyNumberFormat="1" applyFont="1" applyBorder="1" applyAlignment="1">
      <alignment wrapText="1"/>
    </xf>
    <xf numFmtId="0" fontId="25" fillId="2" borderId="106" xfId="0" applyNumberFormat="1" applyFont="1" applyFill="1" applyBorder="1" applyAlignment="1">
      <alignment horizontal="center" vertical="center" wrapText="1"/>
    </xf>
    <xf numFmtId="0" fontId="4" fillId="0" borderId="107" xfId="0" applyNumberFormat="1" applyFont="1" applyBorder="1" applyAlignment="1">
      <alignment horizontal="center" vertical="center" wrapText="1"/>
    </xf>
    <xf numFmtId="0" fontId="25" fillId="2" borderId="102" xfId="0" applyNumberFormat="1" applyFont="1" applyFill="1" applyBorder="1" applyAlignment="1">
      <alignment horizontal="center" wrapText="1"/>
    </xf>
    <xf numFmtId="0" fontId="4" fillId="0" borderId="108" xfId="0" applyNumberFormat="1" applyFont="1" applyBorder="1" applyAlignment="1">
      <alignment horizontal="center" wrapText="1"/>
    </xf>
    <xf numFmtId="0" fontId="25" fillId="2" borderId="109" xfId="0" applyNumberFormat="1" applyFont="1" applyFill="1" applyBorder="1" applyAlignment="1">
      <alignment horizontal="center" wrapText="1"/>
    </xf>
    <xf numFmtId="0" fontId="4" fillId="0" borderId="110" xfId="0" applyNumberFormat="1" applyFont="1" applyBorder="1" applyAlignment="1">
      <alignment horizontal="center" wrapText="1"/>
    </xf>
    <xf numFmtId="0" fontId="25" fillId="2" borderId="101" xfId="0" applyNumberFormat="1" applyFont="1" applyFill="1" applyBorder="1" applyAlignment="1">
      <alignment horizontal="center" wrapText="1"/>
    </xf>
    <xf numFmtId="0" fontId="4" fillId="0" borderId="15" xfId="0" applyNumberFormat="1" applyFont="1" applyBorder="1" applyAlignment="1">
      <alignment horizontal="center" wrapText="1"/>
    </xf>
    <xf numFmtId="0" fontId="25" fillId="2" borderId="128" xfId="0" applyNumberFormat="1" applyFont="1" applyFill="1" applyBorder="1" applyAlignment="1">
      <alignment horizontal="center" wrapText="1"/>
    </xf>
    <xf numFmtId="0" fontId="4" fillId="0" borderId="129" xfId="0" applyNumberFormat="1" applyFont="1" applyBorder="1" applyAlignment="1">
      <alignment horizontal="center" wrapText="1"/>
    </xf>
    <xf numFmtId="165" fontId="13" fillId="0" borderId="95" xfId="0" applyNumberFormat="1" applyFont="1" applyBorder="1" applyAlignment="1">
      <alignment horizontal="left"/>
    </xf>
    <xf numFmtId="0" fontId="16" fillId="0" borderId="0" xfId="0" applyNumberFormat="1" applyFont="1" applyFill="1" applyAlignment="1"/>
    <xf numFmtId="0" fontId="4" fillId="0" borderId="0" xfId="0" applyNumberFormat="1" applyFont="1" applyFill="1" applyBorder="1" applyAlignment="1"/>
    <xf numFmtId="0" fontId="4" fillId="0" borderId="0" xfId="0" applyNumberFormat="1" applyFont="1" applyFill="1" applyBorder="1" applyAlignment="1">
      <alignment horizontal="center"/>
    </xf>
    <xf numFmtId="0" fontId="4" fillId="0" borderId="0" xfId="0" applyNumberFormat="1" applyFont="1" applyBorder="1" applyAlignment="1">
      <alignment horizontal="center"/>
    </xf>
    <xf numFmtId="0" fontId="10" fillId="0" borderId="0" xfId="0" applyNumberFormat="1" applyFont="1" applyBorder="1" applyAlignment="1">
      <alignment horizontal="center"/>
    </xf>
    <xf numFmtId="3" fontId="16" fillId="0" borderId="0" xfId="0" applyNumberFormat="1" applyFont="1" applyBorder="1" applyAlignment="1">
      <alignment horizontal="center"/>
    </xf>
    <xf numFmtId="165" fontId="4" fillId="0" borderId="0" xfId="0" applyNumberFormat="1" applyFont="1" applyBorder="1" applyAlignment="1">
      <alignment horizontal="center"/>
    </xf>
    <xf numFmtId="165" fontId="5" fillId="2" borderId="91" xfId="0" applyNumberFormat="1" applyFont="1" applyFill="1" applyBorder="1" applyAlignment="1">
      <alignment horizontal="center"/>
    </xf>
    <xf numFmtId="0" fontId="25" fillId="0" borderId="101" xfId="0" applyNumberFormat="1" applyFont="1" applyFill="1" applyBorder="1" applyAlignment="1">
      <alignment horizontal="center" wrapText="1"/>
    </xf>
    <xf numFmtId="0" fontId="4" fillId="0" borderId="15" xfId="0" applyNumberFormat="1" applyFont="1" applyFill="1" applyBorder="1" applyAlignment="1">
      <alignment horizontal="center" wrapText="1"/>
    </xf>
    <xf numFmtId="0" fontId="25" fillId="2" borderId="103" xfId="0" applyNumberFormat="1" applyFont="1" applyFill="1" applyBorder="1" applyAlignment="1">
      <alignment horizontal="center" vertical="center"/>
    </xf>
    <xf numFmtId="0" fontId="25" fillId="2" borderId="104" xfId="0" applyNumberFormat="1" applyFont="1" applyFill="1" applyBorder="1" applyAlignment="1">
      <alignment horizontal="center" vertical="center"/>
    </xf>
    <xf numFmtId="0" fontId="25" fillId="2" borderId="105" xfId="0" applyNumberFormat="1" applyFont="1" applyFill="1" applyBorder="1" applyAlignment="1">
      <alignment horizontal="center" vertical="center"/>
    </xf>
    <xf numFmtId="3" fontId="44" fillId="2" borderId="114" xfId="0" applyNumberFormat="1" applyFont="1" applyFill="1" applyBorder="1" applyAlignment="1">
      <alignment horizontal="center"/>
    </xf>
    <xf numFmtId="0" fontId="40" fillId="0" borderId="114" xfId="0" applyFont="1" applyBorder="1" applyAlignment="1">
      <alignment horizontal="center"/>
    </xf>
    <xf numFmtId="0" fontId="23" fillId="2" borderId="27" xfId="0" applyNumberFormat="1" applyFont="1" applyFill="1" applyBorder="1" applyAlignment="1">
      <alignment wrapText="1"/>
    </xf>
    <xf numFmtId="0" fontId="4" fillId="0" borderId="115" xfId="0" applyNumberFormat="1" applyFont="1" applyBorder="1" applyAlignment="1">
      <alignment wrapText="1"/>
    </xf>
    <xf numFmtId="0" fontId="4" fillId="0" borderId="116" xfId="0" applyNumberFormat="1" applyFont="1" applyBorder="1" applyAlignment="1">
      <alignment wrapText="1"/>
    </xf>
    <xf numFmtId="0" fontId="32" fillId="2" borderId="0" xfId="0" applyNumberFormat="1" applyFont="1" applyFill="1" applyAlignment="1">
      <alignment horizontal="center" wrapText="1"/>
    </xf>
    <xf numFmtId="0" fontId="32" fillId="2" borderId="91" xfId="0" applyNumberFormat="1" applyFont="1" applyFill="1" applyBorder="1" applyAlignment="1">
      <alignment horizontal="center" wrapText="1"/>
    </xf>
    <xf numFmtId="0" fontId="21" fillId="0" borderId="91" xfId="0" applyNumberFormat="1" applyFont="1" applyBorder="1" applyAlignment="1">
      <alignment horizontal="center" wrapText="1"/>
    </xf>
    <xf numFmtId="0" fontId="32" fillId="2" borderId="27" xfId="0" applyNumberFormat="1" applyFont="1" applyFill="1" applyBorder="1" applyAlignment="1">
      <alignment horizontal="center" vertical="center" wrapText="1"/>
    </xf>
    <xf numFmtId="0" fontId="21" fillId="0" borderId="29" xfId="0" applyNumberFormat="1" applyFont="1" applyBorder="1" applyAlignment="1">
      <alignment horizontal="center" vertical="center" wrapText="1"/>
    </xf>
    <xf numFmtId="0" fontId="21" fillId="0" borderId="28" xfId="0" applyNumberFormat="1" applyFont="1" applyBorder="1" applyAlignment="1">
      <alignment horizontal="center" vertical="center" wrapText="1"/>
    </xf>
    <xf numFmtId="0" fontId="32" fillId="2" borderId="0" xfId="0" applyNumberFormat="1" applyFont="1" applyFill="1" applyAlignment="1">
      <alignment horizontal="center"/>
    </xf>
    <xf numFmtId="0" fontId="32" fillId="2" borderId="34" xfId="0" applyNumberFormat="1" applyFont="1" applyFill="1" applyBorder="1" applyAlignment="1">
      <alignment horizontal="center"/>
    </xf>
    <xf numFmtId="0" fontId="32" fillId="2" borderId="34" xfId="0" applyNumberFormat="1" applyFont="1" applyFill="1" applyBorder="1" applyAlignment="1">
      <alignment horizontal="center" wrapText="1"/>
    </xf>
    <xf numFmtId="0" fontId="32" fillId="0" borderId="112" xfId="0" applyNumberFormat="1" applyFont="1" applyFill="1" applyBorder="1" applyAlignment="1">
      <alignment horizontal="center" wrapText="1"/>
    </xf>
    <xf numFmtId="0" fontId="21" fillId="0" borderId="91" xfId="0" applyNumberFormat="1" applyFont="1" applyFill="1" applyBorder="1" applyAlignment="1">
      <alignment horizontal="center" wrapText="1"/>
    </xf>
    <xf numFmtId="0" fontId="32" fillId="2" borderId="95" xfId="0" applyNumberFormat="1" applyFont="1" applyFill="1" applyBorder="1" applyAlignment="1">
      <alignment horizontal="center" vertical="center" wrapText="1"/>
    </xf>
    <xf numFmtId="0" fontId="32" fillId="2" borderId="148" xfId="0" applyNumberFormat="1" applyFont="1" applyFill="1" applyBorder="1" applyAlignment="1">
      <alignment horizontal="center" vertical="center" wrapText="1"/>
    </xf>
    <xf numFmtId="0" fontId="32" fillId="2" borderId="51" xfId="0" applyNumberFormat="1" applyFont="1" applyFill="1" applyBorder="1" applyAlignment="1">
      <alignment horizontal="center" vertical="center" wrapText="1"/>
    </xf>
    <xf numFmtId="3" fontId="5" fillId="2" borderId="0" xfId="0" applyNumberFormat="1" applyFont="1" applyFill="1" applyAlignment="1">
      <alignment horizontal="center"/>
    </xf>
    <xf numFmtId="3" fontId="5" fillId="2" borderId="0" xfId="0" applyNumberFormat="1" applyFont="1" applyFill="1" applyBorder="1" applyAlignment="1">
      <alignment horizontal="center"/>
    </xf>
    <xf numFmtId="0" fontId="7" fillId="0" borderId="0" xfId="0" applyNumberFormat="1" applyFont="1" applyBorder="1" applyAlignment="1">
      <alignment horizontal="center"/>
    </xf>
    <xf numFmtId="0" fontId="32" fillId="2" borderId="27" xfId="0" applyNumberFormat="1" applyFont="1" applyFill="1" applyBorder="1" applyAlignment="1">
      <alignment horizontal="center" wrapText="1"/>
    </xf>
    <xf numFmtId="0" fontId="21" fillId="0" borderId="30" xfId="0" applyNumberFormat="1" applyFont="1" applyBorder="1" applyAlignment="1">
      <alignment wrapText="1"/>
    </xf>
    <xf numFmtId="0" fontId="21" fillId="0" borderId="112" xfId="0" applyNumberFormat="1" applyFont="1" applyBorder="1" applyAlignment="1">
      <alignment wrapText="1"/>
    </xf>
    <xf numFmtId="0" fontId="21" fillId="0" borderId="113" xfId="0" applyNumberFormat="1" applyFont="1" applyBorder="1" applyAlignment="1">
      <alignment wrapText="1"/>
    </xf>
    <xf numFmtId="3" fontId="5" fillId="2" borderId="91" xfId="0" applyNumberFormat="1" applyFont="1" applyFill="1" applyBorder="1" applyAlignment="1">
      <alignment horizontal="center"/>
    </xf>
    <xf numFmtId="0" fontId="32" fillId="2" borderId="112" xfId="0" applyNumberFormat="1" applyFont="1" applyFill="1" applyBorder="1" applyAlignment="1">
      <alignment horizontal="center"/>
    </xf>
    <xf numFmtId="0" fontId="21" fillId="0" borderId="91" xfId="0" applyNumberFormat="1" applyFont="1" applyBorder="1" applyAlignment="1">
      <alignment horizontal="center"/>
    </xf>
    <xf numFmtId="0" fontId="34" fillId="2" borderId="0" xfId="0" applyNumberFormat="1" applyFont="1" applyFill="1" applyAlignment="1">
      <alignment horizontal="center"/>
    </xf>
    <xf numFmtId="0" fontId="33" fillId="0" borderId="0" xfId="0" applyNumberFormat="1" applyFont="1" applyFill="1" applyAlignment="1">
      <alignment horizontal="center"/>
    </xf>
    <xf numFmtId="0" fontId="4" fillId="0" borderId="0" xfId="0" applyNumberFormat="1" applyFont="1" applyFill="1" applyAlignment="1">
      <alignment horizontal="center"/>
    </xf>
    <xf numFmtId="165" fontId="13" fillId="0" borderId="0" xfId="0" applyNumberFormat="1" applyFont="1" applyFill="1" applyAlignment="1">
      <alignment vertical="top" wrapText="1"/>
    </xf>
    <xf numFmtId="165" fontId="13" fillId="0" borderId="0" xfId="0" applyNumberFormat="1" applyFont="1" applyFill="1" applyBorder="1" applyAlignment="1">
      <alignment vertical="top" wrapText="1"/>
    </xf>
    <xf numFmtId="165" fontId="13" fillId="0" borderId="95" xfId="0" applyNumberFormat="1" applyFont="1" applyFill="1" applyBorder="1" applyAlignment="1">
      <alignment horizontal="left"/>
    </xf>
    <xf numFmtId="165" fontId="13" fillId="0" borderId="0" xfId="0" applyNumberFormat="1" applyFont="1" applyFill="1" applyBorder="1" applyAlignment="1">
      <alignment horizontal="left"/>
    </xf>
    <xf numFmtId="0" fontId="33" fillId="0" borderId="0" xfId="0" applyNumberFormat="1" applyFont="1" applyFill="1" applyAlignment="1"/>
    <xf numFmtId="0" fontId="4" fillId="0" borderId="0" xfId="0" applyNumberFormat="1" applyFont="1" applyFill="1" applyAlignment="1"/>
    <xf numFmtId="165" fontId="32" fillId="2" borderId="0" xfId="0" applyNumberFormat="1" applyFont="1" applyFill="1" applyAlignment="1">
      <alignment horizontal="center"/>
    </xf>
    <xf numFmtId="165" fontId="5" fillId="2" borderId="0" xfId="0" applyNumberFormat="1" applyFont="1" applyFill="1" applyAlignment="1">
      <alignment horizontal="center"/>
    </xf>
    <xf numFmtId="0" fontId="13" fillId="0" borderId="0" xfId="0" applyFont="1" applyFill="1" applyBorder="1" applyAlignment="1">
      <alignment vertical="top" wrapText="1"/>
    </xf>
    <xf numFmtId="0" fontId="13" fillId="0" borderId="0" xfId="0" applyFont="1" applyFill="1" applyBorder="1" applyAlignment="1">
      <alignment wrapText="1"/>
    </xf>
    <xf numFmtId="0" fontId="23" fillId="2" borderId="96" xfId="0" applyNumberFormat="1" applyFont="1" applyFill="1" applyBorder="1" applyAlignment="1">
      <alignment horizontal="center" vertical="center" wrapText="1"/>
    </xf>
    <xf numFmtId="0" fontId="4" fillId="0" borderId="97"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23" fillId="0" borderId="96" xfId="0" applyNumberFormat="1" applyFont="1" applyFill="1" applyBorder="1" applyAlignment="1">
      <alignment horizontal="center" vertical="center" wrapText="1"/>
    </xf>
    <xf numFmtId="0" fontId="4" fillId="0" borderId="9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30" xfId="0" applyNumberFormat="1" applyFont="1" applyBorder="1" applyAlignment="1">
      <alignment horizontal="center" vertical="center" wrapText="1"/>
    </xf>
    <xf numFmtId="0" fontId="4" fillId="0" borderId="37" xfId="0" applyNumberFormat="1" applyFont="1" applyBorder="1" applyAlignment="1">
      <alignment horizontal="center" vertical="center" wrapText="1"/>
    </xf>
    <xf numFmtId="0" fontId="23" fillId="2" borderId="117" xfId="0" applyNumberFormat="1" applyFont="1" applyFill="1" applyBorder="1" applyAlignment="1">
      <alignment wrapText="1"/>
    </xf>
    <xf numFmtId="0" fontId="4" fillId="0" borderId="5" xfId="0" applyNumberFormat="1" applyFont="1" applyBorder="1" applyAlignment="1">
      <alignment wrapText="1"/>
    </xf>
    <xf numFmtId="0" fontId="4" fillId="0" borderId="89" xfId="0" applyNumberFormat="1" applyFont="1" applyBorder="1" applyAlignment="1">
      <alignment wrapText="1"/>
    </xf>
    <xf numFmtId="165" fontId="5" fillId="2" borderId="64" xfId="0" applyNumberFormat="1" applyFont="1" applyFill="1" applyBorder="1" applyAlignment="1">
      <alignment horizontal="center"/>
    </xf>
    <xf numFmtId="0" fontId="4" fillId="0" borderId="0" xfId="0" applyNumberFormat="1" applyFont="1" applyAlignment="1">
      <alignment horizontal="center"/>
    </xf>
    <xf numFmtId="0" fontId="2" fillId="0" borderId="0" xfId="0" applyNumberFormat="1" applyFont="1" applyFill="1" applyAlignment="1">
      <alignment horizontal="left" wrapText="1"/>
    </xf>
    <xf numFmtId="0" fontId="0" fillId="0" borderId="0" xfId="0" applyNumberFormat="1" applyBorder="1" applyAlignment="1"/>
    <xf numFmtId="0" fontId="5" fillId="2" borderId="68" xfId="0" applyNumberFormat="1" applyFont="1" applyFill="1" applyBorder="1" applyAlignment="1"/>
    <xf numFmtId="0" fontId="0" fillId="0" borderId="63" xfId="0" applyNumberFormat="1" applyBorder="1" applyAlignment="1"/>
    <xf numFmtId="0" fontId="25" fillId="2" borderId="38" xfId="0" applyNumberFormat="1" applyFont="1" applyFill="1" applyBorder="1" applyAlignment="1">
      <alignment horizontal="center" vertical="center" wrapText="1"/>
    </xf>
    <xf numFmtId="0" fontId="0" fillId="0" borderId="41" xfId="0" applyNumberFormat="1" applyBorder="1" applyAlignment="1">
      <alignment horizontal="center" vertical="center" wrapText="1"/>
    </xf>
    <xf numFmtId="0" fontId="25" fillId="2" borderId="38"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25" fillId="0" borderId="38" xfId="0" applyNumberFormat="1" applyFont="1" applyFill="1" applyBorder="1" applyAlignment="1">
      <alignment horizontal="center" vertical="center"/>
    </xf>
    <xf numFmtId="0" fontId="25" fillId="0" borderId="18" xfId="0" applyNumberFormat="1" applyFont="1" applyFill="1" applyBorder="1" applyAlignment="1">
      <alignment horizontal="center" vertical="center"/>
    </xf>
    <xf numFmtId="0" fontId="20" fillId="0" borderId="38" xfId="0" applyNumberFormat="1" applyFont="1" applyBorder="1" applyAlignment="1">
      <alignment horizontal="center" vertical="center" wrapText="1"/>
    </xf>
    <xf numFmtId="0" fontId="20" fillId="0" borderId="18" xfId="0" applyNumberFormat="1" applyFont="1" applyBorder="1" applyAlignment="1">
      <alignment horizontal="center" vertical="center" wrapText="1"/>
    </xf>
    <xf numFmtId="0" fontId="0" fillId="0" borderId="0" xfId="0" applyNumberFormat="1" applyFill="1" applyBorder="1" applyAlignment="1"/>
    <xf numFmtId="3" fontId="16" fillId="0" borderId="0" xfId="0" applyNumberFormat="1" applyFont="1" applyBorder="1" applyAlignment="1"/>
    <xf numFmtId="0" fontId="0" fillId="0" borderId="0" xfId="0" applyBorder="1" applyAlignment="1"/>
    <xf numFmtId="0" fontId="8" fillId="0" borderId="0" xfId="0" applyNumberFormat="1" applyFont="1" applyFill="1" applyBorder="1" applyAlignment="1">
      <alignment horizontal="center"/>
    </xf>
    <xf numFmtId="0" fontId="2" fillId="3" borderId="0" xfId="0" applyFont="1" applyFill="1" applyBorder="1" applyAlignment="1">
      <alignment vertical="top" wrapText="1"/>
    </xf>
    <xf numFmtId="0" fontId="2" fillId="3" borderId="0" xfId="0" applyFont="1" applyFill="1" applyBorder="1" applyAlignment="1">
      <alignment wrapText="1"/>
    </xf>
    <xf numFmtId="0" fontId="2" fillId="3" borderId="0" xfId="0" applyFont="1" applyFill="1" applyBorder="1" applyAlignment="1">
      <alignment horizontal="left" wrapText="1"/>
    </xf>
    <xf numFmtId="0" fontId="2" fillId="3" borderId="0" xfId="0" applyNumberFormat="1" applyFont="1" applyFill="1" applyBorder="1" applyAlignment="1">
      <alignment horizontal="left" wrapText="1"/>
    </xf>
    <xf numFmtId="165" fontId="67" fillId="3" borderId="0" xfId="0" applyNumberFormat="1" applyFont="1" applyFill="1" applyBorder="1" applyAlignment="1">
      <alignment horizontal="center"/>
    </xf>
    <xf numFmtId="165" fontId="2" fillId="3" borderId="0" xfId="0" applyNumberFormat="1" applyFont="1" applyFill="1" applyAlignment="1">
      <alignment wrapText="1"/>
    </xf>
    <xf numFmtId="165" fontId="2" fillId="3" borderId="0" xfId="0" applyNumberFormat="1" applyFont="1" applyFill="1" applyBorder="1" applyAlignment="1">
      <alignment wrapText="1"/>
    </xf>
    <xf numFmtId="165" fontId="41" fillId="0" borderId="0" xfId="0" applyNumberFormat="1" applyFont="1" applyBorder="1" applyAlignment="1">
      <alignment horizontal="center"/>
    </xf>
    <xf numFmtId="0" fontId="40" fillId="0" borderId="0" xfId="0" applyFont="1" applyBorder="1" applyAlignment="1">
      <alignment horizontal="center"/>
    </xf>
    <xf numFmtId="0" fontId="62" fillId="3" borderId="0" xfId="0" applyFont="1" applyFill="1" applyBorder="1" applyAlignment="1">
      <alignment horizontal="left" wrapText="1"/>
    </xf>
    <xf numFmtId="0" fontId="2" fillId="2" borderId="0" xfId="10" applyFont="1" applyFill="1" applyAlignment="1">
      <alignment horizontal="left" wrapText="1" indent="3"/>
    </xf>
    <xf numFmtId="0" fontId="62" fillId="2" borderId="0" xfId="10" applyFont="1" applyFill="1" applyAlignment="1">
      <alignment horizontal="left" wrapText="1" indent="3"/>
    </xf>
    <xf numFmtId="3" fontId="16" fillId="0" borderId="0" xfId="5" applyNumberFormat="1" applyFont="1" applyAlignment="1">
      <alignment horizontal="center"/>
    </xf>
    <xf numFmtId="0" fontId="13" fillId="0" borderId="0" xfId="5" applyBorder="1" applyAlignment="1">
      <alignment horizontal="center"/>
    </xf>
    <xf numFmtId="3" fontId="15" fillId="2" borderId="0" xfId="10" applyNumberFormat="1" applyFont="1" applyFill="1" applyAlignment="1">
      <alignment horizontal="center"/>
    </xf>
    <xf numFmtId="0" fontId="15" fillId="2" borderId="0" xfId="10" applyFont="1" applyFill="1" applyAlignment="1">
      <alignment horizontal="center"/>
    </xf>
    <xf numFmtId="3" fontId="7" fillId="2" borderId="0" xfId="10" applyNumberFormat="1" applyFont="1" applyFill="1" applyAlignment="1">
      <alignment horizontal="center"/>
    </xf>
    <xf numFmtId="0" fontId="7" fillId="2" borderId="0" xfId="10" applyFont="1" applyFill="1" applyAlignment="1">
      <alignment horizontal="center"/>
    </xf>
    <xf numFmtId="0" fontId="62" fillId="2" borderId="0" xfId="10" applyFont="1" applyFill="1" applyAlignment="1">
      <alignment horizontal="center"/>
    </xf>
  </cellXfs>
  <cellStyles count="11">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Improve by DU" xfId="8"/>
    <cellStyle name="Normal_Rsrcs_X_ DOJ Goal  Obj" xfId="9"/>
    <cellStyle name="Normal_Sheet1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749299</xdr:colOff>
      <xdr:row>32</xdr:row>
      <xdr:rowOff>63499</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54000"/>
          <a:ext cx="10642599" cy="737869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Y13%20Exhibit%20--DRAFT%20Judy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C. Increases Offsets"/>
      <sheetName val="D. Strategic Goals &amp; Objectives"/>
      <sheetName val="E. ATB Justification"/>
      <sheetName val="F. 2011 Crosswalk"/>
      <sheetName val="G. 2012 Crosswalk"/>
      <sheetName val="H. Reimbursable Resources"/>
      <sheetName val="I. Permanent Positions"/>
      <sheetName val="J. Financial Analysis"/>
      <sheetName val="K. Summary by Grade"/>
      <sheetName val="L. Summary by Object Class"/>
      <sheetName val="(N-2) Domestic Agent"/>
      <sheetName val="(N-3) Domestic Attorney"/>
      <sheetName val="(N-4) Domestic Prof Sup"/>
      <sheetName val="(N-5) Domestic Clerical"/>
      <sheetName val="(P) IT"/>
      <sheetName val="M. Studies"/>
      <sheetName val="P. "/>
    </sheetNames>
    <sheetDataSet>
      <sheetData sheetId="0" refreshError="1"/>
      <sheetData sheetId="1">
        <row r="5">
          <cell r="A5" t="str">
            <v>United States Attorneys</v>
          </cell>
        </row>
        <row r="6">
          <cell r="A6" t="str">
            <v>Salaries and Expenses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 Id="rId9"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zoomScaleNormal="100" zoomScaleSheetLayoutView="75" workbookViewId="0">
      <selection activeCell="Q7" sqref="Q7"/>
    </sheetView>
  </sheetViews>
  <sheetFormatPr defaultRowHeight="15"/>
  <cols>
    <col min="1" max="12" width="8.88671875" style="529"/>
    <col min="13" max="13" width="8.77734375" style="529" customWidth="1"/>
    <col min="14" max="14" width="8.88671875" style="54" customWidth="1"/>
    <col min="15" max="15" width="7.109375" style="529" customWidth="1"/>
    <col min="16" max="16384" width="8.88671875" style="529"/>
  </cols>
  <sheetData>
    <row r="1" spans="1:14" ht="20.25">
      <c r="A1" s="107" t="s">
        <v>179</v>
      </c>
      <c r="N1" s="54" t="s">
        <v>0</v>
      </c>
    </row>
    <row r="2" spans="1:14">
      <c r="N2" s="54" t="s">
        <v>0</v>
      </c>
    </row>
    <row r="3" spans="1:14">
      <c r="N3" s="54" t="s">
        <v>0</v>
      </c>
    </row>
    <row r="4" spans="1:14">
      <c r="N4" s="54" t="s">
        <v>0</v>
      </c>
    </row>
    <row r="5" spans="1:14" ht="15.75">
      <c r="B5" s="120"/>
      <c r="N5" s="54" t="s">
        <v>0</v>
      </c>
    </row>
    <row r="6" spans="1:14">
      <c r="N6" s="54" t="s">
        <v>0</v>
      </c>
    </row>
    <row r="7" spans="1:14">
      <c r="N7" s="54" t="s">
        <v>0</v>
      </c>
    </row>
    <row r="8" spans="1:14">
      <c r="N8" s="54" t="s">
        <v>0</v>
      </c>
    </row>
    <row r="9" spans="1:14">
      <c r="N9" s="54" t="s">
        <v>0</v>
      </c>
    </row>
    <row r="10" spans="1:14">
      <c r="N10" s="54" t="s">
        <v>0</v>
      </c>
    </row>
    <row r="11" spans="1:14">
      <c r="N11" s="54" t="s">
        <v>0</v>
      </c>
    </row>
    <row r="12" spans="1:14">
      <c r="N12" s="54" t="s">
        <v>0</v>
      </c>
    </row>
    <row r="13" spans="1:14">
      <c r="N13" s="54" t="s">
        <v>0</v>
      </c>
    </row>
    <row r="14" spans="1:14">
      <c r="N14" s="54" t="s">
        <v>0</v>
      </c>
    </row>
    <row r="15" spans="1:14">
      <c r="N15" s="54" t="s">
        <v>0</v>
      </c>
    </row>
    <row r="16" spans="1:14">
      <c r="N16" s="54" t="s">
        <v>0</v>
      </c>
    </row>
    <row r="17" spans="1:14">
      <c r="N17" s="54" t="s">
        <v>0</v>
      </c>
    </row>
    <row r="18" spans="1:14">
      <c r="N18" s="54" t="s">
        <v>0</v>
      </c>
    </row>
    <row r="19" spans="1:14">
      <c r="N19" s="54" t="s">
        <v>0</v>
      </c>
    </row>
    <row r="20" spans="1:14">
      <c r="N20" s="54" t="s">
        <v>0</v>
      </c>
    </row>
    <row r="21" spans="1:14">
      <c r="N21" s="54" t="s">
        <v>0</v>
      </c>
    </row>
    <row r="22" spans="1:14">
      <c r="N22" s="54" t="s">
        <v>0</v>
      </c>
    </row>
    <row r="23" spans="1:14">
      <c r="N23" s="54" t="s">
        <v>0</v>
      </c>
    </row>
    <row r="24" spans="1:14">
      <c r="N24" s="54" t="s">
        <v>0</v>
      </c>
    </row>
    <row r="25" spans="1:14">
      <c r="N25" s="54" t="s">
        <v>0</v>
      </c>
    </row>
    <row r="26" spans="1:14">
      <c r="N26" s="54" t="s">
        <v>0</v>
      </c>
    </row>
    <row r="27" spans="1:14">
      <c r="N27" s="54" t="s">
        <v>0</v>
      </c>
    </row>
    <row r="28" spans="1:14">
      <c r="N28" s="54" t="s">
        <v>0</v>
      </c>
    </row>
    <row r="29" spans="1:14" ht="14.25" customHeight="1">
      <c r="A29" s="748"/>
      <c r="B29" s="748"/>
      <c r="C29" s="748"/>
      <c r="D29" s="748"/>
      <c r="E29" s="748"/>
      <c r="F29" s="748"/>
      <c r="G29" s="748"/>
      <c r="H29" s="748"/>
      <c r="I29" s="748"/>
      <c r="J29" s="748"/>
      <c r="K29" s="748"/>
      <c r="L29" s="748"/>
      <c r="M29" s="748"/>
      <c r="N29" s="54" t="s">
        <v>23</v>
      </c>
    </row>
    <row r="31" spans="1:14" ht="21" customHeight="1">
      <c r="A31" s="746"/>
      <c r="B31" s="746"/>
      <c r="C31" s="746"/>
      <c r="D31" s="746"/>
      <c r="E31" s="746"/>
      <c r="F31" s="746"/>
      <c r="G31" s="746"/>
      <c r="H31" s="746"/>
      <c r="I31" s="746"/>
      <c r="J31" s="746"/>
      <c r="K31" s="534"/>
    </row>
    <row r="32" spans="1:14" ht="120" customHeight="1">
      <c r="A32" s="747"/>
      <c r="B32" s="747"/>
      <c r="C32" s="747"/>
      <c r="D32" s="747"/>
      <c r="E32" s="747"/>
      <c r="F32" s="747"/>
      <c r="G32" s="747"/>
      <c r="H32" s="747"/>
      <c r="I32" s="747"/>
      <c r="J32" s="747"/>
      <c r="K32" s="48"/>
    </row>
    <row r="200" spans="1:1">
      <c r="A200" s="529" t="s">
        <v>121</v>
      </c>
    </row>
    <row r="256" spans="1:1" ht="15.75">
      <c r="A256" s="116" t="s">
        <v>122</v>
      </c>
    </row>
  </sheetData>
  <customSheetViews>
    <customSheetView guid="{0A651168-CAD5-48A4-929F-2A4A67D9F7E0}" scale="75" showPageBreaks="1" fitToPage="1" printArea="1" view="pageBreakPreview">
      <selection activeCell="I34" sqref="I34"/>
      <pageMargins left="0.75" right="0.75" top="1" bottom="1" header="0.5" footer="0.5"/>
      <printOptions horizontalCentered="1"/>
      <pageSetup scale="86" orientation="landscape" r:id="rId1"/>
      <headerFooter alignWithMargins="0">
        <oddFooter>&amp;C&amp;"Times New Roman,Regular"Exhibit A - Organizational Chart</oddFooter>
      </headerFooter>
    </customSheetView>
    <customSheetView guid="{BFBB8579-D278-40C5-8D02-042DDC240852}" scale="75" showPageBreaks="1" fitToPage="1" printArea="1" view="pageBreakPreview">
      <selection activeCell="I34" sqref="I34"/>
      <pageMargins left="0.75" right="0.75" top="1" bottom="1" header="0.5" footer="0.5"/>
      <printOptions horizontalCentered="1"/>
      <pageSetup scale="86" orientation="landscape" r:id="rId2"/>
      <headerFooter alignWithMargins="0">
        <oddFooter>&amp;C&amp;"Times New Roman,Regular"Exhibit A - Organizational Chart</oddFooter>
      </headerFooter>
    </customSheetView>
    <customSheetView guid="{12C66D54-5067-4346-818B-6EAB1C8A9183}" scale="75" showPageBreaks="1" fitToPage="1" printArea="1" view="pageBreakPreview">
      <selection activeCell="I34" sqref="I34"/>
      <pageMargins left="0.75" right="0.75" top="1" bottom="1" header="0.5" footer="0.5"/>
      <printOptions horizontalCentered="1"/>
      <pageSetup scale="86" orientation="landscape" r:id="rId3"/>
      <headerFooter alignWithMargins="0">
        <oddFooter>&amp;C&amp;"Times New Roman,Regular"Exhibit A - Organizational Chart</oddFooter>
      </headerFooter>
    </customSheetView>
    <customSheetView guid="{4148B88B-8ED7-4FDE-9459-DEB244AD0552}" scale="75" showPageBreaks="1" fitToPage="1" printArea="1" view="pageBreakPreview">
      <pageMargins left="0.75" right="0.75" top="1" bottom="1" header="0.5" footer="0.5"/>
      <printOptions horizontalCentered="1"/>
      <pageSetup scale="86" orientation="landscape" r:id="rId4"/>
      <headerFooter alignWithMargins="0">
        <oddFooter>&amp;C&amp;"Times New Roman,Regular"Exhibit A - Organizational Chart</oddFooter>
      </headerFooter>
    </customSheetView>
    <customSheetView guid="{56C0A34E-45B4-448B-85E5-70B3A8E63333}" scale="75" showPageBreaks="1" fitToPage="1" printArea="1" view="pageBreakPreview">
      <pageMargins left="0.75" right="0.75" top="1" bottom="1" header="0.5" footer="0.5"/>
      <printOptions horizontalCentered="1"/>
      <pageSetup scale="86" orientation="landscape" r:id="rId5"/>
      <headerFooter alignWithMargins="0">
        <oddFooter>&amp;C&amp;"Times New Roman,Regular"Exhibit A - Organizational Chart</oddFooter>
      </headerFooter>
    </customSheetView>
    <customSheetView guid="{3118AF25-8423-420A-806A-487665220C68}" scale="75" showPageBreaks="1" fitToPage="1" printArea="1" view="pageBreakPreview" topLeftCell="A10">
      <selection activeCell="I34" sqref="I34"/>
      <pageMargins left="0.75" right="0.75" top="1" bottom="1" header="0.5" footer="0.5"/>
      <printOptions horizontalCentered="1"/>
      <pageSetup scale="86" orientation="landscape" r:id="rId6"/>
      <headerFooter alignWithMargins="0">
        <oddFooter>&amp;C&amp;"Times New Roman,Regular"Exhibit A - Organizational Chart</oddFooter>
      </headerFooter>
    </customSheetView>
  </customSheetViews>
  <mergeCells count="3">
    <mergeCell ref="A31:J31"/>
    <mergeCell ref="A32:J32"/>
    <mergeCell ref="A29:M29"/>
  </mergeCells>
  <phoneticPr fontId="0" type="noConversion"/>
  <printOptions horizontalCentered="1"/>
  <pageMargins left="0.75" right="0.75" top="1" bottom="1" header="0.5" footer="0.5"/>
  <pageSetup scale="77" orientation="landscape" r:id="rId7"/>
  <headerFooter alignWithMargins="0">
    <oddFooter>&amp;C&amp;"Times New Roman,Regular"Exhibit A - Organizational Chart</oddFooter>
  </headerFooter>
  <drawing r:id="rId8"/>
</worksheet>
</file>

<file path=xl/worksheets/sheet10.xml><?xml version="1.0" encoding="utf-8"?>
<worksheet xmlns="http://schemas.openxmlformats.org/spreadsheetml/2006/main" xmlns:r="http://schemas.openxmlformats.org/officeDocument/2006/relationships">
  <sheetPr codeName="Sheet15">
    <pageSetUpPr fitToPage="1"/>
  </sheetPr>
  <dimension ref="A1:AT47"/>
  <sheetViews>
    <sheetView view="pageBreakPreview" zoomScale="55" zoomScaleNormal="75" zoomScaleSheetLayoutView="55" workbookViewId="0">
      <pane xSplit="1" ySplit="10" topLeftCell="B11" activePane="bottomRight" state="frozen"/>
      <selection pane="topRight" activeCell="B1" sqref="B1"/>
      <selection pane="bottomLeft" activeCell="A11" sqref="A11"/>
      <selection pane="bottomRight" activeCell="I54" sqref="I54"/>
    </sheetView>
  </sheetViews>
  <sheetFormatPr defaultRowHeight="15"/>
  <cols>
    <col min="1" max="1" width="57.44140625" customWidth="1"/>
    <col min="2" max="2" width="6.21875" style="42" customWidth="1"/>
    <col min="3" max="3" width="9.77734375" style="732" customWidth="1"/>
    <col min="4" max="4" width="6.21875" customWidth="1"/>
    <col min="5" max="5" width="9.77734375" style="41" customWidth="1"/>
    <col min="6" max="6" width="6.21875" customWidth="1"/>
    <col min="7" max="7" width="10.5546875" style="41" customWidth="1"/>
    <col min="8" max="8" width="6.21875" customWidth="1"/>
    <col min="9" max="9" width="11.5546875" style="41" customWidth="1"/>
    <col min="10" max="10" width="6.21875" style="526" customWidth="1"/>
    <col min="11" max="11" width="9.77734375" style="525" customWidth="1"/>
    <col min="12" max="12" width="7.21875" customWidth="1"/>
    <col min="13" max="13" width="9.77734375" style="41" customWidth="1"/>
    <col min="14" max="14" width="6.21875" customWidth="1"/>
    <col min="15" max="15" width="9.77734375" style="41" customWidth="1"/>
    <col min="16" max="16" width="6.6640625" customWidth="1"/>
    <col min="17" max="17" width="9.77734375" style="41" customWidth="1"/>
    <col min="18" max="18" width="6.21875" hidden="1" customWidth="1"/>
    <col min="19" max="19" width="9.77734375" style="41" hidden="1" customWidth="1"/>
    <col min="20" max="20" width="6.21875" hidden="1" customWidth="1"/>
    <col min="21" max="21" width="9.77734375" style="41" hidden="1" customWidth="1"/>
    <col min="22" max="22" width="6.21875" hidden="1" customWidth="1"/>
    <col min="23" max="23" width="9.77734375" style="41" hidden="1" customWidth="1"/>
    <col min="24" max="24" width="6.21875" hidden="1" customWidth="1"/>
    <col min="25" max="25" width="9.77734375" style="41" hidden="1" customWidth="1"/>
    <col min="26" max="26" width="6.21875" hidden="1" customWidth="1"/>
    <col min="27" max="27" width="9.77734375" style="41" hidden="1" customWidth="1"/>
    <col min="28" max="28" width="6.21875" hidden="1" customWidth="1"/>
    <col min="29" max="29" width="9.77734375" style="41" hidden="1" customWidth="1"/>
    <col min="30" max="30" width="10.5546875" bestFit="1" customWidth="1"/>
    <col min="31" max="31" width="11.21875" style="41" customWidth="1"/>
    <col min="32" max="32" width="0.6640625" style="61" customWidth="1"/>
  </cols>
  <sheetData>
    <row r="1" spans="1:32" ht="20.25">
      <c r="A1" s="125" t="s">
        <v>28</v>
      </c>
      <c r="B1" s="729"/>
      <c r="C1" s="730"/>
      <c r="D1" s="186"/>
      <c r="E1" s="253"/>
      <c r="F1" s="186"/>
      <c r="G1" s="253"/>
      <c r="H1" s="186"/>
      <c r="I1" s="253"/>
      <c r="J1" s="186"/>
      <c r="K1" s="527"/>
      <c r="L1" s="186"/>
      <c r="M1" s="253"/>
      <c r="N1" s="186"/>
      <c r="O1" s="253"/>
      <c r="P1" s="186"/>
      <c r="Q1" s="253"/>
      <c r="R1" s="186"/>
      <c r="S1" s="253"/>
      <c r="T1" s="186"/>
      <c r="U1" s="253"/>
      <c r="V1" s="186"/>
      <c r="W1" s="253"/>
      <c r="X1" s="186"/>
      <c r="Y1" s="253"/>
      <c r="Z1" s="186"/>
      <c r="AA1" s="253"/>
      <c r="AB1" s="186"/>
      <c r="AC1" s="253"/>
      <c r="AD1" s="186"/>
      <c r="AE1" s="254"/>
      <c r="AF1" s="59" t="s">
        <v>0</v>
      </c>
    </row>
    <row r="2" spans="1:32" ht="13.15" customHeight="1">
      <c r="A2" s="1002"/>
      <c r="B2" s="1002"/>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3"/>
      <c r="AF2" s="59" t="s">
        <v>0</v>
      </c>
    </row>
    <row r="3" spans="1:32" s="42" customFormat="1" ht="18.75">
      <c r="A3" s="953" t="s">
        <v>4</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606" t="s">
        <v>0</v>
      </c>
    </row>
    <row r="4" spans="1:32" ht="16.5">
      <c r="A4" s="954" t="str">
        <f>+'B. Summary of Requirements '!A5</f>
        <v>United States Attorneys</v>
      </c>
      <c r="B4" s="954"/>
      <c r="C4" s="954"/>
      <c r="D4" s="954"/>
      <c r="E4" s="954"/>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59" t="s">
        <v>0</v>
      </c>
    </row>
    <row r="5" spans="1:32" ht="16.5">
      <c r="A5" s="954" t="str">
        <f>+'B. Summary of Requirements '!A6</f>
        <v>Salaries and Expenses</v>
      </c>
      <c r="B5" s="954"/>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59" t="s">
        <v>0</v>
      </c>
    </row>
    <row r="6" spans="1:32" s="624" customFormat="1">
      <c r="A6" s="1004" t="s">
        <v>137</v>
      </c>
      <c r="B6" s="1004"/>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633" t="s">
        <v>0</v>
      </c>
    </row>
    <row r="7" spans="1:32">
      <c r="A7" s="1009"/>
      <c r="B7" s="1003"/>
      <c r="C7" s="1003"/>
      <c r="D7" s="1003"/>
      <c r="E7" s="1003"/>
      <c r="F7" s="1003"/>
      <c r="G7" s="1003"/>
      <c r="H7" s="1003"/>
      <c r="I7" s="1003"/>
      <c r="J7" s="1003"/>
      <c r="K7" s="1003"/>
      <c r="L7" s="1003"/>
      <c r="M7" s="1003"/>
      <c r="N7" s="1003"/>
      <c r="O7" s="1003"/>
      <c r="P7" s="1003"/>
      <c r="Q7" s="1003"/>
      <c r="R7" s="1009"/>
      <c r="S7" s="1009"/>
      <c r="T7" s="1009"/>
      <c r="U7" s="1009"/>
      <c r="V7" s="1009"/>
      <c r="W7" s="1009"/>
      <c r="X7" s="1009"/>
      <c r="Y7" s="1009"/>
      <c r="Z7" s="1009"/>
      <c r="AA7" s="1009"/>
      <c r="AB7" s="1009"/>
      <c r="AC7" s="1009"/>
      <c r="AD7" s="1009"/>
      <c r="AE7" s="1009"/>
      <c r="AF7" s="59" t="s">
        <v>0</v>
      </c>
    </row>
    <row r="8" spans="1:32" s="382" customFormat="1" ht="36" customHeight="1">
      <c r="A8" s="985" t="s">
        <v>136</v>
      </c>
      <c r="B8" s="999" t="s">
        <v>234</v>
      </c>
      <c r="C8" s="999"/>
      <c r="D8" s="999"/>
      <c r="E8" s="999"/>
      <c r="F8" s="999"/>
      <c r="G8" s="999"/>
      <c r="H8" s="999"/>
      <c r="I8" s="1000"/>
      <c r="J8" s="1001" t="s">
        <v>235</v>
      </c>
      <c r="K8" s="999"/>
      <c r="L8" s="999"/>
      <c r="M8" s="999"/>
      <c r="N8" s="999"/>
      <c r="O8" s="999"/>
      <c r="P8" s="999"/>
      <c r="Q8" s="1000"/>
      <c r="R8" s="991" t="s">
        <v>236</v>
      </c>
      <c r="S8" s="992"/>
      <c r="T8" s="992"/>
      <c r="U8" s="992"/>
      <c r="V8" s="992"/>
      <c r="W8" s="993"/>
      <c r="X8" s="991" t="s">
        <v>93</v>
      </c>
      <c r="Y8" s="992"/>
      <c r="Z8" s="992"/>
      <c r="AA8" s="992"/>
      <c r="AB8" s="992"/>
      <c r="AC8" s="993"/>
      <c r="AD8" s="1005" t="s">
        <v>96</v>
      </c>
      <c r="AE8" s="1006"/>
      <c r="AF8" s="381" t="s">
        <v>0</v>
      </c>
    </row>
    <row r="9" spans="1:32" ht="59.25" customHeight="1">
      <c r="A9" s="986"/>
      <c r="B9" s="997" t="s">
        <v>304</v>
      </c>
      <c r="C9" s="998"/>
      <c r="D9" s="989" t="s">
        <v>241</v>
      </c>
      <c r="E9" s="990"/>
      <c r="F9" s="988" t="s">
        <v>242</v>
      </c>
      <c r="G9" s="988"/>
      <c r="H9" s="988" t="s">
        <v>338</v>
      </c>
      <c r="I9" s="996"/>
      <c r="J9" s="997" t="s">
        <v>304</v>
      </c>
      <c r="K9" s="998"/>
      <c r="L9" s="533" t="s">
        <v>241</v>
      </c>
      <c r="M9" s="384"/>
      <c r="N9" s="385" t="s">
        <v>242</v>
      </c>
      <c r="O9" s="385"/>
      <c r="P9" s="385" t="s">
        <v>338</v>
      </c>
      <c r="Q9" s="386"/>
      <c r="R9" s="383" t="s">
        <v>241</v>
      </c>
      <c r="S9" s="384"/>
      <c r="T9" s="385" t="s">
        <v>242</v>
      </c>
      <c r="U9" s="385"/>
      <c r="V9" s="385" t="s">
        <v>243</v>
      </c>
      <c r="W9" s="386"/>
      <c r="X9" s="1010" t="s">
        <v>5</v>
      </c>
      <c r="Y9" s="1011"/>
      <c r="Z9" s="994" t="s">
        <v>6</v>
      </c>
      <c r="AA9" s="994"/>
      <c r="AB9" s="994" t="s">
        <v>7</v>
      </c>
      <c r="AC9" s="995"/>
      <c r="AD9" s="1007"/>
      <c r="AE9" s="1008"/>
      <c r="AF9" s="59" t="s">
        <v>0</v>
      </c>
    </row>
    <row r="10" spans="1:32" ht="63" customHeight="1" thickBot="1">
      <c r="A10" s="987"/>
      <c r="B10" s="713" t="s">
        <v>154</v>
      </c>
      <c r="C10" s="714" t="s">
        <v>135</v>
      </c>
      <c r="D10" s="687" t="s">
        <v>154</v>
      </c>
      <c r="E10" s="260" t="s">
        <v>135</v>
      </c>
      <c r="F10" s="688" t="s">
        <v>154</v>
      </c>
      <c r="G10" s="260" t="s">
        <v>135</v>
      </c>
      <c r="H10" s="688" t="s">
        <v>154</v>
      </c>
      <c r="I10" s="260" t="s">
        <v>135</v>
      </c>
      <c r="J10" s="713" t="s">
        <v>154</v>
      </c>
      <c r="K10" s="714" t="s">
        <v>135</v>
      </c>
      <c r="L10" s="687" t="s">
        <v>154</v>
      </c>
      <c r="M10" s="260" t="s">
        <v>135</v>
      </c>
      <c r="N10" s="688" t="s">
        <v>154</v>
      </c>
      <c r="O10" s="260" t="s">
        <v>135</v>
      </c>
      <c r="P10" s="688" t="s">
        <v>154</v>
      </c>
      <c r="Q10" s="260" t="s">
        <v>135</v>
      </c>
      <c r="R10" s="687" t="s">
        <v>154</v>
      </c>
      <c r="S10" s="260" t="s">
        <v>135</v>
      </c>
      <c r="T10" s="688" t="s">
        <v>154</v>
      </c>
      <c r="U10" s="260" t="s">
        <v>135</v>
      </c>
      <c r="V10" s="688" t="s">
        <v>154</v>
      </c>
      <c r="W10" s="260" t="s">
        <v>135</v>
      </c>
      <c r="X10" s="687" t="s">
        <v>154</v>
      </c>
      <c r="Y10" s="260" t="s">
        <v>135</v>
      </c>
      <c r="Z10" s="688" t="s">
        <v>154</v>
      </c>
      <c r="AA10" s="260" t="s">
        <v>135</v>
      </c>
      <c r="AB10" s="688" t="s">
        <v>154</v>
      </c>
      <c r="AC10" s="260" t="s">
        <v>135</v>
      </c>
      <c r="AD10" s="687" t="s">
        <v>154</v>
      </c>
      <c r="AE10" s="274" t="s">
        <v>135</v>
      </c>
      <c r="AF10" s="59" t="s">
        <v>0</v>
      </c>
    </row>
    <row r="11" spans="1:32" ht="20.25" hidden="1">
      <c r="A11" s="276" t="s">
        <v>65</v>
      </c>
      <c r="B11" s="600"/>
      <c r="C11" s="601"/>
      <c r="D11" s="76"/>
      <c r="E11" s="261"/>
      <c r="F11" s="77"/>
      <c r="G11" s="268"/>
      <c r="H11" s="77"/>
      <c r="I11" s="270"/>
      <c r="J11" s="600"/>
      <c r="K11" s="601"/>
      <c r="L11" s="76"/>
      <c r="M11" s="261"/>
      <c r="N11" s="77"/>
      <c r="O11" s="268"/>
      <c r="P11" s="77"/>
      <c r="Q11" s="270"/>
      <c r="R11" s="76"/>
      <c r="S11" s="261"/>
      <c r="T11" s="77"/>
      <c r="U11" s="268"/>
      <c r="V11" s="77"/>
      <c r="W11" s="270"/>
      <c r="X11" s="76"/>
      <c r="Y11" s="261"/>
      <c r="Z11" s="77"/>
      <c r="AA11" s="268"/>
      <c r="AB11" s="77"/>
      <c r="AC11" s="270"/>
      <c r="AD11" s="78">
        <f t="shared" ref="AD11:AD12" si="0">SUM(V11,T11,R11,P11,N11,L11,H11,F11,D11,X11,Z11,AB11)</f>
        <v>0</v>
      </c>
      <c r="AE11" s="275">
        <f t="shared" ref="AE11:AE12" si="1">SUM(W11,U11,S11,Q11,O11,M11,I11,G11,E11,Y11,AA11,AC11)</f>
        <v>0</v>
      </c>
      <c r="AF11" s="59" t="s">
        <v>0</v>
      </c>
    </row>
    <row r="12" spans="1:32" ht="20.25" hidden="1">
      <c r="A12" s="276" t="s">
        <v>66</v>
      </c>
      <c r="B12" s="600"/>
      <c r="C12" s="601"/>
      <c r="D12" s="76"/>
      <c r="E12" s="261"/>
      <c r="F12" s="77"/>
      <c r="G12" s="268"/>
      <c r="H12" s="77"/>
      <c r="I12" s="270"/>
      <c r="J12" s="600"/>
      <c r="K12" s="601"/>
      <c r="L12" s="76"/>
      <c r="M12" s="261"/>
      <c r="N12" s="77"/>
      <c r="O12" s="268"/>
      <c r="P12" s="77"/>
      <c r="Q12" s="270"/>
      <c r="R12" s="76"/>
      <c r="S12" s="261"/>
      <c r="T12" s="77"/>
      <c r="U12" s="268"/>
      <c r="V12" s="77"/>
      <c r="W12" s="270"/>
      <c r="X12" s="76"/>
      <c r="Y12" s="261"/>
      <c r="Z12" s="77"/>
      <c r="AA12" s="268"/>
      <c r="AB12" s="77"/>
      <c r="AC12" s="270"/>
      <c r="AD12" s="78">
        <f t="shared" si="0"/>
        <v>0</v>
      </c>
      <c r="AE12" s="275">
        <f t="shared" si="1"/>
        <v>0</v>
      </c>
      <c r="AF12" s="59" t="s">
        <v>0</v>
      </c>
    </row>
    <row r="13" spans="1:32" ht="18.75">
      <c r="A13" s="689" t="s">
        <v>67</v>
      </c>
      <c r="B13" s="600">
        <v>12</v>
      </c>
      <c r="C13" s="715">
        <v>1298</v>
      </c>
      <c r="D13" s="76"/>
      <c r="E13" s="261"/>
      <c r="F13" s="77"/>
      <c r="G13" s="268"/>
      <c r="H13" s="77"/>
      <c r="I13" s="270"/>
      <c r="J13" s="600">
        <v>8</v>
      </c>
      <c r="K13" s="715">
        <v>865</v>
      </c>
      <c r="L13" s="76"/>
      <c r="M13" s="261"/>
      <c r="N13" s="77"/>
      <c r="O13" s="268"/>
      <c r="P13" s="77"/>
      <c r="Q13" s="270"/>
      <c r="R13" s="76"/>
      <c r="S13" s="261"/>
      <c r="T13" s="77"/>
      <c r="U13" s="268"/>
      <c r="V13" s="77"/>
      <c r="W13" s="270"/>
      <c r="X13" s="76"/>
      <c r="Y13" s="261"/>
      <c r="Z13" s="77"/>
      <c r="AA13" s="268"/>
      <c r="AB13" s="77"/>
      <c r="AC13" s="270"/>
      <c r="AD13" s="78">
        <f>SUM(B13,J13)</f>
        <v>20</v>
      </c>
      <c r="AE13" s="680">
        <f>SUM(C13,K13)</f>
        <v>2163</v>
      </c>
      <c r="AF13" s="59" t="s">
        <v>0</v>
      </c>
    </row>
    <row r="14" spans="1:32" ht="18.75">
      <c r="A14" s="689" t="s">
        <v>68</v>
      </c>
      <c r="B14" s="600">
        <v>24</v>
      </c>
      <c r="C14" s="715">
        <v>2197</v>
      </c>
      <c r="D14" s="76"/>
      <c r="E14" s="261"/>
      <c r="F14" s="77"/>
      <c r="G14" s="268"/>
      <c r="H14" s="77"/>
      <c r="I14" s="270"/>
      <c r="J14" s="600">
        <v>16</v>
      </c>
      <c r="K14" s="715">
        <v>1465</v>
      </c>
      <c r="L14" s="76"/>
      <c r="M14" s="261"/>
      <c r="N14" s="77"/>
      <c r="O14" s="268"/>
      <c r="P14" s="77"/>
      <c r="Q14" s="270"/>
      <c r="R14" s="76"/>
      <c r="S14" s="261"/>
      <c r="T14" s="77"/>
      <c r="U14" s="268"/>
      <c r="V14" s="77"/>
      <c r="W14" s="270"/>
      <c r="X14" s="76"/>
      <c r="Y14" s="261"/>
      <c r="Z14" s="77"/>
      <c r="AA14" s="268"/>
      <c r="AB14" s="77"/>
      <c r="AC14" s="270"/>
      <c r="AD14" s="78">
        <f t="shared" ref="AD14:AD21" si="2">SUM(B14,J14)</f>
        <v>40</v>
      </c>
      <c r="AE14" s="680">
        <f t="shared" ref="AE14:AE21" si="3">SUM(C14,K14)</f>
        <v>3662</v>
      </c>
      <c r="AF14" s="59" t="s">
        <v>0</v>
      </c>
    </row>
    <row r="15" spans="1:32" ht="18.75" hidden="1">
      <c r="A15" s="689" t="s">
        <v>69</v>
      </c>
      <c r="B15" s="600"/>
      <c r="C15" s="715"/>
      <c r="D15" s="76"/>
      <c r="E15" s="261"/>
      <c r="F15" s="77"/>
      <c r="G15" s="268"/>
      <c r="H15" s="77"/>
      <c r="I15" s="270"/>
      <c r="J15" s="600"/>
      <c r="K15" s="715"/>
      <c r="L15" s="76"/>
      <c r="M15" s="261"/>
      <c r="N15" s="77"/>
      <c r="O15" s="268"/>
      <c r="P15" s="77"/>
      <c r="Q15" s="270"/>
      <c r="R15" s="76"/>
      <c r="S15" s="261"/>
      <c r="T15" s="77"/>
      <c r="U15" s="268"/>
      <c r="V15" s="77"/>
      <c r="W15" s="270"/>
      <c r="X15" s="76"/>
      <c r="Y15" s="261"/>
      <c r="Z15" s="77"/>
      <c r="AA15" s="268"/>
      <c r="AB15" s="77"/>
      <c r="AC15" s="270"/>
      <c r="AD15" s="78">
        <f t="shared" si="2"/>
        <v>0</v>
      </c>
      <c r="AE15" s="680">
        <f t="shared" si="3"/>
        <v>0</v>
      </c>
      <c r="AF15" s="59" t="s">
        <v>0</v>
      </c>
    </row>
    <row r="16" spans="1:32" ht="18.75" hidden="1">
      <c r="A16" s="689" t="s">
        <v>70</v>
      </c>
      <c r="B16" s="600"/>
      <c r="C16" s="715"/>
      <c r="D16" s="76"/>
      <c r="E16" s="261"/>
      <c r="F16" s="77"/>
      <c r="G16" s="268"/>
      <c r="H16" s="77"/>
      <c r="I16" s="270"/>
      <c r="J16" s="600"/>
      <c r="K16" s="715"/>
      <c r="L16" s="76"/>
      <c r="M16" s="261"/>
      <c r="N16" s="77"/>
      <c r="O16" s="268"/>
      <c r="P16" s="77"/>
      <c r="Q16" s="270"/>
      <c r="R16" s="76"/>
      <c r="S16" s="261"/>
      <c r="T16" s="77"/>
      <c r="U16" s="268"/>
      <c r="V16" s="77"/>
      <c r="W16" s="270"/>
      <c r="X16" s="76"/>
      <c r="Y16" s="261"/>
      <c r="Z16" s="77"/>
      <c r="AA16" s="268"/>
      <c r="AB16" s="77"/>
      <c r="AC16" s="270"/>
      <c r="AD16" s="78">
        <f t="shared" si="2"/>
        <v>0</v>
      </c>
      <c r="AE16" s="680">
        <f t="shared" si="3"/>
        <v>0</v>
      </c>
      <c r="AF16" s="59" t="s">
        <v>0</v>
      </c>
    </row>
    <row r="17" spans="1:32" ht="18.75" hidden="1">
      <c r="A17" s="689" t="s">
        <v>71</v>
      </c>
      <c r="B17" s="600"/>
      <c r="C17" s="715"/>
      <c r="D17" s="76"/>
      <c r="E17" s="261"/>
      <c r="F17" s="77"/>
      <c r="G17" s="268"/>
      <c r="H17" s="77"/>
      <c r="I17" s="270"/>
      <c r="J17" s="600"/>
      <c r="K17" s="715"/>
      <c r="L17" s="76"/>
      <c r="M17" s="261"/>
      <c r="N17" s="77"/>
      <c r="O17" s="268"/>
      <c r="P17" s="77"/>
      <c r="Q17" s="270"/>
      <c r="R17" s="76"/>
      <c r="S17" s="261"/>
      <c r="T17" s="77"/>
      <c r="U17" s="268"/>
      <c r="V17" s="77"/>
      <c r="W17" s="270"/>
      <c r="X17" s="76"/>
      <c r="Y17" s="261"/>
      <c r="Z17" s="77"/>
      <c r="AA17" s="268"/>
      <c r="AB17" s="77"/>
      <c r="AC17" s="270"/>
      <c r="AD17" s="78">
        <f t="shared" si="2"/>
        <v>0</v>
      </c>
      <c r="AE17" s="680">
        <f t="shared" si="3"/>
        <v>0</v>
      </c>
      <c r="AF17" s="59" t="s">
        <v>0</v>
      </c>
    </row>
    <row r="18" spans="1:32" ht="18.75">
      <c r="A18" s="689" t="s">
        <v>72</v>
      </c>
      <c r="B18" s="600">
        <v>6</v>
      </c>
      <c r="C18" s="715">
        <v>319</v>
      </c>
      <c r="D18" s="76"/>
      <c r="E18" s="261"/>
      <c r="F18" s="77"/>
      <c r="G18" s="268"/>
      <c r="H18" s="77"/>
      <c r="I18" s="270"/>
      <c r="J18" s="600">
        <v>4</v>
      </c>
      <c r="K18" s="715">
        <v>212</v>
      </c>
      <c r="L18" s="76"/>
      <c r="M18" s="261"/>
      <c r="N18" s="77"/>
      <c r="O18" s="268"/>
      <c r="P18" s="77"/>
      <c r="Q18" s="270"/>
      <c r="R18" s="76"/>
      <c r="S18" s="261"/>
      <c r="T18" s="77"/>
      <c r="U18" s="268"/>
      <c r="V18" s="77"/>
      <c r="W18" s="270"/>
      <c r="X18" s="76"/>
      <c r="Y18" s="261"/>
      <c r="Z18" s="77"/>
      <c r="AA18" s="268"/>
      <c r="AB18" s="77"/>
      <c r="AC18" s="270"/>
      <c r="AD18" s="78">
        <f t="shared" si="2"/>
        <v>10</v>
      </c>
      <c r="AE18" s="680">
        <f t="shared" si="3"/>
        <v>531</v>
      </c>
      <c r="AF18" s="59" t="s">
        <v>0</v>
      </c>
    </row>
    <row r="19" spans="1:32" ht="18.75" hidden="1">
      <c r="A19" s="689" t="s">
        <v>73</v>
      </c>
      <c r="B19" s="600"/>
      <c r="C19" s="715"/>
      <c r="D19" s="76"/>
      <c r="E19" s="261"/>
      <c r="F19" s="77"/>
      <c r="G19" s="268"/>
      <c r="H19" s="77"/>
      <c r="I19" s="270"/>
      <c r="J19" s="600"/>
      <c r="K19" s="715"/>
      <c r="L19" s="76"/>
      <c r="M19" s="261"/>
      <c r="N19" s="77"/>
      <c r="O19" s="268"/>
      <c r="P19" s="77"/>
      <c r="Q19" s="270"/>
      <c r="R19" s="76"/>
      <c r="S19" s="261"/>
      <c r="T19" s="77"/>
      <c r="U19" s="268"/>
      <c r="V19" s="77"/>
      <c r="W19" s="270"/>
      <c r="X19" s="76"/>
      <c r="Y19" s="261"/>
      <c r="Z19" s="77"/>
      <c r="AA19" s="268"/>
      <c r="AB19" s="77"/>
      <c r="AC19" s="270"/>
      <c r="AD19" s="78">
        <f t="shared" si="2"/>
        <v>0</v>
      </c>
      <c r="AE19" s="680">
        <f t="shared" si="3"/>
        <v>0</v>
      </c>
      <c r="AF19" s="59" t="s">
        <v>0</v>
      </c>
    </row>
    <row r="20" spans="1:32" ht="18.75" hidden="1">
      <c r="A20" s="689" t="s">
        <v>74</v>
      </c>
      <c r="B20" s="600"/>
      <c r="C20" s="715"/>
      <c r="D20" s="76"/>
      <c r="E20" s="261"/>
      <c r="F20" s="77"/>
      <c r="G20" s="268"/>
      <c r="H20" s="77"/>
      <c r="I20" s="270"/>
      <c r="J20" s="600"/>
      <c r="K20" s="715"/>
      <c r="L20" s="76"/>
      <c r="M20" s="261"/>
      <c r="N20" s="77"/>
      <c r="O20" s="268"/>
      <c r="P20" s="77"/>
      <c r="Q20" s="270"/>
      <c r="R20" s="76"/>
      <c r="S20" s="261"/>
      <c r="T20" s="77"/>
      <c r="U20" s="268"/>
      <c r="V20" s="77"/>
      <c r="W20" s="270"/>
      <c r="X20" s="76"/>
      <c r="Y20" s="261"/>
      <c r="Z20" s="77"/>
      <c r="AA20" s="268"/>
      <c r="AB20" s="77"/>
      <c r="AC20" s="270"/>
      <c r="AD20" s="78">
        <f t="shared" si="2"/>
        <v>0</v>
      </c>
      <c r="AE20" s="680">
        <f t="shared" si="3"/>
        <v>0</v>
      </c>
      <c r="AF20" s="59" t="s">
        <v>0</v>
      </c>
    </row>
    <row r="21" spans="1:32" ht="18.75">
      <c r="A21" s="690" t="s">
        <v>307</v>
      </c>
      <c r="B21" s="716">
        <v>72</v>
      </c>
      <c r="C21" s="717">
        <v>8827</v>
      </c>
      <c r="D21" s="79"/>
      <c r="E21" s="262"/>
      <c r="F21" s="77"/>
      <c r="G21" s="268"/>
      <c r="H21" s="77"/>
      <c r="I21" s="270"/>
      <c r="J21" s="716">
        <v>48</v>
      </c>
      <c r="K21" s="717">
        <v>5885</v>
      </c>
      <c r="L21" s="79"/>
      <c r="M21" s="262"/>
      <c r="N21" s="77"/>
      <c r="O21" s="268"/>
      <c r="P21" s="77"/>
      <c r="Q21" s="270"/>
      <c r="R21" s="79"/>
      <c r="S21" s="262"/>
      <c r="T21" s="77"/>
      <c r="U21" s="268"/>
      <c r="V21" s="77"/>
      <c r="W21" s="270"/>
      <c r="X21" s="79"/>
      <c r="Y21" s="262"/>
      <c r="Z21" s="77"/>
      <c r="AA21" s="268"/>
      <c r="AB21" s="77"/>
      <c r="AC21" s="270"/>
      <c r="AD21" s="78">
        <f t="shared" si="2"/>
        <v>120</v>
      </c>
      <c r="AE21" s="680">
        <f t="shared" si="3"/>
        <v>14712</v>
      </c>
      <c r="AF21" s="59" t="s">
        <v>0</v>
      </c>
    </row>
    <row r="22" spans="1:32" ht="18.75">
      <c r="A22" s="691"/>
      <c r="B22" s="718"/>
      <c r="C22" s="719"/>
      <c r="D22" s="80"/>
      <c r="E22" s="263"/>
      <c r="F22" s="81"/>
      <c r="G22" s="263"/>
      <c r="H22" s="81"/>
      <c r="I22" s="271"/>
      <c r="J22" s="718"/>
      <c r="K22" s="719"/>
      <c r="L22" s="80"/>
      <c r="M22" s="263"/>
      <c r="N22" s="81"/>
      <c r="O22" s="263"/>
      <c r="P22" s="81"/>
      <c r="Q22" s="271"/>
      <c r="R22" s="80"/>
      <c r="S22" s="263"/>
      <c r="T22" s="81"/>
      <c r="U22" s="263"/>
      <c r="V22" s="81"/>
      <c r="W22" s="271"/>
      <c r="X22" s="80"/>
      <c r="Y22" s="263"/>
      <c r="Z22" s="81"/>
      <c r="AA22" s="263"/>
      <c r="AB22" s="81"/>
      <c r="AC22" s="271"/>
      <c r="AD22" s="80"/>
      <c r="AE22" s="681"/>
      <c r="AF22" s="59" t="s">
        <v>0</v>
      </c>
    </row>
    <row r="23" spans="1:32" ht="18.75">
      <c r="A23" s="689" t="s">
        <v>8</v>
      </c>
      <c r="B23" s="600">
        <f>SUM(B11:B21)</f>
        <v>114</v>
      </c>
      <c r="C23" s="715">
        <f t="shared" ref="C23" si="4">SUM(C11:C21)</f>
        <v>12641</v>
      </c>
      <c r="D23" s="76">
        <f>SUM(D11:D21)</f>
        <v>0</v>
      </c>
      <c r="E23" s="261">
        <f t="shared" ref="E23:W23" si="5">SUM(E11:E21)</f>
        <v>0</v>
      </c>
      <c r="F23" s="76">
        <f t="shared" si="5"/>
        <v>0</v>
      </c>
      <c r="G23" s="261">
        <f t="shared" si="5"/>
        <v>0</v>
      </c>
      <c r="H23" s="76">
        <f t="shared" si="5"/>
        <v>0</v>
      </c>
      <c r="I23" s="261">
        <f t="shared" si="5"/>
        <v>0</v>
      </c>
      <c r="J23" s="600">
        <f>SUM(J11:J21)</f>
        <v>76</v>
      </c>
      <c r="K23" s="715">
        <f t="shared" ref="K23" si="6">SUM(K11:K21)</f>
        <v>8427</v>
      </c>
      <c r="L23" s="76">
        <f t="shared" si="5"/>
        <v>0</v>
      </c>
      <c r="M23" s="261">
        <f t="shared" si="5"/>
        <v>0</v>
      </c>
      <c r="N23" s="76">
        <f t="shared" si="5"/>
        <v>0</v>
      </c>
      <c r="O23" s="261">
        <f t="shared" si="5"/>
        <v>0</v>
      </c>
      <c r="P23" s="76">
        <f>SUM(P11:P21)</f>
        <v>0</v>
      </c>
      <c r="Q23" s="261">
        <f t="shared" si="5"/>
        <v>0</v>
      </c>
      <c r="R23" s="76">
        <f t="shared" si="5"/>
        <v>0</v>
      </c>
      <c r="S23" s="261">
        <f t="shared" si="5"/>
        <v>0</v>
      </c>
      <c r="T23" s="76">
        <f t="shared" si="5"/>
        <v>0</v>
      </c>
      <c r="U23" s="261">
        <f t="shared" si="5"/>
        <v>0</v>
      </c>
      <c r="V23" s="76">
        <f t="shared" si="5"/>
        <v>0</v>
      </c>
      <c r="W23" s="261">
        <f t="shared" si="5"/>
        <v>0</v>
      </c>
      <c r="X23" s="76">
        <f t="shared" ref="X23:AC23" si="7">SUM(X11:X21)</f>
        <v>0</v>
      </c>
      <c r="Y23" s="261">
        <f t="shared" si="7"/>
        <v>0</v>
      </c>
      <c r="Z23" s="76">
        <f t="shared" si="7"/>
        <v>0</v>
      </c>
      <c r="AA23" s="261">
        <f t="shared" si="7"/>
        <v>0</v>
      </c>
      <c r="AB23" s="76">
        <f t="shared" si="7"/>
        <v>0</v>
      </c>
      <c r="AC23" s="261">
        <f t="shared" si="7"/>
        <v>0</v>
      </c>
      <c r="AD23" s="76">
        <f>SUM(AD11:AD21)</f>
        <v>190</v>
      </c>
      <c r="AE23" s="680">
        <f>SUM(AE11:AE21)</f>
        <v>21068</v>
      </c>
      <c r="AF23" s="59" t="s">
        <v>0</v>
      </c>
    </row>
    <row r="24" spans="1:32" ht="18.75">
      <c r="A24" s="692" t="s">
        <v>9</v>
      </c>
      <c r="B24" s="731">
        <f>+B23/-2</f>
        <v>-57</v>
      </c>
      <c r="C24" s="715">
        <v>-6320</v>
      </c>
      <c r="D24" s="82">
        <f>+D23/-2</f>
        <v>0</v>
      </c>
      <c r="E24" s="594">
        <f t="shared" ref="E24:U24" si="8">+E23/-2</f>
        <v>0</v>
      </c>
      <c r="F24" s="82">
        <f t="shared" si="8"/>
        <v>0</v>
      </c>
      <c r="G24" s="594">
        <f t="shared" si="8"/>
        <v>0</v>
      </c>
      <c r="H24" s="82">
        <f t="shared" si="8"/>
        <v>0</v>
      </c>
      <c r="I24" s="594">
        <f t="shared" si="8"/>
        <v>0</v>
      </c>
      <c r="J24" s="720">
        <f>+J23/-2</f>
        <v>-38</v>
      </c>
      <c r="K24" s="721">
        <f t="shared" ref="K24" si="9">+K23/-2</f>
        <v>-4213.5</v>
      </c>
      <c r="L24" s="82">
        <f t="shared" si="8"/>
        <v>0</v>
      </c>
      <c r="M24" s="594">
        <f t="shared" si="8"/>
        <v>0</v>
      </c>
      <c r="N24" s="82">
        <f t="shared" si="8"/>
        <v>0</v>
      </c>
      <c r="O24" s="594">
        <f t="shared" si="8"/>
        <v>0</v>
      </c>
      <c r="P24" s="82">
        <f t="shared" si="8"/>
        <v>0</v>
      </c>
      <c r="Q24" s="594">
        <f t="shared" si="8"/>
        <v>0</v>
      </c>
      <c r="R24" s="82">
        <f t="shared" si="8"/>
        <v>0</v>
      </c>
      <c r="S24" s="594">
        <f t="shared" si="8"/>
        <v>0</v>
      </c>
      <c r="T24" s="82">
        <f t="shared" si="8"/>
        <v>0</v>
      </c>
      <c r="U24" s="594">
        <f t="shared" si="8"/>
        <v>0</v>
      </c>
      <c r="V24" s="82">
        <v>0</v>
      </c>
      <c r="W24" s="594">
        <v>0</v>
      </c>
      <c r="X24" s="82">
        <f t="shared" ref="X24:AC24" si="10">+X23/-2</f>
        <v>0</v>
      </c>
      <c r="Y24" s="594">
        <f t="shared" si="10"/>
        <v>0</v>
      </c>
      <c r="Z24" s="82">
        <f t="shared" si="10"/>
        <v>0</v>
      </c>
      <c r="AA24" s="594">
        <f t="shared" si="10"/>
        <v>0</v>
      </c>
      <c r="AB24" s="82">
        <f t="shared" si="10"/>
        <v>0</v>
      </c>
      <c r="AC24" s="594">
        <f t="shared" si="10"/>
        <v>0</v>
      </c>
      <c r="AD24" s="82">
        <f>B24+J24</f>
        <v>-95</v>
      </c>
      <c r="AE24" s="682">
        <f>C24+K24</f>
        <v>-10533.5</v>
      </c>
      <c r="AF24" s="59" t="s">
        <v>0</v>
      </c>
    </row>
    <row r="25" spans="1:32" ht="18.75" hidden="1">
      <c r="A25" s="690" t="s">
        <v>10</v>
      </c>
      <c r="B25" s="722"/>
      <c r="C25" s="717"/>
      <c r="D25" s="84"/>
      <c r="E25" s="262"/>
      <c r="F25" s="84"/>
      <c r="G25" s="262"/>
      <c r="H25" s="84"/>
      <c r="I25" s="262"/>
      <c r="J25" s="722"/>
      <c r="K25" s="717"/>
      <c r="L25" s="84"/>
      <c r="M25" s="262"/>
      <c r="N25" s="84"/>
      <c r="O25" s="262"/>
      <c r="P25" s="84"/>
      <c r="Q25" s="262"/>
      <c r="R25" s="84"/>
      <c r="S25" s="262"/>
      <c r="T25" s="84"/>
      <c r="U25" s="262"/>
      <c r="V25" s="84"/>
      <c r="W25" s="262"/>
      <c r="X25" s="84"/>
      <c r="Y25" s="262"/>
      <c r="Z25" s="84"/>
      <c r="AA25" s="262"/>
      <c r="AB25" s="84"/>
      <c r="AC25" s="262"/>
      <c r="AD25" s="84"/>
      <c r="AE25" s="683"/>
      <c r="AF25" s="59" t="s">
        <v>0</v>
      </c>
    </row>
    <row r="26" spans="1:32" ht="18.75">
      <c r="A26" s="693"/>
      <c r="B26" s="723"/>
      <c r="C26" s="719"/>
      <c r="D26" s="83"/>
      <c r="E26" s="263"/>
      <c r="F26" s="119"/>
      <c r="G26" s="263"/>
      <c r="H26" s="83"/>
      <c r="I26" s="263"/>
      <c r="J26" s="723"/>
      <c r="K26" s="719"/>
      <c r="L26" s="83"/>
      <c r="M26" s="263"/>
      <c r="N26" s="83"/>
      <c r="O26" s="263"/>
      <c r="P26" s="83"/>
      <c r="Q26" s="263"/>
      <c r="R26" s="83"/>
      <c r="S26" s="263"/>
      <c r="T26" s="83"/>
      <c r="U26" s="263"/>
      <c r="V26" s="83"/>
      <c r="W26" s="263"/>
      <c r="X26" s="83"/>
      <c r="Y26" s="263"/>
      <c r="Z26" s="83"/>
      <c r="AA26" s="263"/>
      <c r="AB26" s="83"/>
      <c r="AC26" s="263"/>
      <c r="AD26" s="83"/>
      <c r="AE26" s="684"/>
      <c r="AF26" s="59" t="s">
        <v>0</v>
      </c>
    </row>
    <row r="27" spans="1:32" ht="18.75">
      <c r="A27" s="694" t="s">
        <v>11</v>
      </c>
      <c r="B27" s="722">
        <f>SUM(B23:B25)</f>
        <v>57</v>
      </c>
      <c r="C27" s="724">
        <v>6320</v>
      </c>
      <c r="D27" s="84">
        <f>SUM(D23:D25)</f>
        <v>0</v>
      </c>
      <c r="E27" s="265">
        <f t="shared" ref="E27:W27" si="11">SUM(E23:E25)</f>
        <v>0</v>
      </c>
      <c r="F27" s="84">
        <f t="shared" si="11"/>
        <v>0</v>
      </c>
      <c r="G27" s="265">
        <f t="shared" si="11"/>
        <v>0</v>
      </c>
      <c r="H27" s="84">
        <f t="shared" si="11"/>
        <v>0</v>
      </c>
      <c r="I27" s="265">
        <f t="shared" si="11"/>
        <v>0</v>
      </c>
      <c r="J27" s="722">
        <f>SUM(J23:J25)</f>
        <v>38</v>
      </c>
      <c r="K27" s="724">
        <f t="shared" ref="K27" si="12">SUM(K23:K25)</f>
        <v>4213.5</v>
      </c>
      <c r="L27" s="84">
        <f t="shared" si="11"/>
        <v>0</v>
      </c>
      <c r="M27" s="265">
        <f t="shared" si="11"/>
        <v>0</v>
      </c>
      <c r="N27" s="84">
        <f t="shared" si="11"/>
        <v>0</v>
      </c>
      <c r="O27" s="265">
        <f t="shared" si="11"/>
        <v>0</v>
      </c>
      <c r="P27" s="84">
        <f t="shared" si="11"/>
        <v>0</v>
      </c>
      <c r="Q27" s="265">
        <f t="shared" si="11"/>
        <v>0</v>
      </c>
      <c r="R27" s="84">
        <f t="shared" si="11"/>
        <v>0</v>
      </c>
      <c r="S27" s="265">
        <f t="shared" si="11"/>
        <v>0</v>
      </c>
      <c r="T27" s="84">
        <f t="shared" si="11"/>
        <v>0</v>
      </c>
      <c r="U27" s="265">
        <f t="shared" si="11"/>
        <v>0</v>
      </c>
      <c r="V27" s="84">
        <f t="shared" si="11"/>
        <v>0</v>
      </c>
      <c r="W27" s="265">
        <f t="shared" si="11"/>
        <v>0</v>
      </c>
      <c r="X27" s="84">
        <f t="shared" ref="X27:AC27" si="13">SUM(X23:X25)</f>
        <v>0</v>
      </c>
      <c r="Y27" s="265">
        <f t="shared" si="13"/>
        <v>0</v>
      </c>
      <c r="Z27" s="84">
        <f t="shared" si="13"/>
        <v>0</v>
      </c>
      <c r="AA27" s="265">
        <f t="shared" si="13"/>
        <v>0</v>
      </c>
      <c r="AB27" s="84">
        <f t="shared" si="13"/>
        <v>0</v>
      </c>
      <c r="AC27" s="265">
        <f t="shared" si="13"/>
        <v>0</v>
      </c>
      <c r="AD27" s="84">
        <f>SUM(AD23:AD25)</f>
        <v>95</v>
      </c>
      <c r="AE27" s="685">
        <f>SUM(AE23:AE25)</f>
        <v>10534.5</v>
      </c>
      <c r="AF27" s="59" t="s">
        <v>0</v>
      </c>
    </row>
    <row r="28" spans="1:32" ht="18.75">
      <c r="A28" s="689" t="s">
        <v>75</v>
      </c>
      <c r="B28" s="600"/>
      <c r="C28" s="725">
        <v>1952</v>
      </c>
      <c r="D28" s="76"/>
      <c r="E28" s="264"/>
      <c r="F28" s="77"/>
      <c r="G28" s="268"/>
      <c r="H28" s="77"/>
      <c r="I28" s="270"/>
      <c r="J28" s="600"/>
      <c r="K28" s="725">
        <v>1301</v>
      </c>
      <c r="L28" s="76"/>
      <c r="M28" s="261"/>
      <c r="N28" s="77"/>
      <c r="O28" s="268"/>
      <c r="P28" s="77"/>
      <c r="Q28" s="270"/>
      <c r="R28" s="76"/>
      <c r="S28" s="261"/>
      <c r="T28" s="77"/>
      <c r="U28" s="268"/>
      <c r="V28" s="77"/>
      <c r="W28" s="270"/>
      <c r="X28" s="76"/>
      <c r="Y28" s="261"/>
      <c r="Z28" s="77"/>
      <c r="AA28" s="268"/>
      <c r="AB28" s="77"/>
      <c r="AC28" s="270"/>
      <c r="AD28" s="78">
        <f t="shared" ref="AD28:AD40" si="14">SUM(V28,T28,R28,P28,N28,L28,H28,F28,D28,X28,Z28,AB28)</f>
        <v>0</v>
      </c>
      <c r="AE28" s="680">
        <f>C28+E28+G28+I28+K28+M28+O28+Q28</f>
        <v>3253</v>
      </c>
      <c r="AF28" s="59" t="s">
        <v>0</v>
      </c>
    </row>
    <row r="29" spans="1:32" ht="18.75">
      <c r="A29" s="689" t="s">
        <v>80</v>
      </c>
      <c r="B29" s="600"/>
      <c r="C29" s="726">
        <v>340</v>
      </c>
      <c r="D29" s="76"/>
      <c r="E29" s="266"/>
      <c r="F29" s="77"/>
      <c r="G29" s="268"/>
      <c r="H29" s="77"/>
      <c r="I29" s="270">
        <v>-2965</v>
      </c>
      <c r="J29" s="600"/>
      <c r="K29" s="726">
        <v>227</v>
      </c>
      <c r="L29" s="76"/>
      <c r="M29" s="261"/>
      <c r="N29" s="77"/>
      <c r="O29" s="268"/>
      <c r="P29" s="77"/>
      <c r="Q29" s="270">
        <v>-803</v>
      </c>
      <c r="R29" s="76"/>
      <c r="S29" s="261"/>
      <c r="T29" s="77"/>
      <c r="U29" s="268"/>
      <c r="V29" s="77"/>
      <c r="W29" s="270"/>
      <c r="X29" s="76"/>
      <c r="Y29" s="261"/>
      <c r="Z29" s="77"/>
      <c r="AA29" s="268"/>
      <c r="AB29" s="77"/>
      <c r="AC29" s="270"/>
      <c r="AD29" s="78">
        <f t="shared" si="14"/>
        <v>0</v>
      </c>
      <c r="AE29" s="680">
        <f t="shared" ref="AE29:AE40" si="15">C29+E29+G29+I29+K29+M29+O29+Q29</f>
        <v>-3201</v>
      </c>
      <c r="AF29" s="59" t="s">
        <v>0</v>
      </c>
    </row>
    <row r="30" spans="1:32" ht="18.75">
      <c r="A30" s="689" t="s">
        <v>76</v>
      </c>
      <c r="B30" s="600"/>
      <c r="C30" s="715">
        <v>24</v>
      </c>
      <c r="D30" s="76"/>
      <c r="E30" s="261"/>
      <c r="F30" s="77"/>
      <c r="G30" s="268"/>
      <c r="H30" s="77"/>
      <c r="I30" s="270"/>
      <c r="J30" s="600"/>
      <c r="K30" s="715">
        <v>16</v>
      </c>
      <c r="L30" s="76"/>
      <c r="M30" s="261"/>
      <c r="N30" s="77"/>
      <c r="O30" s="268"/>
      <c r="P30" s="77"/>
      <c r="Q30" s="270"/>
      <c r="R30" s="76"/>
      <c r="S30" s="261"/>
      <c r="T30" s="77"/>
      <c r="U30" s="268"/>
      <c r="V30" s="77"/>
      <c r="W30" s="270"/>
      <c r="X30" s="76"/>
      <c r="Y30" s="261"/>
      <c r="Z30" s="77"/>
      <c r="AA30" s="268"/>
      <c r="AB30" s="77"/>
      <c r="AC30" s="270"/>
      <c r="AD30" s="78">
        <f t="shared" si="14"/>
        <v>0</v>
      </c>
      <c r="AE30" s="680">
        <f t="shared" si="15"/>
        <v>40</v>
      </c>
      <c r="AF30" s="59" t="s">
        <v>0</v>
      </c>
    </row>
    <row r="31" spans="1:32" ht="18.75">
      <c r="A31" s="689" t="s">
        <v>81</v>
      </c>
      <c r="B31" s="600"/>
      <c r="C31" s="715"/>
      <c r="D31" s="76"/>
      <c r="E31" s="261"/>
      <c r="F31" s="77"/>
      <c r="G31" s="268">
        <v>-2853</v>
      </c>
      <c r="H31" s="77"/>
      <c r="I31" s="270"/>
      <c r="J31" s="600"/>
      <c r="K31" s="715"/>
      <c r="L31" s="76"/>
      <c r="M31" s="261"/>
      <c r="N31" s="77"/>
      <c r="O31" s="268">
        <v>-772</v>
      </c>
      <c r="P31" s="77"/>
      <c r="Q31" s="270"/>
      <c r="R31" s="76"/>
      <c r="S31" s="261"/>
      <c r="T31" s="77"/>
      <c r="U31" s="268"/>
      <c r="V31" s="77"/>
      <c r="W31" s="270"/>
      <c r="X31" s="76"/>
      <c r="Y31" s="261"/>
      <c r="Z31" s="77"/>
      <c r="AA31" s="268"/>
      <c r="AB31" s="77"/>
      <c r="AC31" s="270"/>
      <c r="AD31" s="78">
        <f t="shared" si="14"/>
        <v>0</v>
      </c>
      <c r="AE31" s="680">
        <f t="shared" si="15"/>
        <v>-3625</v>
      </c>
      <c r="AF31" s="59" t="s">
        <v>0</v>
      </c>
    </row>
    <row r="32" spans="1:32" ht="18.75">
      <c r="A32" s="689" t="s">
        <v>82</v>
      </c>
      <c r="B32" s="600"/>
      <c r="C32" s="715">
        <v>228</v>
      </c>
      <c r="D32" s="76"/>
      <c r="E32" s="261"/>
      <c r="F32" s="77"/>
      <c r="G32" s="268">
        <v>-996</v>
      </c>
      <c r="H32" s="77"/>
      <c r="I32" s="270"/>
      <c r="J32" s="600"/>
      <c r="K32" s="715">
        <v>152</v>
      </c>
      <c r="L32" s="76"/>
      <c r="M32" s="261"/>
      <c r="N32" s="77"/>
      <c r="O32" s="268">
        <v>-270</v>
      </c>
      <c r="P32" s="77"/>
      <c r="Q32" s="270"/>
      <c r="R32" s="76"/>
      <c r="S32" s="261"/>
      <c r="T32" s="77"/>
      <c r="U32" s="268"/>
      <c r="V32" s="77"/>
      <c r="W32" s="270"/>
      <c r="X32" s="76"/>
      <c r="Y32" s="261"/>
      <c r="Z32" s="77"/>
      <c r="AA32" s="268"/>
      <c r="AB32" s="77"/>
      <c r="AC32" s="270"/>
      <c r="AD32" s="78">
        <f t="shared" si="14"/>
        <v>0</v>
      </c>
      <c r="AE32" s="680">
        <f t="shared" si="15"/>
        <v>-886</v>
      </c>
      <c r="AF32" s="59" t="s">
        <v>0</v>
      </c>
    </row>
    <row r="33" spans="1:46" ht="18.75">
      <c r="A33" s="689" t="s">
        <v>77</v>
      </c>
      <c r="B33" s="600"/>
      <c r="C33" s="715">
        <v>22</v>
      </c>
      <c r="D33" s="76"/>
      <c r="E33" s="261"/>
      <c r="F33" s="77"/>
      <c r="G33" s="268"/>
      <c r="H33" s="77"/>
      <c r="I33" s="270">
        <v>-194</v>
      </c>
      <c r="J33" s="600"/>
      <c r="K33" s="715">
        <v>15</v>
      </c>
      <c r="L33" s="76"/>
      <c r="M33" s="261"/>
      <c r="N33" s="77"/>
      <c r="O33" s="268"/>
      <c r="P33" s="77"/>
      <c r="Q33" s="270">
        <v>-52</v>
      </c>
      <c r="R33" s="76"/>
      <c r="S33" s="261"/>
      <c r="T33" s="77"/>
      <c r="U33" s="268"/>
      <c r="V33" s="77"/>
      <c r="W33" s="270"/>
      <c r="X33" s="76"/>
      <c r="Y33" s="261"/>
      <c r="Z33" s="77"/>
      <c r="AA33" s="268"/>
      <c r="AB33" s="77"/>
      <c r="AC33" s="270"/>
      <c r="AD33" s="78">
        <f t="shared" si="14"/>
        <v>0</v>
      </c>
      <c r="AE33" s="680">
        <f t="shared" si="15"/>
        <v>-209</v>
      </c>
      <c r="AF33" s="59" t="s">
        <v>0</v>
      </c>
    </row>
    <row r="34" spans="1:46" ht="18.75">
      <c r="A34" s="689" t="s">
        <v>83</v>
      </c>
      <c r="B34" s="600"/>
      <c r="C34" s="715">
        <v>650</v>
      </c>
      <c r="D34" s="76"/>
      <c r="E34" s="261">
        <v>-2105</v>
      </c>
      <c r="F34" s="77"/>
      <c r="G34" s="268">
        <v>-4722</v>
      </c>
      <c r="H34" s="77"/>
      <c r="I34" s="270">
        <v>-5966</v>
      </c>
      <c r="J34" s="600"/>
      <c r="K34" s="715">
        <v>433</v>
      </c>
      <c r="L34" s="76"/>
      <c r="M34" s="261">
        <v>-570</v>
      </c>
      <c r="N34" s="77"/>
      <c r="O34" s="268">
        <v>-1278</v>
      </c>
      <c r="P34" s="77"/>
      <c r="Q34" s="270">
        <v>-1615</v>
      </c>
      <c r="R34" s="76"/>
      <c r="S34" s="261"/>
      <c r="T34" s="77"/>
      <c r="U34" s="268"/>
      <c r="V34" s="77"/>
      <c r="W34" s="270"/>
      <c r="X34" s="76"/>
      <c r="Y34" s="261"/>
      <c r="Z34" s="77"/>
      <c r="AA34" s="268"/>
      <c r="AB34" s="77"/>
      <c r="AC34" s="270"/>
      <c r="AD34" s="78">
        <f t="shared" si="14"/>
        <v>0</v>
      </c>
      <c r="AE34" s="680">
        <f t="shared" si="15"/>
        <v>-15173</v>
      </c>
      <c r="AF34" s="59" t="s">
        <v>0</v>
      </c>
    </row>
    <row r="35" spans="1:46" s="42" customFormat="1" ht="18.75">
      <c r="A35" s="695" t="s">
        <v>84</v>
      </c>
      <c r="B35" s="600"/>
      <c r="C35" s="715">
        <v>2592</v>
      </c>
      <c r="D35" s="600"/>
      <c r="E35" s="601"/>
      <c r="F35" s="602"/>
      <c r="G35" s="603">
        <v>-4836</v>
      </c>
      <c r="H35" s="602"/>
      <c r="I35" s="604">
        <v>-2488</v>
      </c>
      <c r="J35" s="600"/>
      <c r="K35" s="715">
        <v>2418</v>
      </c>
      <c r="L35" s="600"/>
      <c r="M35" s="601"/>
      <c r="N35" s="602"/>
      <c r="O35" s="603">
        <v>-1309</v>
      </c>
      <c r="P35" s="602"/>
      <c r="Q35" s="604">
        <v>-673</v>
      </c>
      <c r="R35" s="600"/>
      <c r="S35" s="601"/>
      <c r="T35" s="602"/>
      <c r="U35" s="603"/>
      <c r="V35" s="602"/>
      <c r="W35" s="604"/>
      <c r="X35" s="600"/>
      <c r="Y35" s="601"/>
      <c r="Z35" s="602"/>
      <c r="AA35" s="603"/>
      <c r="AB35" s="602"/>
      <c r="AC35" s="604"/>
      <c r="AD35" s="605">
        <f t="shared" si="14"/>
        <v>0</v>
      </c>
      <c r="AE35" s="680">
        <f t="shared" si="15"/>
        <v>-4296</v>
      </c>
      <c r="AF35" s="606" t="s">
        <v>0</v>
      </c>
    </row>
    <row r="36" spans="1:46" ht="18.75">
      <c r="A36" s="689" t="s">
        <v>79</v>
      </c>
      <c r="B36" s="600"/>
      <c r="C36" s="715">
        <v>625</v>
      </c>
      <c r="D36" s="76"/>
      <c r="E36" s="261"/>
      <c r="F36" s="77"/>
      <c r="G36" s="268"/>
      <c r="H36" s="77"/>
      <c r="I36" s="270"/>
      <c r="J36" s="600"/>
      <c r="K36" s="715">
        <v>417</v>
      </c>
      <c r="L36" s="76"/>
      <c r="M36" s="261"/>
      <c r="N36" s="77"/>
      <c r="O36" s="268"/>
      <c r="P36" s="77"/>
      <c r="Q36" s="270"/>
      <c r="R36" s="76"/>
      <c r="S36" s="261"/>
      <c r="T36" s="77"/>
      <c r="U36" s="268"/>
      <c r="V36" s="77"/>
      <c r="W36" s="270"/>
      <c r="X36" s="76"/>
      <c r="Y36" s="261"/>
      <c r="Z36" s="77"/>
      <c r="AA36" s="268"/>
      <c r="AB36" s="77"/>
      <c r="AC36" s="270"/>
      <c r="AD36" s="78">
        <f t="shared" si="14"/>
        <v>0</v>
      </c>
      <c r="AE36" s="680">
        <f t="shared" si="15"/>
        <v>1042</v>
      </c>
      <c r="AF36" s="59" t="s">
        <v>0</v>
      </c>
    </row>
    <row r="37" spans="1:46" ht="18.75">
      <c r="A37" s="689" t="s">
        <v>85</v>
      </c>
      <c r="B37" s="600"/>
      <c r="C37" s="715">
        <v>0</v>
      </c>
      <c r="D37" s="76"/>
      <c r="E37" s="261"/>
      <c r="F37" s="77"/>
      <c r="G37" s="268"/>
      <c r="H37" s="77"/>
      <c r="I37" s="270"/>
      <c r="J37" s="600"/>
      <c r="K37" s="715">
        <v>0</v>
      </c>
      <c r="L37" s="76"/>
      <c r="M37" s="261"/>
      <c r="N37" s="77"/>
      <c r="O37" s="268"/>
      <c r="P37" s="77"/>
      <c r="Q37" s="270"/>
      <c r="R37" s="76"/>
      <c r="S37" s="261"/>
      <c r="T37" s="77"/>
      <c r="U37" s="268"/>
      <c r="V37" s="77"/>
      <c r="W37" s="270"/>
      <c r="X37" s="76"/>
      <c r="Y37" s="261"/>
      <c r="Z37" s="77"/>
      <c r="AA37" s="268"/>
      <c r="AB37" s="77"/>
      <c r="AC37" s="270"/>
      <c r="AD37" s="78">
        <f t="shared" si="14"/>
        <v>0</v>
      </c>
      <c r="AE37" s="680">
        <f t="shared" si="15"/>
        <v>0</v>
      </c>
      <c r="AF37" s="59" t="s">
        <v>0</v>
      </c>
    </row>
    <row r="38" spans="1:46" ht="18.75">
      <c r="A38" s="689" t="s">
        <v>87</v>
      </c>
      <c r="B38" s="600"/>
      <c r="C38" s="715">
        <v>0</v>
      </c>
      <c r="D38" s="76"/>
      <c r="E38" s="261">
        <v>-131</v>
      </c>
      <c r="F38" s="77"/>
      <c r="G38" s="268">
        <v>-365</v>
      </c>
      <c r="H38" s="77"/>
      <c r="I38" s="270"/>
      <c r="J38" s="600"/>
      <c r="K38" s="715">
        <v>0</v>
      </c>
      <c r="L38" s="76"/>
      <c r="M38" s="261">
        <v>-35</v>
      </c>
      <c r="N38" s="77"/>
      <c r="O38" s="268">
        <v>-99</v>
      </c>
      <c r="P38" s="77"/>
      <c r="Q38" s="270"/>
      <c r="R38" s="76"/>
      <c r="S38" s="261"/>
      <c r="T38" s="77"/>
      <c r="U38" s="268"/>
      <c r="V38" s="77"/>
      <c r="W38" s="270"/>
      <c r="X38" s="76"/>
      <c r="Y38" s="261"/>
      <c r="Z38" s="77"/>
      <c r="AA38" s="268"/>
      <c r="AB38" s="77"/>
      <c r="AC38" s="270"/>
      <c r="AD38" s="78">
        <f t="shared" si="14"/>
        <v>0</v>
      </c>
      <c r="AE38" s="680">
        <f t="shared" si="15"/>
        <v>-630</v>
      </c>
      <c r="AF38" s="59" t="s">
        <v>0</v>
      </c>
    </row>
    <row r="39" spans="1:46" ht="18.75">
      <c r="A39" s="689" t="s">
        <v>86</v>
      </c>
      <c r="B39" s="600"/>
      <c r="C39" s="715">
        <v>107</v>
      </c>
      <c r="D39" s="76"/>
      <c r="E39" s="261"/>
      <c r="F39" s="77"/>
      <c r="G39" s="268"/>
      <c r="H39" s="77"/>
      <c r="I39" s="270">
        <v>-486</v>
      </c>
      <c r="J39" s="600"/>
      <c r="K39" s="715">
        <v>72</v>
      </c>
      <c r="L39" s="76"/>
      <c r="M39" s="261"/>
      <c r="N39" s="77"/>
      <c r="O39" s="268"/>
      <c r="P39" s="77"/>
      <c r="Q39" s="270">
        <v>-132</v>
      </c>
      <c r="R39" s="76"/>
      <c r="S39" s="261"/>
      <c r="T39" s="77"/>
      <c r="U39" s="268"/>
      <c r="V39" s="77"/>
      <c r="W39" s="270"/>
      <c r="X39" s="76"/>
      <c r="Y39" s="261"/>
      <c r="Z39" s="77"/>
      <c r="AA39" s="268"/>
      <c r="AB39" s="77"/>
      <c r="AC39" s="270"/>
      <c r="AD39" s="78">
        <f t="shared" si="14"/>
        <v>0</v>
      </c>
      <c r="AE39" s="680">
        <f t="shared" si="15"/>
        <v>-439</v>
      </c>
      <c r="AF39" s="59" t="s">
        <v>0</v>
      </c>
    </row>
    <row r="40" spans="1:46" ht="18.75">
      <c r="A40" s="690" t="s">
        <v>78</v>
      </c>
      <c r="B40" s="716"/>
      <c r="C40" s="725">
        <v>2625</v>
      </c>
      <c r="D40" s="79"/>
      <c r="E40" s="264">
        <v>-362</v>
      </c>
      <c r="F40" s="83"/>
      <c r="G40" s="269"/>
      <c r="H40" s="83"/>
      <c r="I40" s="272">
        <v>-2976</v>
      </c>
      <c r="J40" s="716"/>
      <c r="K40" s="725">
        <v>1750</v>
      </c>
      <c r="L40" s="79"/>
      <c r="M40" s="264">
        <v>-98</v>
      </c>
      <c r="N40" s="83"/>
      <c r="O40" s="269"/>
      <c r="P40" s="83"/>
      <c r="Q40" s="272">
        <v>-805</v>
      </c>
      <c r="R40" s="79"/>
      <c r="S40" s="264"/>
      <c r="T40" s="83"/>
      <c r="U40" s="269"/>
      <c r="V40" s="83"/>
      <c r="W40" s="272"/>
      <c r="X40" s="79"/>
      <c r="Y40" s="264"/>
      <c r="Z40" s="83"/>
      <c r="AA40" s="269"/>
      <c r="AB40" s="83"/>
      <c r="AC40" s="272"/>
      <c r="AD40" s="78">
        <f t="shared" si="14"/>
        <v>0</v>
      </c>
      <c r="AE40" s="680">
        <f t="shared" si="15"/>
        <v>134</v>
      </c>
      <c r="AF40" s="59" t="s">
        <v>0</v>
      </c>
    </row>
    <row r="41" spans="1:46" ht="21" thickBot="1">
      <c r="A41" s="277" t="s">
        <v>199</v>
      </c>
      <c r="B41" s="727">
        <f t="shared" ref="B41:C41" si="16">SUM(B27:B40)</f>
        <v>57</v>
      </c>
      <c r="C41" s="728">
        <f t="shared" si="16"/>
        <v>15485</v>
      </c>
      <c r="D41" s="110">
        <f t="shared" ref="D41:AC41" si="17">SUM(D27:D40)</f>
        <v>0</v>
      </c>
      <c r="E41" s="267">
        <f>SUM(E34:E40)</f>
        <v>-2598</v>
      </c>
      <c r="F41" s="111">
        <f t="shared" si="17"/>
        <v>0</v>
      </c>
      <c r="G41" s="267">
        <f>SUM(G31:G40)</f>
        <v>-13772</v>
      </c>
      <c r="H41" s="111">
        <f t="shared" si="17"/>
        <v>0</v>
      </c>
      <c r="I41" s="273">
        <f>SUM(I29:I40)</f>
        <v>-15075</v>
      </c>
      <c r="J41" s="727">
        <f t="shared" si="17"/>
        <v>38</v>
      </c>
      <c r="K41" s="728">
        <f t="shared" si="17"/>
        <v>11014.5</v>
      </c>
      <c r="L41" s="110">
        <f t="shared" si="17"/>
        <v>0</v>
      </c>
      <c r="M41" s="267">
        <f>SUM(M34:M40)</f>
        <v>-703</v>
      </c>
      <c r="N41" s="112">
        <f t="shared" si="17"/>
        <v>0</v>
      </c>
      <c r="O41" s="712">
        <f>SUM(O31:O40)</f>
        <v>-3728</v>
      </c>
      <c r="P41" s="112">
        <f t="shared" si="17"/>
        <v>0</v>
      </c>
      <c r="Q41" s="273">
        <f>SUM(Q29:Q40)</f>
        <v>-4080</v>
      </c>
      <c r="R41" s="113">
        <f t="shared" si="17"/>
        <v>0</v>
      </c>
      <c r="S41" s="267">
        <f t="shared" si="17"/>
        <v>0</v>
      </c>
      <c r="T41" s="112">
        <f t="shared" si="17"/>
        <v>0</v>
      </c>
      <c r="U41" s="267">
        <f t="shared" si="17"/>
        <v>0</v>
      </c>
      <c r="V41" s="112">
        <f t="shared" si="17"/>
        <v>0</v>
      </c>
      <c r="W41" s="273">
        <f t="shared" si="17"/>
        <v>0</v>
      </c>
      <c r="X41" s="113">
        <f t="shared" si="17"/>
        <v>0</v>
      </c>
      <c r="Y41" s="267">
        <f t="shared" si="17"/>
        <v>0</v>
      </c>
      <c r="Z41" s="112">
        <f t="shared" si="17"/>
        <v>0</v>
      </c>
      <c r="AA41" s="267">
        <f t="shared" si="17"/>
        <v>0</v>
      </c>
      <c r="AB41" s="112">
        <f t="shared" si="17"/>
        <v>0</v>
      </c>
      <c r="AC41" s="273">
        <f t="shared" si="17"/>
        <v>0</v>
      </c>
      <c r="AD41" s="113">
        <f>SUM(AD27:AD40)</f>
        <v>95</v>
      </c>
      <c r="AE41" s="686">
        <f>SUM(AE27:AE40)</f>
        <v>-13455.5</v>
      </c>
      <c r="AF41" s="59" t="s">
        <v>23</v>
      </c>
    </row>
    <row r="42" spans="1:46">
      <c r="A42" s="983"/>
      <c r="B42" s="983"/>
      <c r="C42" s="983"/>
      <c r="D42" s="984"/>
      <c r="E42" s="984"/>
      <c r="F42" s="984"/>
      <c r="G42" s="984"/>
      <c r="H42" s="984"/>
      <c r="I42" s="984"/>
      <c r="J42" s="984"/>
      <c r="K42" s="984"/>
      <c r="L42" s="984"/>
      <c r="M42" s="984"/>
      <c r="N42" s="984"/>
      <c r="O42" s="984"/>
      <c r="P42" s="984"/>
      <c r="Q42" s="984"/>
      <c r="R42" s="984"/>
      <c r="S42" s="984"/>
      <c r="T42" s="984"/>
      <c r="U42" s="984"/>
      <c r="V42" s="984"/>
      <c r="W42" s="984"/>
      <c r="X42" s="984"/>
      <c r="Y42" s="984"/>
      <c r="Z42" s="984"/>
      <c r="AA42" s="984"/>
      <c r="AB42" s="984"/>
      <c r="AC42" s="984"/>
      <c r="AD42" s="984"/>
      <c r="AE42" s="984"/>
      <c r="AF42" s="60"/>
      <c r="AG42" s="16"/>
      <c r="AH42" s="16"/>
      <c r="AI42" s="16"/>
      <c r="AJ42" s="16"/>
      <c r="AK42" s="16"/>
      <c r="AL42" s="16"/>
      <c r="AM42" s="16"/>
      <c r="AN42" s="16"/>
      <c r="AO42" s="16"/>
      <c r="AP42" s="16"/>
      <c r="AQ42" s="16"/>
      <c r="AR42" s="16"/>
      <c r="AS42" s="16"/>
      <c r="AT42" s="16"/>
    </row>
    <row r="47" spans="1:46">
      <c r="E47" s="634"/>
      <c r="Q47" s="635"/>
      <c r="AE47" s="634"/>
    </row>
  </sheetData>
  <customSheetViews>
    <customSheetView guid="{0A651168-CAD5-48A4-929F-2A4A67D9F7E0}"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1"/>
      <headerFooter alignWithMargins="0">
        <oddFooter xml:space="preserve">&amp;C&amp;"Times New Roman,Regular"&amp;14Exhibit J - Financial Analysis of Program Changes&amp;12
</oddFooter>
      </headerFooter>
    </customSheetView>
    <customSheetView guid="{BFBB8579-D278-40C5-8D02-042DDC240852}" scale="55" showPageBreaks="1" fitToPage="1" printArea="1" hiddenRows="1" hiddenColumns="1" view="pageBreakPreview">
      <pane xSplit="1" ySplit="10" topLeftCell="B11" activePane="bottomRight" state="frozen"/>
      <selection pane="bottomRight" activeCell="Z34" sqref="Z34"/>
      <pageMargins left="0.25" right="0.25" top="0.5" bottom="0.5" header="0.5" footer="0.5"/>
      <printOptions horizontalCentered="1"/>
      <pageSetup scale="49" fitToHeight="0" orientation="landscape" r:id="rId2"/>
      <headerFooter alignWithMargins="0">
        <oddFooter xml:space="preserve">&amp;C&amp;"Times New Roman,Regular"&amp;14Exhibit J - Financial Analysis of Program Changes&amp;12
</oddFooter>
      </headerFooter>
    </customSheetView>
    <customSheetView guid="{12C66D54-5067-4346-818B-6EAB1C8A918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3"/>
      <headerFooter alignWithMargins="0">
        <oddFooter xml:space="preserve">&amp;C&amp;"Times New Roman,Regular"&amp;14Exhibit J - Financial Analysis of Program Changes&amp;12
</oddFooter>
      </headerFooter>
    </customSheetView>
    <customSheetView guid="{4148B88B-8ED7-4FDE-9459-DEB244AD0552}"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4"/>
      <headerFooter alignWithMargins="0">
        <oddFooter xml:space="preserve">&amp;C&amp;"Times New Roman,Regular"&amp;14Exhibit J - Financial Analysis of Program Changes&amp;12
</oddFooter>
      </headerFooter>
    </customSheetView>
    <customSheetView guid="{56C0A34E-45B4-448B-85E5-70B3A8E6333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5"/>
      <headerFooter alignWithMargins="0">
        <oddFooter xml:space="preserve">&amp;C&amp;"Times New Roman,Regular"&amp;14Exhibit J - Financial Analysis of Program Changes&amp;12
</oddFooter>
      </headerFooter>
    </customSheetView>
    <customSheetView guid="{3118AF25-8423-420A-806A-487665220C68}" scale="55" showPageBreaks="1" fitToPage="1" printArea="1" view="pageBreakPreview">
      <pane xSplit="1" ySplit="10" topLeftCell="B11" activePane="bottomRight" state="frozen"/>
      <selection pane="bottomRight" activeCell="W35" sqref="W35"/>
      <pageMargins left="0.25" right="0.25" top="0.5" bottom="0.5" header="0.5" footer="0.5"/>
      <printOptions horizontalCentered="1"/>
      <pageSetup scale="41" fitToHeight="0" orientation="landscape" r:id="rId6"/>
      <headerFooter alignWithMargins="0">
        <oddFooter xml:space="preserve">&amp;C&amp;"Times New Roman,Regular"&amp;14Exhibit J - Financial Analysis of Program Changes&amp;12
</oddFooter>
      </headerFooter>
    </customSheetView>
  </customSheetViews>
  <mergeCells count="21">
    <mergeCell ref="A7:AE7"/>
    <mergeCell ref="X9:Y9"/>
    <mergeCell ref="A2:AE2"/>
    <mergeCell ref="A4:AE4"/>
    <mergeCell ref="A3:AE3"/>
    <mergeCell ref="A5:AE5"/>
    <mergeCell ref="A6:AE6"/>
    <mergeCell ref="A42:AE42"/>
    <mergeCell ref="A8:A10"/>
    <mergeCell ref="F9:G9"/>
    <mergeCell ref="D9:E9"/>
    <mergeCell ref="R8:W8"/>
    <mergeCell ref="X8:AC8"/>
    <mergeCell ref="AB9:AC9"/>
    <mergeCell ref="H9:I9"/>
    <mergeCell ref="B9:C9"/>
    <mergeCell ref="B8:I8"/>
    <mergeCell ref="J9:K9"/>
    <mergeCell ref="J8:Q8"/>
    <mergeCell ref="AD8:AE9"/>
    <mergeCell ref="Z9:AA9"/>
  </mergeCells>
  <phoneticPr fontId="0" type="noConversion"/>
  <printOptions horizontalCentered="1"/>
  <pageMargins left="0.25" right="0.25" top="0.5" bottom="0.5" header="0.5" footer="0.5"/>
  <pageSetup scale="50" fitToHeight="0" orientation="landscape" r:id="rId7"/>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89"/>
  <sheetViews>
    <sheetView showGridLines="0" showOutlineSymbols="0" zoomScaleNormal="100" zoomScaleSheetLayoutView="75" workbookViewId="0">
      <pane xSplit="1" ySplit="11" topLeftCell="B12" activePane="bottomRight" state="frozen"/>
      <selection pane="topRight" activeCell="B1" sqref="B1"/>
      <selection pane="bottomLeft" activeCell="A12" sqref="A12"/>
      <selection pane="bottomRight" activeCell="A34" sqref="A34:XFD42"/>
    </sheetView>
  </sheetViews>
  <sheetFormatPr defaultColWidth="9.6640625" defaultRowHeight="15.75"/>
  <cols>
    <col min="1" max="1" width="57" style="6" customWidth="1"/>
    <col min="2" max="2" width="8.33203125" style="6" customWidth="1"/>
    <col min="3" max="3" width="12.109375" style="6" customWidth="1"/>
    <col min="4" max="4" width="8.77734375" style="6" customWidth="1"/>
    <col min="5" max="5" width="9.77734375" style="6" customWidth="1"/>
    <col min="6" max="6" width="9.21875" style="6" customWidth="1"/>
    <col min="7" max="7" width="9.77734375" style="6" customWidth="1"/>
    <col min="8" max="8" width="7.77734375" style="6" customWidth="1"/>
    <col min="9" max="9" width="11.77734375" style="6" bestFit="1" customWidth="1"/>
    <col min="10" max="10" width="0.44140625" style="58" customWidth="1"/>
    <col min="11" max="11" width="6.5546875" style="34" customWidth="1"/>
    <col min="12" max="16384" width="9.6640625" style="6"/>
  </cols>
  <sheetData>
    <row r="1" spans="1:10" s="34" customFormat="1" ht="20.25">
      <c r="A1" s="1019" t="s">
        <v>126</v>
      </c>
      <c r="B1" s="1020"/>
      <c r="C1" s="1020"/>
      <c r="D1" s="1020"/>
      <c r="E1" s="1020"/>
      <c r="F1" s="1020"/>
      <c r="G1" s="1020"/>
      <c r="H1" s="1020"/>
      <c r="I1" s="1020"/>
      <c r="J1" s="556" t="s">
        <v>0</v>
      </c>
    </row>
    <row r="2" spans="1:10" ht="18.75">
      <c r="A2" s="1021"/>
      <c r="B2" s="1021"/>
      <c r="C2" s="1021"/>
      <c r="D2" s="1021"/>
      <c r="E2" s="1021"/>
      <c r="F2" s="1021"/>
      <c r="G2" s="1021"/>
      <c r="H2" s="1021"/>
      <c r="I2" s="1021"/>
      <c r="J2" s="187" t="s">
        <v>0</v>
      </c>
    </row>
    <row r="3" spans="1:10">
      <c r="A3" s="1022"/>
      <c r="B3" s="1022"/>
      <c r="C3" s="1022"/>
      <c r="D3" s="1022"/>
      <c r="E3" s="1022"/>
      <c r="F3" s="1022"/>
      <c r="G3" s="1022"/>
      <c r="H3" s="1022"/>
      <c r="I3" s="1022"/>
      <c r="J3" s="187" t="s">
        <v>0</v>
      </c>
    </row>
    <row r="4" spans="1:10" s="34" customFormat="1" ht="20.25">
      <c r="A4" s="1013" t="s">
        <v>163</v>
      </c>
      <c r="B4" s="1014"/>
      <c r="C4" s="1014"/>
      <c r="D4" s="1014"/>
      <c r="E4" s="1014"/>
      <c r="F4" s="1014"/>
      <c r="G4" s="1014"/>
      <c r="H4" s="1014"/>
      <c r="I4" s="1014"/>
      <c r="J4" s="556" t="s">
        <v>0</v>
      </c>
    </row>
    <row r="5" spans="1:10" ht="18.75">
      <c r="A5" s="1012" t="str">
        <f>+'B. Summary of Requirements '!A5</f>
        <v>United States Attorneys</v>
      </c>
      <c r="B5" s="973"/>
      <c r="C5" s="973"/>
      <c r="D5" s="973"/>
      <c r="E5" s="973"/>
      <c r="F5" s="973"/>
      <c r="G5" s="973"/>
      <c r="H5" s="973"/>
      <c r="I5" s="973"/>
      <c r="J5" s="187" t="s">
        <v>0</v>
      </c>
    </row>
    <row r="6" spans="1:10" ht="18.75">
      <c r="A6" s="1012" t="str">
        <f>+'B. Summary of Requirements '!A6</f>
        <v>Salaries and Expenses</v>
      </c>
      <c r="B6" s="1039"/>
      <c r="C6" s="1039"/>
      <c r="D6" s="1039"/>
      <c r="E6" s="1039"/>
      <c r="F6" s="1039"/>
      <c r="G6" s="1039"/>
      <c r="H6" s="1039"/>
      <c r="I6" s="1039"/>
      <c r="J6" s="187" t="s">
        <v>0</v>
      </c>
    </row>
    <row r="7" spans="1:10">
      <c r="A7" s="1022"/>
      <c r="B7" s="1022"/>
      <c r="C7" s="1022"/>
      <c r="D7" s="1022"/>
      <c r="E7" s="1022"/>
      <c r="F7" s="1022"/>
      <c r="G7" s="1022"/>
      <c r="H7" s="1022"/>
      <c r="I7" s="1022"/>
      <c r="J7" s="187" t="s">
        <v>0</v>
      </c>
    </row>
    <row r="8" spans="1:10" ht="16.5" thickBot="1">
      <c r="A8" s="1038" t="s">
        <v>155</v>
      </c>
      <c r="B8" s="1038"/>
      <c r="C8" s="1038"/>
      <c r="D8" s="1038"/>
      <c r="E8" s="1038"/>
      <c r="F8" s="1038"/>
      <c r="G8" s="1038"/>
      <c r="H8" s="1038"/>
      <c r="I8" s="1038"/>
      <c r="J8" s="187" t="s">
        <v>0</v>
      </c>
    </row>
    <row r="9" spans="1:10">
      <c r="A9" s="1035" t="s">
        <v>44</v>
      </c>
      <c r="B9" s="1025" t="s">
        <v>327</v>
      </c>
      <c r="C9" s="1026"/>
      <c r="D9" s="1025" t="s">
        <v>206</v>
      </c>
      <c r="E9" s="1026"/>
      <c r="F9" s="1029" t="s">
        <v>193</v>
      </c>
      <c r="G9" s="1030"/>
      <c r="H9" s="1025" t="s">
        <v>36</v>
      </c>
      <c r="I9" s="1033"/>
      <c r="J9" s="187" t="s">
        <v>0</v>
      </c>
    </row>
    <row r="10" spans="1:10" ht="53.25" customHeight="1">
      <c r="A10" s="1036"/>
      <c r="B10" s="1027"/>
      <c r="C10" s="1028"/>
      <c r="D10" s="1027"/>
      <c r="E10" s="1028"/>
      <c r="F10" s="1031"/>
      <c r="G10" s="1032"/>
      <c r="H10" s="1027"/>
      <c r="I10" s="1034"/>
      <c r="J10" s="187" t="s">
        <v>0</v>
      </c>
    </row>
    <row r="11" spans="1:10" ht="16.5" thickBot="1">
      <c r="A11" s="1037"/>
      <c r="B11" s="696" t="s">
        <v>154</v>
      </c>
      <c r="C11" s="697" t="s">
        <v>156</v>
      </c>
      <c r="D11" s="696" t="s">
        <v>154</v>
      </c>
      <c r="E11" s="697" t="s">
        <v>156</v>
      </c>
      <c r="F11" s="696" t="s">
        <v>154</v>
      </c>
      <c r="G11" s="697" t="s">
        <v>156</v>
      </c>
      <c r="H11" s="696" t="s">
        <v>154</v>
      </c>
      <c r="I11" s="698" t="s">
        <v>156</v>
      </c>
      <c r="J11" s="187" t="s">
        <v>0</v>
      </c>
    </row>
    <row r="12" spans="1:10">
      <c r="A12" s="126" t="s">
        <v>120</v>
      </c>
      <c r="B12" s="85">
        <v>13</v>
      </c>
      <c r="C12" s="86"/>
      <c r="D12" s="85">
        <v>14</v>
      </c>
      <c r="E12" s="86"/>
      <c r="F12" s="85">
        <v>14</v>
      </c>
      <c r="G12" s="86"/>
      <c r="H12" s="85">
        <f>F12-D12</f>
        <v>0</v>
      </c>
      <c r="I12" s="312"/>
      <c r="J12" s="187" t="s">
        <v>0</v>
      </c>
    </row>
    <row r="13" spans="1:10">
      <c r="A13" s="127" t="s">
        <v>119</v>
      </c>
      <c r="B13" s="85">
        <v>87</v>
      </c>
      <c r="C13" s="86"/>
      <c r="D13" s="85">
        <v>95</v>
      </c>
      <c r="E13" s="86"/>
      <c r="F13" s="85">
        <v>95</v>
      </c>
      <c r="G13" s="86"/>
      <c r="H13" s="85">
        <f t="shared" ref="H13:H28" si="0">F13-D13</f>
        <v>0</v>
      </c>
      <c r="I13" s="313"/>
      <c r="J13" s="187" t="s">
        <v>0</v>
      </c>
    </row>
    <row r="14" spans="1:10">
      <c r="A14" s="127" t="s">
        <v>118</v>
      </c>
      <c r="B14" s="85">
        <v>105</v>
      </c>
      <c r="C14" s="86"/>
      <c r="D14" s="85">
        <v>105</v>
      </c>
      <c r="E14" s="86"/>
      <c r="F14" s="85">
        <v>125</v>
      </c>
      <c r="G14" s="86"/>
      <c r="H14" s="85">
        <f t="shared" si="0"/>
        <v>20</v>
      </c>
      <c r="I14" s="313"/>
      <c r="J14" s="187" t="s">
        <v>0</v>
      </c>
    </row>
    <row r="15" spans="1:10">
      <c r="A15" s="127" t="s">
        <v>117</v>
      </c>
      <c r="B15" s="85">
        <v>426</v>
      </c>
      <c r="C15" s="86"/>
      <c r="D15" s="85">
        <v>445</v>
      </c>
      <c r="E15" s="86"/>
      <c r="F15" s="85">
        <v>485</v>
      </c>
      <c r="G15" s="86"/>
      <c r="H15" s="85">
        <f t="shared" si="0"/>
        <v>40</v>
      </c>
      <c r="I15" s="313"/>
      <c r="J15" s="187" t="s">
        <v>0</v>
      </c>
    </row>
    <row r="16" spans="1:10">
      <c r="A16" s="127" t="s">
        <v>116</v>
      </c>
      <c r="B16" s="85">
        <v>595</v>
      </c>
      <c r="C16" s="86"/>
      <c r="D16" s="85">
        <v>666</v>
      </c>
      <c r="E16" s="86"/>
      <c r="F16" s="85">
        <v>666</v>
      </c>
      <c r="G16" s="86"/>
      <c r="H16" s="85">
        <f t="shared" si="0"/>
        <v>0</v>
      </c>
      <c r="I16" s="313"/>
      <c r="J16" s="187" t="s">
        <v>0</v>
      </c>
    </row>
    <row r="17" spans="1:12">
      <c r="A17" s="127" t="s">
        <v>115</v>
      </c>
      <c r="B17" s="85">
        <v>847</v>
      </c>
      <c r="C17" s="86"/>
      <c r="D17" s="85">
        <v>870</v>
      </c>
      <c r="E17" s="86"/>
      <c r="F17" s="85">
        <v>870</v>
      </c>
      <c r="G17" s="86"/>
      <c r="H17" s="85">
        <f t="shared" si="0"/>
        <v>0</v>
      </c>
      <c r="I17" s="313"/>
      <c r="J17" s="187" t="s">
        <v>0</v>
      </c>
    </row>
    <row r="18" spans="1:12">
      <c r="A18" s="127" t="s">
        <v>114</v>
      </c>
      <c r="B18" s="85">
        <v>95</v>
      </c>
      <c r="C18" s="86"/>
      <c r="D18" s="85">
        <v>95</v>
      </c>
      <c r="E18" s="86"/>
      <c r="F18" s="85">
        <v>95</v>
      </c>
      <c r="G18" s="86"/>
      <c r="H18" s="85">
        <f t="shared" si="0"/>
        <v>0</v>
      </c>
      <c r="I18" s="313"/>
      <c r="J18" s="187" t="s">
        <v>0</v>
      </c>
    </row>
    <row r="19" spans="1:12">
      <c r="A19" s="127" t="s">
        <v>113</v>
      </c>
      <c r="B19" s="85">
        <v>615</v>
      </c>
      <c r="C19" s="86"/>
      <c r="D19" s="85">
        <v>591</v>
      </c>
      <c r="E19" s="86"/>
      <c r="F19" s="85">
        <v>601</v>
      </c>
      <c r="G19" s="86"/>
      <c r="H19" s="85">
        <f t="shared" si="0"/>
        <v>10</v>
      </c>
      <c r="I19" s="313"/>
      <c r="J19" s="187" t="s">
        <v>0</v>
      </c>
    </row>
    <row r="20" spans="1:12">
      <c r="A20" s="127" t="s">
        <v>112</v>
      </c>
      <c r="B20" s="85">
        <v>565</v>
      </c>
      <c r="C20" s="86"/>
      <c r="D20" s="85">
        <v>565</v>
      </c>
      <c r="E20" s="86"/>
      <c r="F20" s="85">
        <v>565</v>
      </c>
      <c r="G20" s="86"/>
      <c r="H20" s="85">
        <f t="shared" si="0"/>
        <v>0</v>
      </c>
      <c r="I20" s="313"/>
      <c r="J20" s="187" t="s">
        <v>0</v>
      </c>
    </row>
    <row r="21" spans="1:12">
      <c r="A21" s="127" t="s">
        <v>111</v>
      </c>
      <c r="B21" s="85">
        <v>994</v>
      </c>
      <c r="C21" s="86"/>
      <c r="D21" s="85">
        <v>1002</v>
      </c>
      <c r="E21" s="86"/>
      <c r="F21" s="85">
        <v>1002</v>
      </c>
      <c r="G21" s="86"/>
      <c r="H21" s="85">
        <f t="shared" si="0"/>
        <v>0</v>
      </c>
      <c r="I21" s="313"/>
      <c r="J21" s="187" t="s">
        <v>0</v>
      </c>
    </row>
    <row r="22" spans="1:12">
      <c r="A22" s="127" t="s">
        <v>110</v>
      </c>
      <c r="B22" s="85">
        <v>200</v>
      </c>
      <c r="C22" s="86"/>
      <c r="D22" s="85">
        <v>170</v>
      </c>
      <c r="E22" s="86"/>
      <c r="F22" s="85">
        <v>170</v>
      </c>
      <c r="G22" s="86"/>
      <c r="H22" s="85">
        <f t="shared" si="0"/>
        <v>0</v>
      </c>
      <c r="I22" s="313"/>
      <c r="J22" s="187" t="s">
        <v>0</v>
      </c>
    </row>
    <row r="23" spans="1:12">
      <c r="A23" s="127" t="s">
        <v>109</v>
      </c>
      <c r="B23" s="85">
        <v>185</v>
      </c>
      <c r="C23" s="86"/>
      <c r="D23" s="85">
        <v>175</v>
      </c>
      <c r="E23" s="86"/>
      <c r="F23" s="85">
        <v>175</v>
      </c>
      <c r="G23" s="86"/>
      <c r="H23" s="85">
        <f t="shared" si="0"/>
        <v>0</v>
      </c>
      <c r="I23" s="313"/>
      <c r="J23" s="187" t="s">
        <v>0</v>
      </c>
    </row>
    <row r="24" spans="1:12">
      <c r="A24" s="127" t="s">
        <v>107</v>
      </c>
      <c r="B24" s="85">
        <v>165</v>
      </c>
      <c r="C24" s="86"/>
      <c r="D24" s="85">
        <v>170</v>
      </c>
      <c r="E24" s="86"/>
      <c r="F24" s="85">
        <v>170</v>
      </c>
      <c r="G24" s="86"/>
      <c r="H24" s="85">
        <f t="shared" si="0"/>
        <v>0</v>
      </c>
      <c r="I24" s="313"/>
      <c r="J24" s="187" t="s">
        <v>0</v>
      </c>
    </row>
    <row r="25" spans="1:12">
      <c r="A25" s="127" t="s">
        <v>108</v>
      </c>
      <c r="B25" s="85">
        <v>127</v>
      </c>
      <c r="C25" s="86"/>
      <c r="D25" s="85">
        <v>110</v>
      </c>
      <c r="E25" s="86"/>
      <c r="F25" s="85">
        <v>110</v>
      </c>
      <c r="G25" s="86"/>
      <c r="H25" s="85">
        <f t="shared" si="0"/>
        <v>0</v>
      </c>
      <c r="I25" s="313"/>
      <c r="J25" s="187" t="s">
        <v>0</v>
      </c>
    </row>
    <row r="26" spans="1:12">
      <c r="A26" s="127" t="s">
        <v>106</v>
      </c>
      <c r="B26" s="85">
        <v>130</v>
      </c>
      <c r="C26" s="86"/>
      <c r="D26" s="85">
        <v>85</v>
      </c>
      <c r="E26" s="86"/>
      <c r="F26" s="85">
        <v>85</v>
      </c>
      <c r="G26" s="86"/>
      <c r="H26" s="85">
        <f t="shared" si="0"/>
        <v>0</v>
      </c>
      <c r="I26" s="313"/>
      <c r="J26" s="187" t="s">
        <v>0</v>
      </c>
    </row>
    <row r="27" spans="1:12">
      <c r="A27" s="127" t="s">
        <v>105</v>
      </c>
      <c r="B27" s="136">
        <v>29</v>
      </c>
      <c r="C27" s="388"/>
      <c r="D27" s="136">
        <v>20</v>
      </c>
      <c r="E27" s="388"/>
      <c r="F27" s="136">
        <v>20</v>
      </c>
      <c r="G27" s="388"/>
      <c r="H27" s="136">
        <f t="shared" ref="H27" si="1">F27-D27</f>
        <v>0</v>
      </c>
      <c r="I27" s="313"/>
      <c r="J27" s="187" t="s">
        <v>0</v>
      </c>
    </row>
    <row r="28" spans="1:12">
      <c r="A28" s="127" t="s">
        <v>244</v>
      </c>
      <c r="B28" s="87">
        <v>5451</v>
      </c>
      <c r="C28" s="88"/>
      <c r="D28" s="87">
        <v>5451</v>
      </c>
      <c r="E28" s="88"/>
      <c r="F28" s="87">
        <v>5566</v>
      </c>
      <c r="G28" s="88"/>
      <c r="H28" s="85">
        <f t="shared" si="0"/>
        <v>115</v>
      </c>
      <c r="I28" s="387"/>
      <c r="J28" s="187" t="s">
        <v>0</v>
      </c>
    </row>
    <row r="29" spans="1:12">
      <c r="A29" s="128" t="s">
        <v>200</v>
      </c>
      <c r="B29" s="89">
        <f t="shared" ref="B29:F29" si="2">SUM(B12:B28)</f>
        <v>10629</v>
      </c>
      <c r="C29" s="115"/>
      <c r="D29" s="89">
        <f t="shared" si="2"/>
        <v>10629</v>
      </c>
      <c r="E29" s="115"/>
      <c r="F29" s="89">
        <f t="shared" si="2"/>
        <v>10814</v>
      </c>
      <c r="G29" s="115"/>
      <c r="H29" s="89">
        <f>SUM(H12:H28)</f>
        <v>185</v>
      </c>
      <c r="I29" s="314"/>
      <c r="J29" s="187" t="s">
        <v>0</v>
      </c>
      <c r="L29" s="17"/>
    </row>
    <row r="30" spans="1:12" s="34" customFormat="1">
      <c r="A30" s="625" t="s">
        <v>19</v>
      </c>
      <c r="B30" s="626"/>
      <c r="C30" s="627">
        <v>168298</v>
      </c>
      <c r="D30" s="626"/>
      <c r="E30" s="627">
        <v>167920</v>
      </c>
      <c r="F30" s="628"/>
      <c r="G30" s="627">
        <v>167920</v>
      </c>
      <c r="H30" s="626"/>
      <c r="I30" s="629"/>
      <c r="J30" s="556" t="s">
        <v>0</v>
      </c>
    </row>
    <row r="31" spans="1:12" s="34" customFormat="1">
      <c r="A31" s="625" t="s">
        <v>88</v>
      </c>
      <c r="B31" s="630"/>
      <c r="C31" s="627">
        <v>64256</v>
      </c>
      <c r="D31" s="626"/>
      <c r="E31" s="627">
        <v>65145</v>
      </c>
      <c r="F31" s="628"/>
      <c r="G31" s="627">
        <v>65471</v>
      </c>
      <c r="H31" s="626"/>
      <c r="I31" s="631"/>
      <c r="J31" s="556" t="s">
        <v>0</v>
      </c>
    </row>
    <row r="32" spans="1:12" ht="16.5" thickBot="1">
      <c r="A32" s="129" t="s">
        <v>89</v>
      </c>
      <c r="B32" s="90"/>
      <c r="C32" s="117">
        <v>9</v>
      </c>
      <c r="D32" s="91"/>
      <c r="E32" s="117">
        <v>9</v>
      </c>
      <c r="F32" s="91"/>
      <c r="G32" s="117">
        <v>9</v>
      </c>
      <c r="H32" s="91"/>
      <c r="I32" s="315"/>
      <c r="J32" s="737" t="s">
        <v>23</v>
      </c>
      <c r="K32" s="745"/>
    </row>
    <row r="33" spans="1:14" s="34" customFormat="1" ht="22.5" customHeight="1">
      <c r="A33" s="1017"/>
      <c r="B33" s="1017"/>
      <c r="C33" s="1017"/>
      <c r="D33" s="1017"/>
      <c r="E33" s="1017"/>
      <c r="F33" s="1017"/>
      <c r="G33" s="1017"/>
      <c r="H33" s="1017"/>
      <c r="I33" s="1017"/>
      <c r="J33" s="1018"/>
      <c r="K33" s="1018"/>
    </row>
    <row r="34" spans="1:14" s="34" customFormat="1">
      <c r="A34" s="740"/>
      <c r="B34" s="740"/>
      <c r="C34" s="740"/>
      <c r="D34" s="740"/>
      <c r="E34" s="740"/>
      <c r="F34" s="740"/>
      <c r="G34" s="740"/>
      <c r="H34" s="740"/>
      <c r="I34" s="740"/>
      <c r="J34" s="741"/>
    </row>
    <row r="35" spans="1:14" s="34" customFormat="1">
      <c r="A35" s="742"/>
      <c r="B35" s="743"/>
      <c r="C35" s="743"/>
      <c r="D35" s="743"/>
      <c r="E35" s="743"/>
      <c r="F35" s="743"/>
      <c r="G35" s="743"/>
      <c r="H35" s="743"/>
      <c r="J35" s="744"/>
    </row>
    <row r="36" spans="1:14" s="34" customFormat="1">
      <c r="A36" s="742"/>
      <c r="B36" s="743"/>
      <c r="C36" s="743"/>
      <c r="D36" s="743"/>
      <c r="E36" s="743"/>
      <c r="F36" s="743"/>
      <c r="G36" s="743"/>
      <c r="H36" s="743"/>
      <c r="J36" s="744"/>
    </row>
    <row r="37" spans="1:14" s="34" customFormat="1" ht="67.5" customHeight="1">
      <c r="A37" s="1023"/>
      <c r="B37" s="1023"/>
      <c r="C37" s="1023"/>
      <c r="D37" s="1023"/>
      <c r="E37" s="1023"/>
      <c r="F37" s="1023"/>
      <c r="G37" s="1023"/>
      <c r="H37" s="1023"/>
      <c r="J37" s="744"/>
    </row>
    <row r="38" spans="1:14" s="34" customFormat="1" ht="18.95" customHeight="1">
      <c r="A38" s="1024"/>
      <c r="B38" s="1024"/>
      <c r="C38" s="1024"/>
      <c r="D38" s="1024"/>
      <c r="E38" s="1024"/>
      <c r="F38" s="1024"/>
      <c r="G38" s="1024"/>
      <c r="H38" s="1024"/>
      <c r="J38" s="744"/>
    </row>
    <row r="39" spans="1:14" s="34" customFormat="1">
      <c r="A39" s="573"/>
      <c r="B39" s="573"/>
      <c r="C39" s="573"/>
      <c r="D39" s="573"/>
      <c r="E39" s="573"/>
      <c r="F39" s="573"/>
      <c r="G39" s="573"/>
      <c r="H39" s="573"/>
      <c r="J39" s="744"/>
    </row>
    <row r="40" spans="1:14" s="34" customFormat="1" ht="18.95" customHeight="1">
      <c r="A40" s="1015"/>
      <c r="B40" s="1015"/>
      <c r="C40" s="1015"/>
      <c r="D40" s="1015"/>
      <c r="E40" s="1015"/>
      <c r="F40" s="1015"/>
      <c r="G40" s="1015"/>
      <c r="H40" s="1015"/>
      <c r="I40" s="1015"/>
      <c r="J40" s="1015"/>
      <c r="K40" s="1015"/>
      <c r="L40" s="1015"/>
      <c r="M40" s="1015"/>
      <c r="N40" s="1016"/>
    </row>
    <row r="41" spans="1:14" s="34" customFormat="1">
      <c r="J41" s="744"/>
    </row>
    <row r="42" spans="1:14" s="34" customFormat="1">
      <c r="J42" s="744"/>
    </row>
    <row r="43" spans="1:14" s="34" customFormat="1">
      <c r="J43" s="744"/>
    </row>
    <row r="44" spans="1:14" s="34" customFormat="1">
      <c r="J44" s="744"/>
    </row>
    <row r="45" spans="1:14" s="34" customFormat="1">
      <c r="J45" s="744"/>
    </row>
    <row r="46" spans="1:14" s="34" customFormat="1">
      <c r="J46" s="744"/>
    </row>
    <row r="47" spans="1:14" s="34" customFormat="1">
      <c r="J47" s="744"/>
    </row>
    <row r="48" spans="1:14" s="34" customFormat="1">
      <c r="J48" s="744"/>
    </row>
    <row r="49" spans="10:10" s="34" customFormat="1">
      <c r="J49" s="744"/>
    </row>
    <row r="50" spans="10:10" s="34" customFormat="1">
      <c r="J50" s="744"/>
    </row>
    <row r="51" spans="10:10" s="34" customFormat="1">
      <c r="J51" s="744"/>
    </row>
    <row r="52" spans="10:10" s="34" customFormat="1">
      <c r="J52" s="744"/>
    </row>
    <row r="53" spans="10:10" s="34" customFormat="1">
      <c r="J53" s="744"/>
    </row>
    <row r="54" spans="10:10" s="34" customFormat="1">
      <c r="J54" s="744"/>
    </row>
    <row r="55" spans="10:10" s="34" customFormat="1">
      <c r="J55" s="744"/>
    </row>
    <row r="56" spans="10:10" s="34" customFormat="1">
      <c r="J56" s="744"/>
    </row>
    <row r="57" spans="10:10" s="34" customFormat="1">
      <c r="J57" s="744"/>
    </row>
    <row r="58" spans="10:10" s="34" customFormat="1">
      <c r="J58" s="744"/>
    </row>
    <row r="59" spans="10:10" s="34" customFormat="1">
      <c r="J59" s="744"/>
    </row>
    <row r="60" spans="10:10" s="34" customFormat="1">
      <c r="J60" s="744"/>
    </row>
    <row r="61" spans="10:10" s="34" customFormat="1">
      <c r="J61" s="744"/>
    </row>
    <row r="62" spans="10:10" s="34" customFormat="1">
      <c r="J62" s="744"/>
    </row>
    <row r="63" spans="10:10" s="34" customFormat="1">
      <c r="J63" s="744"/>
    </row>
    <row r="64" spans="10:10" s="34" customFormat="1">
      <c r="J64" s="744"/>
    </row>
    <row r="65" spans="10:10" s="34" customFormat="1">
      <c r="J65" s="744"/>
    </row>
    <row r="66" spans="10:10" s="34" customFormat="1">
      <c r="J66" s="744"/>
    </row>
    <row r="67" spans="10:10" s="34" customFormat="1">
      <c r="J67" s="744"/>
    </row>
    <row r="68" spans="10:10" s="34" customFormat="1">
      <c r="J68" s="744"/>
    </row>
    <row r="69" spans="10:10" s="34" customFormat="1">
      <c r="J69" s="744"/>
    </row>
    <row r="70" spans="10:10" s="34" customFormat="1">
      <c r="J70" s="744"/>
    </row>
    <row r="71" spans="10:10" s="34" customFormat="1">
      <c r="J71" s="744"/>
    </row>
    <row r="72" spans="10:10" s="34" customFormat="1">
      <c r="J72" s="744"/>
    </row>
    <row r="73" spans="10:10" s="34" customFormat="1">
      <c r="J73" s="744"/>
    </row>
    <row r="74" spans="10:10" s="34" customFormat="1">
      <c r="J74" s="744"/>
    </row>
    <row r="75" spans="10:10" s="34" customFormat="1">
      <c r="J75" s="744"/>
    </row>
    <row r="76" spans="10:10" s="34" customFormat="1">
      <c r="J76" s="744"/>
    </row>
    <row r="77" spans="10:10" s="34" customFormat="1">
      <c r="J77" s="744"/>
    </row>
    <row r="78" spans="10:10" s="34" customFormat="1">
      <c r="J78" s="744"/>
    </row>
    <row r="79" spans="10:10" s="34" customFormat="1">
      <c r="J79" s="744"/>
    </row>
    <row r="80" spans="10:10" s="34" customFormat="1">
      <c r="J80" s="744"/>
    </row>
    <row r="81" spans="10:10" s="34" customFormat="1">
      <c r="J81" s="744"/>
    </row>
    <row r="82" spans="10:10" s="34" customFormat="1">
      <c r="J82" s="744"/>
    </row>
    <row r="83" spans="10:10" s="34" customFormat="1">
      <c r="J83" s="744"/>
    </row>
    <row r="84" spans="10:10" s="34" customFormat="1">
      <c r="J84" s="744"/>
    </row>
    <row r="85" spans="10:10" s="34" customFormat="1">
      <c r="J85" s="744"/>
    </row>
    <row r="86" spans="10:10" s="34" customFormat="1">
      <c r="J86" s="744"/>
    </row>
    <row r="87" spans="10:10" s="34" customFormat="1">
      <c r="J87" s="744"/>
    </row>
    <row r="88" spans="10:10" s="34" customFormat="1">
      <c r="J88" s="744"/>
    </row>
    <row r="89" spans="10:10" s="34" customFormat="1">
      <c r="J89" s="744"/>
    </row>
  </sheetData>
  <customSheetViews>
    <customSheetView guid="{0A651168-CAD5-48A4-929F-2A4A67D9F7E0}"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BFBB8579-D278-40C5-8D02-042DDC240852}"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5"/>
      <headerFooter alignWithMargins="0">
        <oddFooter>&amp;C&amp;"Times New Roman,Regular"Exhibit K - Summary of Requirements by Grade</oddFooter>
      </headerFooter>
    </customSheetView>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6"/>
      <headerFooter alignWithMargins="0">
        <oddFooter>&amp;C&amp;"Times New Roman,Regular"Exhibit K - Summary of Requirements by Grade</oddFooter>
      </headerFooter>
    </customSheetView>
  </customSheetViews>
  <mergeCells count="17">
    <mergeCell ref="A6:I6"/>
    <mergeCell ref="A5:I5"/>
    <mergeCell ref="A4:I4"/>
    <mergeCell ref="A40:N40"/>
    <mergeCell ref="A33:K33"/>
    <mergeCell ref="A1:I1"/>
    <mergeCell ref="A2:I2"/>
    <mergeCell ref="A3:I3"/>
    <mergeCell ref="A37:H37"/>
    <mergeCell ref="A38:H38"/>
    <mergeCell ref="B9:C10"/>
    <mergeCell ref="D9:E10"/>
    <mergeCell ref="F9:G10"/>
    <mergeCell ref="H9:I10"/>
    <mergeCell ref="A9:A11"/>
    <mergeCell ref="A7:I7"/>
    <mergeCell ref="A8:I8"/>
  </mergeCells>
  <phoneticPr fontId="0" type="noConversion"/>
  <printOptions horizontalCentered="1"/>
  <pageMargins left="0.5" right="0.5" top="0.5" bottom="0.55000000000000004" header="0" footer="0"/>
  <pageSetup scale="67" orientation="landscape" horizontalDpi="300" verticalDpi="300" r:id="rId7"/>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W198"/>
  <sheetViews>
    <sheetView view="pageBreakPreview" zoomScale="75" zoomScaleNormal="75" zoomScaleSheetLayoutView="50" workbookViewId="0">
      <pane xSplit="1" ySplit="9" topLeftCell="B10" activePane="bottomRight" state="frozen"/>
      <selection pane="topRight" activeCell="B1" sqref="B1"/>
      <selection pane="bottomLeft" activeCell="A10" sqref="A10"/>
      <selection pane="bottomRight" activeCell="A3" sqref="A3:I3"/>
    </sheetView>
  </sheetViews>
  <sheetFormatPr defaultRowHeight="15.75"/>
  <cols>
    <col min="1" max="1" width="65.33203125" style="2" customWidth="1"/>
    <col min="2" max="2" width="8.88671875" style="2"/>
    <col min="3" max="3" width="10.109375" style="2" customWidth="1"/>
    <col min="4" max="4" width="8.88671875" style="2"/>
    <col min="5" max="5" width="10.6640625" style="2" customWidth="1"/>
    <col min="6" max="6" width="8.88671875" style="2"/>
    <col min="7" max="7" width="10.5546875" style="2" bestFit="1" customWidth="1"/>
    <col min="8" max="8" width="8.88671875" style="2"/>
    <col min="9" max="9" width="10.33203125" style="2" customWidth="1"/>
    <col min="10" max="10" width="1" style="56" customWidth="1"/>
    <col min="12" max="19" width="8.88671875" style="2" customWidth="1"/>
    <col min="20" max="16384" width="8.88671875" style="2"/>
  </cols>
  <sheetData>
    <row r="1" spans="1:12" s="557" customFormat="1" ht="19.149999999999999" customHeight="1">
      <c r="A1" s="970" t="s">
        <v>125</v>
      </c>
      <c r="B1" s="1052"/>
      <c r="C1" s="1052"/>
      <c r="D1" s="1052"/>
      <c r="E1" s="1052"/>
      <c r="F1" s="1052"/>
      <c r="G1" s="1052"/>
      <c r="H1" s="1052"/>
      <c r="I1" s="1052"/>
      <c r="J1" s="558" t="s">
        <v>0</v>
      </c>
      <c r="K1" s="42"/>
    </row>
    <row r="2" spans="1:12" ht="19.149999999999999" customHeight="1">
      <c r="A2" s="1053"/>
      <c r="B2" s="1054"/>
      <c r="C2" s="1054"/>
      <c r="D2" s="1054"/>
      <c r="E2" s="1054"/>
      <c r="F2" s="1054"/>
      <c r="G2" s="1054"/>
      <c r="H2" s="1054"/>
      <c r="I2" s="1054"/>
      <c r="J2" s="55" t="s">
        <v>0</v>
      </c>
    </row>
    <row r="3" spans="1:12" s="557" customFormat="1" ht="18.75">
      <c r="A3" s="1055" t="s">
        <v>94</v>
      </c>
      <c r="B3" s="1052"/>
      <c r="C3" s="1052"/>
      <c r="D3" s="1052"/>
      <c r="E3" s="1052"/>
      <c r="F3" s="1052"/>
      <c r="G3" s="1052"/>
      <c r="H3" s="1052"/>
      <c r="I3" s="1052"/>
      <c r="J3" s="558" t="s">
        <v>0</v>
      </c>
      <c r="K3" s="42"/>
    </row>
    <row r="4" spans="1:12" ht="16.5">
      <c r="A4" s="974" t="str">
        <f>+'B. Summary of Requirements '!A5</f>
        <v>United States Attorneys</v>
      </c>
      <c r="B4" s="1041"/>
      <c r="C4" s="1041"/>
      <c r="D4" s="1041"/>
      <c r="E4" s="1041"/>
      <c r="F4" s="1041"/>
      <c r="G4" s="1041"/>
      <c r="H4" s="1041"/>
      <c r="I4" s="1041"/>
      <c r="J4" s="55" t="s">
        <v>0</v>
      </c>
    </row>
    <row r="5" spans="1:12" ht="16.5">
      <c r="A5" s="974" t="str">
        <f>+'B. Summary of Requirements '!A6</f>
        <v>Salaries and Expenses</v>
      </c>
      <c r="B5" s="1041"/>
      <c r="C5" s="1041"/>
      <c r="D5" s="1041"/>
      <c r="E5" s="1041"/>
      <c r="F5" s="1041"/>
      <c r="G5" s="1041"/>
      <c r="H5" s="1041"/>
      <c r="I5" s="1041"/>
      <c r="J5" s="55" t="s">
        <v>0</v>
      </c>
    </row>
    <row r="6" spans="1:12">
      <c r="A6" s="1004" t="s">
        <v>137</v>
      </c>
      <c r="B6" s="1041"/>
      <c r="C6" s="1041"/>
      <c r="D6" s="1041"/>
      <c r="E6" s="1041"/>
      <c r="F6" s="1041"/>
      <c r="G6" s="1041"/>
      <c r="H6" s="1041"/>
      <c r="I6" s="1041"/>
      <c r="J6" s="55" t="s">
        <v>0</v>
      </c>
      <c r="L6" s="738"/>
    </row>
    <row r="7" spans="1:12" ht="11.25" customHeight="1">
      <c r="A7" s="918"/>
      <c r="B7" s="918"/>
      <c r="C7" s="918"/>
      <c r="D7" s="918"/>
      <c r="E7" s="918"/>
      <c r="F7" s="918"/>
      <c r="G7" s="918"/>
      <c r="H7" s="918"/>
      <c r="I7" s="918"/>
      <c r="J7" s="55" t="s">
        <v>0</v>
      </c>
    </row>
    <row r="8" spans="1:12" ht="44.25" customHeight="1">
      <c r="A8" s="1042" t="s">
        <v>90</v>
      </c>
      <c r="B8" s="1044" t="s">
        <v>201</v>
      </c>
      <c r="C8" s="1045"/>
      <c r="D8" s="1050" t="s">
        <v>206</v>
      </c>
      <c r="E8" s="1051"/>
      <c r="F8" s="1048" t="s">
        <v>193</v>
      </c>
      <c r="G8" s="1049"/>
      <c r="H8" s="1046" t="s">
        <v>178</v>
      </c>
      <c r="I8" s="1047"/>
      <c r="J8" s="55" t="s">
        <v>0</v>
      </c>
    </row>
    <row r="9" spans="1:12" ht="25.5" customHeight="1" thickBot="1">
      <c r="A9" s="1043"/>
      <c r="B9" s="707" t="s">
        <v>39</v>
      </c>
      <c r="C9" s="708" t="s">
        <v>156</v>
      </c>
      <c r="D9" s="707" t="s">
        <v>39</v>
      </c>
      <c r="E9" s="708" t="s">
        <v>156</v>
      </c>
      <c r="F9" s="707" t="s">
        <v>39</v>
      </c>
      <c r="G9" s="708" t="s">
        <v>156</v>
      </c>
      <c r="H9" s="707" t="s">
        <v>39</v>
      </c>
      <c r="I9" s="709" t="s">
        <v>156</v>
      </c>
      <c r="J9" s="55" t="s">
        <v>0</v>
      </c>
    </row>
    <row r="10" spans="1:12">
      <c r="A10" s="130" t="s">
        <v>17</v>
      </c>
      <c r="B10" s="94">
        <f>9312+92</f>
        <v>9404</v>
      </c>
      <c r="C10" s="95">
        <v>900390</v>
      </c>
      <c r="D10" s="94">
        <f>B10</f>
        <v>9404</v>
      </c>
      <c r="E10" s="95">
        <v>905758</v>
      </c>
      <c r="F10" s="94">
        <f>D10-5+190</f>
        <v>9589</v>
      </c>
      <c r="G10" s="95">
        <v>917008</v>
      </c>
      <c r="H10" s="92">
        <f>F10-D10</f>
        <v>185</v>
      </c>
      <c r="I10" s="159">
        <f>G10-E10</f>
        <v>11250</v>
      </c>
      <c r="J10" s="55" t="s">
        <v>0</v>
      </c>
    </row>
    <row r="11" spans="1:12">
      <c r="A11" s="131" t="s">
        <v>64</v>
      </c>
      <c r="B11" s="94">
        <v>1336</v>
      </c>
      <c r="C11" s="95">
        <v>88737</v>
      </c>
      <c r="D11" s="94">
        <v>1336</v>
      </c>
      <c r="E11" s="95">
        <v>89700</v>
      </c>
      <c r="F11" s="94">
        <v>1336</v>
      </c>
      <c r="G11" s="95">
        <v>90111</v>
      </c>
      <c r="H11" s="92">
        <f>F11-D11</f>
        <v>0</v>
      </c>
      <c r="I11" s="75">
        <f>G11-E11</f>
        <v>411</v>
      </c>
      <c r="J11" s="55" t="s">
        <v>0</v>
      </c>
    </row>
    <row r="12" spans="1:12">
      <c r="A12" s="131" t="s">
        <v>46</v>
      </c>
      <c r="B12" s="94"/>
      <c r="C12" s="95">
        <v>29205</v>
      </c>
      <c r="D12" s="94"/>
      <c r="E12" s="95">
        <v>29446</v>
      </c>
      <c r="F12" s="94"/>
      <c r="G12" s="95">
        <v>29534</v>
      </c>
      <c r="H12" s="92">
        <f>F12-D12</f>
        <v>0</v>
      </c>
      <c r="I12" s="75">
        <f t="shared" ref="I12:I15" si="0">G12-E12</f>
        <v>88</v>
      </c>
      <c r="J12" s="55" t="s">
        <v>0</v>
      </c>
    </row>
    <row r="13" spans="1:12">
      <c r="A13" s="132" t="s">
        <v>48</v>
      </c>
      <c r="B13" s="488"/>
      <c r="C13" s="485">
        <v>0</v>
      </c>
      <c r="D13" s="488"/>
      <c r="E13" s="485">
        <f>C13</f>
        <v>0</v>
      </c>
      <c r="F13" s="488"/>
      <c r="G13" s="485">
        <v>0</v>
      </c>
      <c r="H13" s="97">
        <f t="shared" ref="H13:H15" si="1">F13-D13</f>
        <v>0</v>
      </c>
      <c r="I13" s="98">
        <f t="shared" si="0"/>
        <v>0</v>
      </c>
      <c r="J13" s="55" t="s">
        <v>0</v>
      </c>
    </row>
    <row r="14" spans="1:12">
      <c r="A14" s="132" t="s">
        <v>47</v>
      </c>
      <c r="B14" s="488"/>
      <c r="C14" s="485">
        <v>2554</v>
      </c>
      <c r="D14" s="488"/>
      <c r="E14" s="485">
        <v>2542</v>
      </c>
      <c r="F14" s="488"/>
      <c r="G14" s="485">
        <v>2542</v>
      </c>
      <c r="H14" s="97">
        <f t="shared" si="1"/>
        <v>0</v>
      </c>
      <c r="I14" s="98">
        <f t="shared" si="0"/>
        <v>0</v>
      </c>
      <c r="J14" s="55" t="s">
        <v>0</v>
      </c>
    </row>
    <row r="15" spans="1:12">
      <c r="A15" s="133" t="s">
        <v>49</v>
      </c>
      <c r="B15" s="489"/>
      <c r="C15" s="486">
        <v>-1715</v>
      </c>
      <c r="D15" s="489"/>
      <c r="E15" s="486">
        <v>13122</v>
      </c>
      <c r="F15" s="489"/>
      <c r="G15" s="486">
        <v>624</v>
      </c>
      <c r="H15" s="92">
        <f t="shared" si="1"/>
        <v>0</v>
      </c>
      <c r="I15" s="75">
        <f t="shared" si="0"/>
        <v>-12498</v>
      </c>
      <c r="J15" s="55" t="s">
        <v>0</v>
      </c>
    </row>
    <row r="16" spans="1:12">
      <c r="A16" s="711" t="s">
        <v>18</v>
      </c>
      <c r="B16" s="559">
        <f>+B10+B11+B12+B15</f>
        <v>10740</v>
      </c>
      <c r="C16" s="100">
        <f t="shared" ref="C16" si="2">+C10+C11+C12+C15</f>
        <v>1016617</v>
      </c>
      <c r="D16" s="559">
        <f>+D10+D11+D12+D15</f>
        <v>10740</v>
      </c>
      <c r="E16" s="100">
        <f t="shared" ref="E16:G16" si="3">+E10+E11+E12+E15</f>
        <v>1038026</v>
      </c>
      <c r="F16" s="99">
        <f t="shared" si="3"/>
        <v>10925</v>
      </c>
      <c r="G16" s="241">
        <f t="shared" si="3"/>
        <v>1037277</v>
      </c>
      <c r="H16" s="100">
        <f>+H10+H11+H12+H15</f>
        <v>185</v>
      </c>
      <c r="I16" s="241">
        <f t="shared" ref="I16" si="4">+I10+I11+I12+I15</f>
        <v>-749</v>
      </c>
      <c r="J16" s="55" t="s">
        <v>0</v>
      </c>
    </row>
    <row r="17" spans="1:13">
      <c r="A17" s="710" t="s">
        <v>91</v>
      </c>
      <c r="B17" s="92"/>
      <c r="C17" s="93"/>
      <c r="D17" s="92"/>
      <c r="E17" s="93"/>
      <c r="F17" s="92"/>
      <c r="G17" s="93"/>
      <c r="H17" s="92"/>
      <c r="I17" s="75"/>
      <c r="J17" s="55" t="s">
        <v>0</v>
      </c>
    </row>
    <row r="18" spans="1:13">
      <c r="A18" s="134" t="s">
        <v>51</v>
      </c>
      <c r="B18" s="92"/>
      <c r="C18" s="95">
        <f>290417+7032</f>
        <v>297449</v>
      </c>
      <c r="D18" s="92"/>
      <c r="E18" s="95">
        <v>293366</v>
      </c>
      <c r="F18" s="92"/>
      <c r="G18" s="95">
        <v>296641</v>
      </c>
      <c r="H18" s="92"/>
      <c r="I18" s="75">
        <f t="shared" ref="I18:I23" si="5">G18-E18</f>
        <v>3275</v>
      </c>
      <c r="J18" s="55" t="s">
        <v>0</v>
      </c>
    </row>
    <row r="19" spans="1:13">
      <c r="A19" s="134" t="s">
        <v>52</v>
      </c>
      <c r="B19" s="92"/>
      <c r="C19" s="95">
        <v>30443</v>
      </c>
      <c r="D19" s="92"/>
      <c r="E19" s="95">
        <v>35718</v>
      </c>
      <c r="F19" s="92"/>
      <c r="G19" s="95">
        <v>34990</v>
      </c>
      <c r="H19" s="92"/>
      <c r="I19" s="75">
        <f t="shared" si="5"/>
        <v>-728</v>
      </c>
      <c r="J19" s="55" t="s">
        <v>0</v>
      </c>
    </row>
    <row r="20" spans="1:13">
      <c r="A20" s="134" t="s">
        <v>53</v>
      </c>
      <c r="B20" s="92"/>
      <c r="C20" s="95">
        <v>4642</v>
      </c>
      <c r="D20" s="92"/>
      <c r="E20" s="95">
        <v>4775</v>
      </c>
      <c r="F20" s="92"/>
      <c r="G20" s="95">
        <v>4823</v>
      </c>
      <c r="H20" s="92"/>
      <c r="I20" s="75">
        <f t="shared" si="5"/>
        <v>48</v>
      </c>
      <c r="J20" s="55" t="s">
        <v>0</v>
      </c>
    </row>
    <row r="21" spans="1:13">
      <c r="A21" s="134" t="s">
        <v>123</v>
      </c>
      <c r="B21" s="92"/>
      <c r="C21" s="95">
        <v>240234</v>
      </c>
      <c r="D21" s="92"/>
      <c r="E21" s="487">
        <f>234969</f>
        <v>234969</v>
      </c>
      <c r="F21" s="92"/>
      <c r="G21" s="95">
        <v>241299</v>
      </c>
      <c r="H21" s="92"/>
      <c r="I21" s="75">
        <f t="shared" si="5"/>
        <v>6330</v>
      </c>
      <c r="J21" s="55" t="s">
        <v>0</v>
      </c>
    </row>
    <row r="22" spans="1:13">
      <c r="A22" s="134" t="s">
        <v>32</v>
      </c>
      <c r="B22" s="92"/>
      <c r="C22" s="93">
        <v>3999</v>
      </c>
      <c r="D22" s="92"/>
      <c r="E22" s="95">
        <v>4157</v>
      </c>
      <c r="F22" s="92"/>
      <c r="G22" s="95">
        <v>4199</v>
      </c>
      <c r="H22" s="92"/>
      <c r="I22" s="75">
        <f t="shared" si="5"/>
        <v>42</v>
      </c>
      <c r="J22" s="55" t="s">
        <v>0</v>
      </c>
    </row>
    <row r="23" spans="1:13">
      <c r="A23" s="134" t="s">
        <v>54</v>
      </c>
      <c r="B23" s="92"/>
      <c r="C23" s="93">
        <v>31743</v>
      </c>
      <c r="D23" s="92"/>
      <c r="E23" s="95">
        <v>32698</v>
      </c>
      <c r="F23" s="92"/>
      <c r="G23" s="95">
        <v>33025</v>
      </c>
      <c r="H23" s="92"/>
      <c r="I23" s="75">
        <f t="shared" si="5"/>
        <v>327</v>
      </c>
      <c r="J23" s="55" t="s">
        <v>0</v>
      </c>
    </row>
    <row r="24" spans="1:13">
      <c r="A24" s="134" t="s">
        <v>55</v>
      </c>
      <c r="B24" s="92"/>
      <c r="C24" s="93">
        <v>2129</v>
      </c>
      <c r="D24" s="92"/>
      <c r="E24" s="93">
        <v>2245</v>
      </c>
      <c r="F24" s="92"/>
      <c r="G24" s="95">
        <v>2267</v>
      </c>
      <c r="H24" s="92"/>
      <c r="I24" s="75">
        <f t="shared" ref="I24:I25" si="6">G24-E24</f>
        <v>22</v>
      </c>
      <c r="J24" s="55" t="s">
        <v>0</v>
      </c>
    </row>
    <row r="25" spans="1:13">
      <c r="A25" s="134" t="s">
        <v>56</v>
      </c>
      <c r="B25" s="92"/>
      <c r="C25" s="95">
        <v>68632</v>
      </c>
      <c r="D25" s="92"/>
      <c r="E25" s="93">
        <v>56109</v>
      </c>
      <c r="F25" s="92"/>
      <c r="G25" s="95">
        <v>56685</v>
      </c>
      <c r="H25" s="92"/>
      <c r="I25" s="75">
        <f t="shared" si="6"/>
        <v>576</v>
      </c>
      <c r="J25" s="55" t="s">
        <v>0</v>
      </c>
    </row>
    <row r="26" spans="1:13">
      <c r="A26" s="134" t="s">
        <v>57</v>
      </c>
      <c r="B26" s="92"/>
      <c r="C26" s="95">
        <f>127502+11084</f>
        <v>138586</v>
      </c>
      <c r="D26" s="92"/>
      <c r="E26" s="93">
        <v>125140</v>
      </c>
      <c r="F26" s="92"/>
      <c r="G26" s="93">
        <v>125383</v>
      </c>
      <c r="H26" s="92"/>
      <c r="I26" s="75">
        <f>G26-E26</f>
        <v>243</v>
      </c>
      <c r="J26" s="55" t="s">
        <v>0</v>
      </c>
    </row>
    <row r="27" spans="1:13">
      <c r="A27" s="134" t="s">
        <v>202</v>
      </c>
      <c r="B27" s="92"/>
      <c r="C27" s="93">
        <v>35900</v>
      </c>
      <c r="D27" s="92"/>
      <c r="E27" s="93">
        <f>33952</f>
        <v>33952</v>
      </c>
      <c r="F27" s="92"/>
      <c r="G27" s="93">
        <v>33266</v>
      </c>
      <c r="H27" s="92"/>
      <c r="I27" s="75">
        <f>G27-E27</f>
        <v>-686</v>
      </c>
      <c r="J27" s="55" t="s">
        <v>0</v>
      </c>
    </row>
    <row r="28" spans="1:13">
      <c r="A28" s="134" t="s">
        <v>124</v>
      </c>
      <c r="B28" s="92"/>
      <c r="C28" s="93">
        <v>2564</v>
      </c>
      <c r="D28" s="92"/>
      <c r="E28" s="93">
        <v>2641</v>
      </c>
      <c r="F28" s="92"/>
      <c r="G28" s="95">
        <v>2667</v>
      </c>
      <c r="H28" s="92"/>
      <c r="I28" s="75">
        <f t="shared" ref="I28:I34" si="7">G28-E28</f>
        <v>26</v>
      </c>
      <c r="J28" s="55" t="s">
        <v>0</v>
      </c>
      <c r="L28" s="19"/>
    </row>
    <row r="29" spans="1:13">
      <c r="A29" s="134" t="s">
        <v>309</v>
      </c>
      <c r="B29" s="92"/>
      <c r="C29" s="93">
        <v>1334</v>
      </c>
      <c r="D29" s="92"/>
      <c r="E29" s="93">
        <v>1374</v>
      </c>
      <c r="F29" s="92"/>
      <c r="G29" s="95">
        <v>1388</v>
      </c>
      <c r="H29" s="92"/>
      <c r="I29" s="75">
        <f t="shared" si="7"/>
        <v>14</v>
      </c>
      <c r="J29" s="55" t="s">
        <v>0</v>
      </c>
      <c r="M29" s="739"/>
    </row>
    <row r="30" spans="1:13">
      <c r="A30" s="134" t="s">
        <v>128</v>
      </c>
      <c r="B30" s="92"/>
      <c r="C30" s="93">
        <v>10540</v>
      </c>
      <c r="D30" s="92"/>
      <c r="E30" s="93">
        <v>10984</v>
      </c>
      <c r="F30" s="92"/>
      <c r="G30" s="95">
        <v>11094</v>
      </c>
      <c r="H30" s="92"/>
      <c r="I30" s="75">
        <f t="shared" si="7"/>
        <v>110</v>
      </c>
      <c r="J30" s="55" t="s">
        <v>0</v>
      </c>
      <c r="L30" s="19"/>
    </row>
    <row r="31" spans="1:13">
      <c r="A31" s="134" t="s">
        <v>58</v>
      </c>
      <c r="B31" s="92"/>
      <c r="C31" s="93">
        <v>16295</v>
      </c>
      <c r="D31" s="92"/>
      <c r="E31" s="95">
        <v>18719</v>
      </c>
      <c r="F31" s="92"/>
      <c r="G31" s="95">
        <v>18906</v>
      </c>
      <c r="H31" s="92"/>
      <c r="I31" s="75">
        <f t="shared" si="7"/>
        <v>187</v>
      </c>
      <c r="J31" s="55" t="s">
        <v>0</v>
      </c>
      <c r="L31" s="19"/>
    </row>
    <row r="32" spans="1:13">
      <c r="A32" s="134" t="s">
        <v>59</v>
      </c>
      <c r="B32" s="92"/>
      <c r="C32" s="93">
        <v>64615</v>
      </c>
      <c r="D32" s="92"/>
      <c r="E32" s="95">
        <v>64166</v>
      </c>
      <c r="F32" s="92"/>
      <c r="G32" s="95">
        <v>64225</v>
      </c>
      <c r="H32" s="92"/>
      <c r="I32" s="75">
        <f t="shared" si="7"/>
        <v>59</v>
      </c>
      <c r="J32" s="55" t="s">
        <v>0</v>
      </c>
    </row>
    <row r="33" spans="1:23">
      <c r="A33" s="134" t="s">
        <v>289</v>
      </c>
      <c r="B33" s="92"/>
      <c r="C33" s="93">
        <v>5656</v>
      </c>
      <c r="D33" s="92"/>
      <c r="E33" s="95">
        <v>0</v>
      </c>
      <c r="F33" s="92"/>
      <c r="G33" s="95">
        <v>5300</v>
      </c>
      <c r="H33" s="92"/>
      <c r="I33" s="75">
        <f t="shared" si="7"/>
        <v>5300</v>
      </c>
      <c r="J33" s="55"/>
      <c r="K33" s="389"/>
    </row>
    <row r="34" spans="1:23">
      <c r="A34" s="134" t="s">
        <v>290</v>
      </c>
      <c r="B34" s="92"/>
      <c r="C34" s="93">
        <v>785</v>
      </c>
      <c r="D34" s="92"/>
      <c r="E34" s="95">
        <v>961</v>
      </c>
      <c r="F34" s="92"/>
      <c r="G34" s="95">
        <v>943</v>
      </c>
      <c r="H34" s="92"/>
      <c r="I34" s="75">
        <f t="shared" si="7"/>
        <v>-18</v>
      </c>
      <c r="J34" s="55"/>
      <c r="K34" s="389"/>
    </row>
    <row r="35" spans="1:23">
      <c r="A35" s="135" t="s">
        <v>60</v>
      </c>
      <c r="B35" s="92"/>
      <c r="C35" s="38">
        <f>SUM(C16:C34)</f>
        <v>1972163</v>
      </c>
      <c r="D35" s="92"/>
      <c r="E35" s="38">
        <f>SUM(E16:E34)</f>
        <v>1960000</v>
      </c>
      <c r="F35" s="92"/>
      <c r="G35" s="38">
        <f>SUM(G16:G34)</f>
        <v>1974378</v>
      </c>
      <c r="H35" s="53"/>
      <c r="I35" s="37">
        <f>SUM(I16:I34)</f>
        <v>14378</v>
      </c>
      <c r="J35" s="55" t="s">
        <v>0</v>
      </c>
    </row>
    <row r="36" spans="1:23" s="557" customFormat="1" ht="16.899999999999999" customHeight="1">
      <c r="A36" s="560" t="s">
        <v>61</v>
      </c>
      <c r="B36" s="94"/>
      <c r="C36" s="561">
        <v>-38859</v>
      </c>
      <c r="D36" s="94"/>
      <c r="E36" s="95"/>
      <c r="F36" s="94"/>
      <c r="G36" s="95"/>
      <c r="H36" s="94"/>
      <c r="I36" s="96"/>
      <c r="J36" s="558" t="s">
        <v>0</v>
      </c>
      <c r="K36" s="42"/>
      <c r="L36" s="562"/>
    </row>
    <row r="37" spans="1:23" s="557" customFormat="1" hidden="1">
      <c r="A37" s="560" t="s">
        <v>62</v>
      </c>
      <c r="B37" s="94"/>
      <c r="C37" s="561"/>
      <c r="D37" s="94"/>
      <c r="E37" s="95"/>
      <c r="F37" s="94"/>
      <c r="G37" s="95"/>
      <c r="H37" s="94"/>
      <c r="I37" s="96"/>
      <c r="J37" s="558" t="s">
        <v>0</v>
      </c>
      <c r="K37" s="42"/>
      <c r="L37" s="562"/>
    </row>
    <row r="38" spans="1:23" s="557" customFormat="1">
      <c r="A38" s="560" t="s">
        <v>63</v>
      </c>
      <c r="B38" s="94"/>
      <c r="C38" s="95">
        <v>193</v>
      </c>
      <c r="D38" s="94"/>
      <c r="E38" s="95"/>
      <c r="F38" s="94"/>
      <c r="G38" s="95"/>
      <c r="H38" s="94"/>
      <c r="I38" s="96"/>
      <c r="J38" s="558" t="s">
        <v>0</v>
      </c>
      <c r="K38" s="42"/>
      <c r="L38" s="562"/>
    </row>
    <row r="39" spans="1:23" s="557" customFormat="1" ht="16.5" customHeight="1" thickBot="1">
      <c r="A39" s="563" t="s">
        <v>1</v>
      </c>
      <c r="B39" s="235"/>
      <c r="C39" s="236">
        <f>SUM(C35:C38)</f>
        <v>1933497</v>
      </c>
      <c r="D39" s="235"/>
      <c r="E39" s="236">
        <f>SUM(E35:E38)</f>
        <v>1960000</v>
      </c>
      <c r="F39" s="235"/>
      <c r="G39" s="236">
        <f>SUM(G35:G38)</f>
        <v>1974378</v>
      </c>
      <c r="H39" s="235"/>
      <c r="I39" s="237"/>
      <c r="J39" s="558" t="s">
        <v>0</v>
      </c>
      <c r="K39" s="42"/>
      <c r="L39" s="1040"/>
      <c r="M39" s="1040"/>
      <c r="N39" s="1040"/>
      <c r="O39" s="1040"/>
      <c r="P39" s="1040"/>
      <c r="Q39" s="1040"/>
      <c r="R39" s="1040"/>
      <c r="S39" s="1040"/>
      <c r="T39" s="1040"/>
      <c r="U39" s="1040"/>
      <c r="V39" s="1040"/>
      <c r="W39" s="1040"/>
    </row>
    <row r="40" spans="1:23" s="557" customFormat="1">
      <c r="A40" s="564"/>
      <c r="B40" s="238"/>
      <c r="C40" s="239"/>
      <c r="D40" s="238"/>
      <c r="E40" s="239"/>
      <c r="F40" s="238"/>
      <c r="G40" s="239"/>
      <c r="H40" s="238"/>
      <c r="I40" s="240"/>
      <c r="J40" s="558"/>
      <c r="K40" s="42"/>
      <c r="L40" s="1040"/>
      <c r="M40" s="1040"/>
      <c r="N40" s="1040"/>
      <c r="O40" s="1040"/>
      <c r="P40" s="1040"/>
      <c r="Q40" s="1040"/>
      <c r="R40" s="1040"/>
      <c r="S40" s="1040"/>
      <c r="T40" s="1040"/>
      <c r="U40" s="1040"/>
      <c r="V40" s="1040"/>
      <c r="W40" s="1040"/>
    </row>
    <row r="41" spans="1:23" s="557" customFormat="1">
      <c r="A41" s="565" t="s">
        <v>148</v>
      </c>
      <c r="B41" s="94">
        <v>1639</v>
      </c>
      <c r="C41" s="95"/>
      <c r="D41" s="94">
        <v>1639</v>
      </c>
      <c r="E41" s="95"/>
      <c r="F41" s="94">
        <v>1676</v>
      </c>
      <c r="G41" s="95"/>
      <c r="H41" s="94">
        <f>F41-D41</f>
        <v>37</v>
      </c>
      <c r="I41" s="96"/>
      <c r="J41" s="558" t="s">
        <v>0</v>
      </c>
      <c r="K41" s="42"/>
      <c r="L41" s="1040"/>
      <c r="M41" s="1040"/>
      <c r="N41" s="1040"/>
      <c r="O41" s="1040"/>
      <c r="P41" s="1040"/>
      <c r="Q41" s="1040"/>
      <c r="R41" s="1040"/>
      <c r="S41" s="1040"/>
      <c r="T41" s="1040"/>
      <c r="U41" s="1040"/>
      <c r="V41" s="1040"/>
      <c r="W41" s="1040"/>
    </row>
    <row r="42" spans="1:23" s="557" customFormat="1" hidden="1">
      <c r="A42" s="560" t="s">
        <v>50</v>
      </c>
      <c r="B42" s="566">
        <v>0</v>
      </c>
      <c r="C42" s="567">
        <v>0</v>
      </c>
      <c r="D42" s="566">
        <v>0</v>
      </c>
      <c r="E42" s="567">
        <v>0</v>
      </c>
      <c r="F42" s="566">
        <v>0</v>
      </c>
      <c r="G42" s="567">
        <v>0</v>
      </c>
      <c r="H42" s="94"/>
      <c r="I42" s="568"/>
      <c r="J42" s="558" t="s">
        <v>0</v>
      </c>
      <c r="K42" s="42"/>
      <c r="L42" s="562" t="s">
        <v>203</v>
      </c>
    </row>
    <row r="43" spans="1:23" s="557" customFormat="1" ht="16.5" thickBot="1">
      <c r="A43" s="703" t="s">
        <v>2</v>
      </c>
      <c r="B43" s="704"/>
      <c r="C43" s="705">
        <v>20000</v>
      </c>
      <c r="D43" s="704"/>
      <c r="E43" s="705">
        <v>20000</v>
      </c>
      <c r="F43" s="704"/>
      <c r="G43" s="705">
        <v>20000</v>
      </c>
      <c r="H43" s="704"/>
      <c r="I43" s="706"/>
      <c r="J43" s="558" t="s">
        <v>0</v>
      </c>
      <c r="K43" s="42"/>
    </row>
    <row r="44" spans="1:23" s="557" customFormat="1" hidden="1">
      <c r="A44" s="699" t="s">
        <v>3</v>
      </c>
      <c r="B44" s="700"/>
      <c r="C44" s="701">
        <v>0</v>
      </c>
      <c r="D44" s="700"/>
      <c r="E44" s="701">
        <v>0</v>
      </c>
      <c r="F44" s="700"/>
      <c r="G44" s="701">
        <v>0</v>
      </c>
      <c r="H44" s="700"/>
      <c r="I44" s="702"/>
      <c r="J44" s="558" t="s">
        <v>0</v>
      </c>
      <c r="K44" s="42"/>
    </row>
    <row r="45" spans="1:23">
      <c r="A45" s="50"/>
      <c r="B45" s="46"/>
      <c r="C45" s="46"/>
      <c r="D45" s="46"/>
      <c r="E45" s="46"/>
      <c r="F45" s="46"/>
      <c r="G45" s="46"/>
      <c r="H45" s="46"/>
      <c r="I45" s="46"/>
      <c r="J45" s="55" t="s">
        <v>23</v>
      </c>
    </row>
    <row r="46" spans="1:23">
      <c r="A46" s="1063"/>
      <c r="B46" s="1064"/>
      <c r="C46" s="1064"/>
      <c r="D46" s="1064"/>
      <c r="E46" s="1064"/>
      <c r="F46" s="1064"/>
      <c r="G46" s="1064"/>
      <c r="H46" s="1064"/>
      <c r="I46" s="1064"/>
      <c r="J46" s="1064"/>
    </row>
    <row r="47" spans="1:23" s="306" customFormat="1">
      <c r="H47" s="13"/>
      <c r="I47" s="13"/>
      <c r="J47" s="307"/>
      <c r="K47" s="308"/>
    </row>
    <row r="48" spans="1:23" s="306" customFormat="1" ht="18.75">
      <c r="A48" s="1060"/>
      <c r="B48" s="1060"/>
      <c r="C48" s="1060"/>
      <c r="D48" s="1060"/>
      <c r="E48" s="1060"/>
      <c r="F48" s="1060"/>
      <c r="G48" s="1060"/>
      <c r="H48" s="1060"/>
      <c r="I48" s="1060"/>
      <c r="J48" s="307"/>
      <c r="K48" s="308"/>
    </row>
    <row r="49" spans="1:11" s="17" customFormat="1" ht="27" customHeight="1">
      <c r="A49" s="1065"/>
      <c r="B49" s="1065"/>
      <c r="C49" s="1065"/>
      <c r="D49" s="1065"/>
      <c r="E49" s="1065"/>
      <c r="F49" s="1065"/>
      <c r="G49" s="1065"/>
      <c r="H49" s="1065"/>
      <c r="I49" s="1065"/>
      <c r="J49" s="188"/>
      <c r="K49" s="310"/>
    </row>
    <row r="50" spans="1:11" s="17" customFormat="1" ht="27" customHeight="1">
      <c r="A50" s="1065"/>
      <c r="B50" s="1065"/>
      <c r="C50" s="1065"/>
      <c r="D50" s="1065"/>
      <c r="E50" s="1065"/>
      <c r="F50" s="1065"/>
      <c r="G50" s="1065"/>
      <c r="H50" s="1065"/>
      <c r="I50" s="1065"/>
      <c r="J50" s="188"/>
      <c r="K50" s="310"/>
    </row>
    <row r="51" spans="1:11" s="17" customFormat="1" ht="27" customHeight="1">
      <c r="A51" s="1065"/>
      <c r="B51" s="1065"/>
      <c r="C51" s="1065"/>
      <c r="D51" s="1065"/>
      <c r="E51" s="1065"/>
      <c r="F51" s="1065"/>
      <c r="G51" s="1065"/>
      <c r="H51" s="1065"/>
      <c r="I51" s="1065"/>
      <c r="J51" s="188"/>
      <c r="K51" s="310"/>
    </row>
    <row r="52" spans="1:11" s="17" customFormat="1" ht="35.1" customHeight="1">
      <c r="A52" s="1058"/>
      <c r="B52" s="1058"/>
      <c r="C52" s="1058"/>
      <c r="D52" s="1058"/>
      <c r="E52" s="1058"/>
      <c r="F52" s="1058"/>
      <c r="G52" s="1058"/>
      <c r="H52" s="1058"/>
      <c r="I52" s="1058"/>
      <c r="J52" s="188"/>
      <c r="K52" s="310"/>
    </row>
    <row r="53" spans="1:11" s="17" customFormat="1" ht="39.75" customHeight="1">
      <c r="A53" s="1059"/>
      <c r="B53" s="1059"/>
      <c r="C53" s="1059"/>
      <c r="D53" s="1059"/>
      <c r="E53" s="1059"/>
      <c r="F53" s="1059"/>
      <c r="G53" s="1059"/>
      <c r="H53" s="1059"/>
      <c r="I53" s="1059"/>
      <c r="J53" s="188"/>
      <c r="K53" s="310"/>
    </row>
    <row r="54" spans="1:11" s="17" customFormat="1" ht="27" customHeight="1">
      <c r="A54" s="1059"/>
      <c r="B54" s="1059"/>
      <c r="C54" s="1059"/>
      <c r="D54" s="1059"/>
      <c r="E54" s="1059"/>
      <c r="F54" s="1059"/>
      <c r="G54" s="1059"/>
      <c r="H54" s="1059"/>
      <c r="I54" s="1059"/>
      <c r="J54" s="188"/>
      <c r="K54" s="310"/>
    </row>
    <row r="55" spans="1:11" s="17" customFormat="1" ht="39.75" customHeight="1">
      <c r="A55" s="1059"/>
      <c r="B55" s="1059"/>
      <c r="C55" s="1059"/>
      <c r="D55" s="1059"/>
      <c r="E55" s="1059"/>
      <c r="F55" s="1059"/>
      <c r="G55" s="1059"/>
      <c r="H55" s="1059"/>
      <c r="I55" s="1059"/>
      <c r="J55" s="188"/>
      <c r="K55" s="310"/>
    </row>
    <row r="56" spans="1:11" s="17" customFormat="1" ht="27" customHeight="1">
      <c r="A56" s="1061"/>
      <c r="B56" s="1061"/>
      <c r="C56" s="1061"/>
      <c r="D56" s="1061"/>
      <c r="E56" s="1061"/>
      <c r="F56" s="1061"/>
      <c r="G56" s="1061"/>
      <c r="H56" s="1061"/>
      <c r="I56" s="1061"/>
      <c r="J56" s="1061"/>
      <c r="K56" s="1062"/>
    </row>
    <row r="57" spans="1:11" s="17" customFormat="1" ht="22.9" customHeight="1">
      <c r="A57" s="309"/>
      <c r="B57" s="1057"/>
      <c r="C57" s="1057"/>
      <c r="D57" s="1057"/>
      <c r="E57" s="1057"/>
      <c r="F57" s="1057"/>
      <c r="G57" s="1057"/>
      <c r="H57" s="1057"/>
      <c r="I57" s="1057"/>
      <c r="J57" s="188"/>
      <c r="K57" s="310"/>
    </row>
    <row r="58" spans="1:11" s="17" customFormat="1">
      <c r="A58" s="309"/>
      <c r="B58" s="309"/>
      <c r="C58" s="309"/>
      <c r="D58" s="309"/>
      <c r="E58" s="309"/>
      <c r="F58" s="309"/>
      <c r="G58" s="309"/>
      <c r="H58" s="35"/>
      <c r="I58" s="36"/>
      <c r="J58" s="188"/>
      <c r="K58" s="310"/>
    </row>
    <row r="59" spans="1:11" s="306" customFormat="1">
      <c r="A59" s="311"/>
      <c r="B59" s="311"/>
      <c r="C59" s="311"/>
      <c r="D59" s="311"/>
      <c r="E59" s="311"/>
      <c r="F59" s="311"/>
      <c r="G59" s="311"/>
      <c r="H59" s="36"/>
      <c r="I59" s="36"/>
      <c r="J59" s="307"/>
      <c r="K59" s="308"/>
    </row>
    <row r="60" spans="1:11" s="306" customFormat="1">
      <c r="A60" s="311"/>
      <c r="B60" s="311"/>
      <c r="C60" s="311"/>
      <c r="D60" s="311"/>
      <c r="E60" s="311"/>
      <c r="F60" s="311"/>
      <c r="G60" s="311"/>
      <c r="H60" s="36"/>
      <c r="I60" s="36"/>
      <c r="J60" s="307"/>
      <c r="K60" s="308"/>
    </row>
    <row r="61" spans="1:11" s="306" customFormat="1" ht="65.45" customHeight="1">
      <c r="A61" s="311"/>
      <c r="B61" s="1056"/>
      <c r="C61" s="1056"/>
      <c r="D61" s="1056"/>
      <c r="E61" s="1056"/>
      <c r="F61" s="1056"/>
      <c r="G61" s="1056"/>
      <c r="H61" s="1056"/>
      <c r="I61" s="1056"/>
      <c r="J61" s="307"/>
      <c r="K61" s="308"/>
    </row>
    <row r="62" spans="1:11">
      <c r="H62" s="11"/>
      <c r="I62" s="11"/>
    </row>
    <row r="63" spans="1:11">
      <c r="H63" s="11"/>
      <c r="I63" s="52"/>
    </row>
    <row r="64" spans="1:11">
      <c r="C64" s="2">
        <f>1930135-C39</f>
        <v>-3362</v>
      </c>
      <c r="H64" s="11"/>
      <c r="I64" s="11"/>
    </row>
    <row r="65" spans="8:9">
      <c r="H65" s="11"/>
      <c r="I65" s="11"/>
    </row>
    <row r="66" spans="8:9">
      <c r="H66" s="11"/>
      <c r="I66" s="11"/>
    </row>
    <row r="67" spans="8:9">
      <c r="H67" s="11"/>
      <c r="I67" s="11"/>
    </row>
    <row r="68" spans="8:9">
      <c r="H68" s="11"/>
      <c r="I68" s="11"/>
    </row>
    <row r="69" spans="8:9">
      <c r="H69" s="11"/>
      <c r="I69" s="11"/>
    </row>
    <row r="70" spans="8:9">
      <c r="H70" s="11"/>
      <c r="I70" s="11"/>
    </row>
    <row r="71" spans="8:9">
      <c r="H71" s="11"/>
      <c r="I71" s="11"/>
    </row>
    <row r="72" spans="8:9">
      <c r="H72" s="11"/>
      <c r="I72" s="11"/>
    </row>
    <row r="73" spans="8:9">
      <c r="H73" s="11"/>
      <c r="I73" s="11"/>
    </row>
    <row r="74" spans="8:9">
      <c r="H74" s="11"/>
      <c r="I74" s="12"/>
    </row>
    <row r="75" spans="8:9">
      <c r="H75" s="11"/>
      <c r="I75" s="12"/>
    </row>
    <row r="76" spans="8:9">
      <c r="H76" s="11"/>
      <c r="I76" s="11"/>
    </row>
    <row r="77" spans="8:9">
      <c r="H77" s="11"/>
      <c r="I77" s="11"/>
    </row>
    <row r="78" spans="8:9">
      <c r="H78" s="11"/>
      <c r="I78" s="11"/>
    </row>
    <row r="79" spans="8:9">
      <c r="H79" s="11"/>
      <c r="I79" s="11"/>
    </row>
    <row r="80" spans="8:9">
      <c r="H80" s="11"/>
      <c r="I80" s="11"/>
    </row>
    <row r="81" spans="8:9">
      <c r="H81" s="11"/>
      <c r="I81" s="11"/>
    </row>
    <row r="82" spans="8:9">
      <c r="H82" s="11"/>
      <c r="I82" s="11"/>
    </row>
    <row r="83" spans="8:9">
      <c r="H83" s="11"/>
      <c r="I83" s="11"/>
    </row>
    <row r="84" spans="8:9">
      <c r="H84" s="11"/>
      <c r="I84" s="11"/>
    </row>
    <row r="85" spans="8:9">
      <c r="H85" s="11"/>
      <c r="I85" s="11"/>
    </row>
    <row r="86" spans="8:9">
      <c r="H86" s="11"/>
      <c r="I86" s="11"/>
    </row>
    <row r="87" spans="8:9">
      <c r="H87" s="11"/>
      <c r="I87" s="11"/>
    </row>
    <row r="88" spans="8:9">
      <c r="H88" s="11"/>
      <c r="I88" s="11"/>
    </row>
    <row r="89" spans="8:9">
      <c r="H89" s="14"/>
      <c r="I89" s="11"/>
    </row>
    <row r="90" spans="8:9">
      <c r="H90" s="6"/>
      <c r="I90" s="6"/>
    </row>
    <row r="91" spans="8:9">
      <c r="H91" s="5"/>
      <c r="I91" s="5"/>
    </row>
    <row r="92" spans="8:9">
      <c r="H92" s="5"/>
      <c r="I92" s="5"/>
    </row>
    <row r="93" spans="8:9">
      <c r="H93" s="5"/>
      <c r="I93" s="5"/>
    </row>
    <row r="94" spans="8:9">
      <c r="H94" s="5"/>
      <c r="I94" s="5"/>
    </row>
    <row r="198" spans="1:1">
      <c r="A198" s="2" t="s">
        <v>121</v>
      </c>
    </row>
  </sheetData>
  <customSheetViews>
    <customSheetView guid="{0A651168-CAD5-48A4-929F-2A4A67D9F7E0}"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BFBB8579-D278-40C5-8D02-042DDC2408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5"/>
      <headerFooter alignWithMargins="0">
        <oddFooter>&amp;C&amp;"Times New Roman,Regular"Exhibit L - Summary of Requirements by Object Class</oddFooter>
      </headerFooter>
    </customSheetView>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6"/>
      <headerFooter alignWithMargins="0">
        <oddFooter>&amp;C&amp;"Times New Roman,Regular"Exhibit L - Summary of Requirements by Object Class</oddFooter>
      </headerFooter>
    </customSheetView>
  </customSheetViews>
  <mergeCells count="25">
    <mergeCell ref="A1:I1"/>
    <mergeCell ref="A2:I2"/>
    <mergeCell ref="A3:I3"/>
    <mergeCell ref="A4:I4"/>
    <mergeCell ref="B61:I61"/>
    <mergeCell ref="B57:I57"/>
    <mergeCell ref="A52:I52"/>
    <mergeCell ref="A54:I54"/>
    <mergeCell ref="A55:I55"/>
    <mergeCell ref="A48:I48"/>
    <mergeCell ref="A56:K56"/>
    <mergeCell ref="A46:J46"/>
    <mergeCell ref="A49:I49"/>
    <mergeCell ref="A50:I50"/>
    <mergeCell ref="A51:I51"/>
    <mergeCell ref="A53:I53"/>
    <mergeCell ref="L39:W41"/>
    <mergeCell ref="A7:I7"/>
    <mergeCell ref="A5:I5"/>
    <mergeCell ref="A8:A9"/>
    <mergeCell ref="A6:I6"/>
    <mergeCell ref="B8:C8"/>
    <mergeCell ref="H8:I8"/>
    <mergeCell ref="F8:G8"/>
    <mergeCell ref="D8:E8"/>
  </mergeCells>
  <phoneticPr fontId="0" type="noConversion"/>
  <printOptions horizontalCentered="1"/>
  <pageMargins left="0.5" right="0.5" top="0.5" bottom="0.25" header="0.5" footer="0.5"/>
  <pageSetup scale="70" orientation="landscape" r:id="rId7"/>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25"/>
  <sheetViews>
    <sheetView zoomScaleNormal="100" workbookViewId="0">
      <selection activeCell="K1" sqref="K1:K1048576"/>
    </sheetView>
  </sheetViews>
  <sheetFormatPr defaultRowHeight="15"/>
  <cols>
    <col min="7" max="7" width="41.5546875" customWidth="1"/>
    <col min="9" max="9" width="8.88671875" style="234"/>
  </cols>
  <sheetData>
    <row r="1" spans="1:11" s="42" customFormat="1" ht="15.75">
      <c r="A1" s="579" t="s">
        <v>104</v>
      </c>
      <c r="I1" s="580"/>
      <c r="K1" s="580" t="s">
        <v>0</v>
      </c>
    </row>
    <row r="2" spans="1:11" ht="15.75">
      <c r="A2" s="158"/>
      <c r="K2" s="234" t="s">
        <v>0</v>
      </c>
    </row>
    <row r="3" spans="1:11" ht="20.25">
      <c r="A3" s="242"/>
      <c r="B3" s="243"/>
      <c r="C3" s="243"/>
      <c r="D3" s="243"/>
      <c r="E3" s="243"/>
      <c r="F3" s="243"/>
      <c r="G3" s="243"/>
      <c r="H3" s="243"/>
      <c r="I3" s="243"/>
      <c r="J3" s="243"/>
      <c r="K3" s="234" t="s">
        <v>0</v>
      </c>
    </row>
    <row r="4" spans="1:11" ht="20.25">
      <c r="A4" s="242"/>
      <c r="B4" s="243"/>
      <c r="C4" s="243"/>
      <c r="D4" s="243"/>
      <c r="E4" s="243"/>
      <c r="F4" s="243"/>
      <c r="G4" s="243"/>
      <c r="H4" s="243"/>
      <c r="I4" s="243"/>
      <c r="J4" s="243"/>
      <c r="K4" s="234" t="s">
        <v>0</v>
      </c>
    </row>
    <row r="5" spans="1:11" ht="20.25">
      <c r="A5" s="1068" t="s">
        <v>225</v>
      </c>
      <c r="B5" s="1069"/>
      <c r="C5" s="1069"/>
      <c r="D5" s="1069"/>
      <c r="E5" s="1069"/>
      <c r="F5" s="1069"/>
      <c r="G5" s="1069"/>
      <c r="H5" s="1069"/>
      <c r="I5" s="1069"/>
      <c r="J5" s="1069"/>
      <c r="K5" s="234" t="s">
        <v>0</v>
      </c>
    </row>
    <row r="6" spans="1:11">
      <c r="A6" s="243"/>
      <c r="B6" s="243"/>
      <c r="C6" s="243"/>
      <c r="D6" s="243"/>
      <c r="E6" s="243"/>
      <c r="F6" s="243"/>
      <c r="G6" s="243"/>
      <c r="H6" s="243"/>
      <c r="I6" s="243"/>
      <c r="J6" s="243"/>
      <c r="K6" s="234" t="s">
        <v>0</v>
      </c>
    </row>
    <row r="7" spans="1:11" ht="15.75">
      <c r="A7" s="1070" t="s">
        <v>138</v>
      </c>
      <c r="B7" s="1071"/>
      <c r="C7" s="1071"/>
      <c r="D7" s="1071"/>
      <c r="E7" s="1071"/>
      <c r="F7" s="1071"/>
      <c r="G7" s="1071"/>
      <c r="H7" s="1071"/>
      <c r="I7" s="1071"/>
      <c r="J7" s="1071"/>
      <c r="K7" s="234" t="s">
        <v>0</v>
      </c>
    </row>
    <row r="8" spans="1:11">
      <c r="A8" s="1072" t="s">
        <v>137</v>
      </c>
      <c r="B8" s="1073"/>
      <c r="C8" s="1073"/>
      <c r="D8" s="1073"/>
      <c r="E8" s="1073"/>
      <c r="F8" s="1073"/>
      <c r="G8" s="1073"/>
      <c r="H8" s="1073"/>
      <c r="I8" s="1073"/>
      <c r="J8" s="1073"/>
      <c r="K8" s="234" t="s">
        <v>0</v>
      </c>
    </row>
    <row r="9" spans="1:11">
      <c r="A9" s="244"/>
      <c r="B9" s="244"/>
      <c r="C9" s="244"/>
      <c r="D9" s="244"/>
      <c r="E9" s="244"/>
      <c r="F9" s="244"/>
      <c r="G9" s="244"/>
      <c r="H9" s="244"/>
      <c r="I9" s="244"/>
      <c r="J9" s="244"/>
      <c r="K9" s="234" t="s">
        <v>0</v>
      </c>
    </row>
    <row r="10" spans="1:11" ht="15.75">
      <c r="A10" s="245"/>
      <c r="B10" s="245"/>
      <c r="C10" s="245"/>
      <c r="D10" s="245"/>
      <c r="E10" s="246"/>
      <c r="F10" s="246"/>
      <c r="G10" s="246"/>
      <c r="H10" s="246"/>
      <c r="I10" s="246"/>
      <c r="J10" s="245"/>
      <c r="K10" s="234" t="s">
        <v>0</v>
      </c>
    </row>
    <row r="11" spans="1:11" ht="15.75">
      <c r="A11" s="1074" t="s">
        <v>175</v>
      </c>
      <c r="B11" s="1074"/>
      <c r="C11" s="1074"/>
      <c r="D11" s="1074"/>
      <c r="E11" s="1074"/>
      <c r="F11" s="1074"/>
      <c r="G11" s="1074"/>
      <c r="H11" s="1074"/>
      <c r="I11" s="1074"/>
      <c r="J11" s="1074"/>
      <c r="K11" s="234" t="s">
        <v>0</v>
      </c>
    </row>
    <row r="12" spans="1:11" ht="15.75">
      <c r="A12" s="247"/>
      <c r="B12" s="247"/>
      <c r="C12" s="247"/>
      <c r="D12" s="247"/>
      <c r="E12" s="247"/>
      <c r="F12" s="247"/>
      <c r="G12" s="247"/>
      <c r="H12" s="247"/>
      <c r="I12" s="247"/>
      <c r="J12" s="247"/>
      <c r="K12" s="234" t="s">
        <v>0</v>
      </c>
    </row>
    <row r="13" spans="1:11" ht="63" customHeight="1">
      <c r="A13" s="1066" t="s">
        <v>334</v>
      </c>
      <c r="B13" s="1067"/>
      <c r="C13" s="1067"/>
      <c r="D13" s="1067"/>
      <c r="E13" s="1067"/>
      <c r="F13" s="1067"/>
      <c r="G13" s="1067"/>
      <c r="H13" s="1067"/>
      <c r="I13" s="1067"/>
      <c r="J13" s="531"/>
      <c r="K13" s="234" t="s">
        <v>0</v>
      </c>
    </row>
    <row r="14" spans="1:11" s="733" customFormat="1" ht="18" customHeight="1">
      <c r="A14" s="734"/>
      <c r="B14" s="735"/>
      <c r="C14" s="735"/>
      <c r="D14" s="735"/>
      <c r="E14" s="735"/>
      <c r="F14" s="735"/>
      <c r="G14" s="735"/>
      <c r="H14" s="735"/>
      <c r="I14" s="735"/>
      <c r="J14" s="531"/>
      <c r="K14" s="234"/>
    </row>
    <row r="15" spans="1:11" s="733" customFormat="1" ht="76.5" customHeight="1">
      <c r="A15" s="1066" t="s">
        <v>335</v>
      </c>
      <c r="B15" s="1067"/>
      <c r="C15" s="1067"/>
      <c r="D15" s="1067"/>
      <c r="E15" s="1067"/>
      <c r="F15" s="1067"/>
      <c r="G15" s="1067"/>
      <c r="H15" s="1067"/>
      <c r="I15" s="1067"/>
      <c r="J15" s="531"/>
      <c r="K15" s="234"/>
    </row>
    <row r="16" spans="1:11" ht="18" customHeight="1">
      <c r="A16" s="531"/>
      <c r="B16" s="531"/>
      <c r="C16" s="531"/>
      <c r="D16" s="531"/>
      <c r="E16" s="531"/>
      <c r="F16" s="531"/>
      <c r="G16" s="531"/>
      <c r="H16" s="531"/>
      <c r="I16" s="531"/>
      <c r="J16" s="531"/>
      <c r="K16" s="234" t="s">
        <v>0</v>
      </c>
    </row>
    <row r="17" spans="1:11" ht="60.75" customHeight="1">
      <c r="A17" s="1066" t="s">
        <v>336</v>
      </c>
      <c r="B17" s="1067"/>
      <c r="C17" s="1067"/>
      <c r="D17" s="1067"/>
      <c r="E17" s="1067"/>
      <c r="F17" s="1067"/>
      <c r="G17" s="1067"/>
      <c r="H17" s="1067"/>
      <c r="I17" s="1067"/>
      <c r="J17" s="243"/>
      <c r="K17" s="234" t="s">
        <v>0</v>
      </c>
    </row>
    <row r="18" spans="1:11" s="733" customFormat="1" ht="18" customHeight="1">
      <c r="A18" s="734"/>
      <c r="B18" s="735"/>
      <c r="C18" s="735"/>
      <c r="D18" s="735"/>
      <c r="E18" s="735"/>
      <c r="F18" s="735"/>
      <c r="G18" s="735"/>
      <c r="H18" s="735"/>
      <c r="I18" s="735"/>
      <c r="J18" s="243"/>
      <c r="K18" s="234"/>
    </row>
    <row r="19" spans="1:11" s="733" customFormat="1" ht="47.25" customHeight="1">
      <c r="A19" s="1066" t="s">
        <v>337</v>
      </c>
      <c r="B19" s="1067"/>
      <c r="C19" s="1067"/>
      <c r="D19" s="1067"/>
      <c r="E19" s="1067"/>
      <c r="F19" s="1067"/>
      <c r="G19" s="1067"/>
      <c r="H19" s="1067"/>
      <c r="I19" s="1067"/>
      <c r="J19" s="243"/>
      <c r="K19" s="234"/>
    </row>
    <row r="20" spans="1:11" ht="15.75">
      <c r="A20" s="531"/>
      <c r="B20" s="531"/>
      <c r="C20" s="531"/>
      <c r="D20" s="531"/>
      <c r="E20" s="531"/>
      <c r="F20" s="531"/>
      <c r="G20" s="531"/>
      <c r="H20" s="531"/>
      <c r="I20" s="531"/>
      <c r="J20" s="531"/>
      <c r="K20" s="234" t="s">
        <v>0</v>
      </c>
    </row>
    <row r="21" spans="1:11">
      <c r="K21" s="234" t="s">
        <v>23</v>
      </c>
    </row>
    <row r="22" spans="1:11">
      <c r="K22" s="234"/>
    </row>
    <row r="23" spans="1:11">
      <c r="K23" s="234"/>
    </row>
    <row r="24" spans="1:11">
      <c r="K24" s="234"/>
    </row>
    <row r="25" spans="1:11">
      <c r="K25" s="234"/>
    </row>
  </sheetData>
  <customSheetViews>
    <customSheetView guid="{0A651168-CAD5-48A4-929F-2A4A67D9F7E0}" showPageBreaks="1" fitToPage="1" printArea="1">
      <selection activeCell="A14" sqref="A14:J16"/>
      <pageMargins left="0.75" right="0.75" top="1" bottom="1" header="0.5" footer="0.5"/>
      <pageSetup orientation="landscape" r:id="rId1"/>
      <headerFooter alignWithMargins="0"/>
    </customSheetView>
    <customSheetView guid="{BFBB8579-D278-40C5-8D02-042DDC240852}" fitToPage="1">
      <selection activeCell="A14" sqref="A14:J16"/>
      <pageMargins left="0.75" right="0.75" top="1" bottom="1" header="0.5" footer="0.5"/>
      <pageSetup orientation="landscape" r:id="rId2"/>
      <headerFooter alignWithMargins="0"/>
    </customSheetView>
    <customSheetView guid="{12C66D54-5067-4346-818B-6EAB1C8A9183}" showPageBreaks="1" fitToPage="1" printArea="1">
      <selection activeCell="A14" sqref="A14:J16"/>
      <pageMargins left="0.75" right="0.75" top="1" bottom="1" header="0.5" footer="0.5"/>
      <pageSetup orientation="landscape" r:id="rId3"/>
      <headerFooter alignWithMargins="0"/>
    </customSheetView>
    <customSheetView guid="{4148B88B-8ED7-4FDE-9459-DEB244AD0552}" fitToPage="1">
      <selection activeCell="A26" sqref="A26"/>
      <pageMargins left="0.75" right="0.75" top="1" bottom="1" header="0.5" footer="0.5"/>
      <pageSetup orientation="landscape" r:id="rId4"/>
      <headerFooter alignWithMargins="0"/>
    </customSheetView>
    <customSheetView guid="{56C0A34E-45B4-448B-85E5-70B3A8E63333}" fitToPage="1">
      <selection activeCell="A26" sqref="A26"/>
      <pageMargins left="0.75" right="0.75" top="1" bottom="1" header="0.5" footer="0.5"/>
      <pageSetup orientation="landscape" r:id="rId5"/>
      <headerFooter alignWithMargins="0"/>
    </customSheetView>
    <customSheetView guid="{3118AF25-8423-420A-806A-487665220C68}" showPageBreaks="1" fitToPage="1" printArea="1">
      <selection activeCell="A14" sqref="A14:J16"/>
      <pageMargins left="0.75" right="0.75" top="1" bottom="1" header="0.5" footer="0.5"/>
      <pageSetup orientation="landscape" r:id="rId6"/>
      <headerFooter alignWithMargins="0"/>
    </customSheetView>
  </customSheetViews>
  <mergeCells count="8">
    <mergeCell ref="A17:I17"/>
    <mergeCell ref="A15:I15"/>
    <mergeCell ref="A19:I19"/>
    <mergeCell ref="A5:J5"/>
    <mergeCell ref="A7:J7"/>
    <mergeCell ref="A8:J8"/>
    <mergeCell ref="A11:J11"/>
    <mergeCell ref="A13:I13"/>
  </mergeCells>
  <phoneticPr fontId="38" type="noConversion"/>
  <printOptions horizontalCentered="1"/>
  <pageMargins left="0.75" right="0.75" top="1" bottom="1" header="0.5" footer="0.5"/>
  <pageSetup scale="83" orientation="landscape" r:id="rId7"/>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Z89"/>
  <sheetViews>
    <sheetView showGridLines="0" showOutlineSymbols="0" view="pageBreakPreview" zoomScale="65" zoomScaleNormal="100" zoomScaleSheetLayoutView="65" workbookViewId="0">
      <selection activeCell="Z19" sqref="Z19:Z34"/>
    </sheetView>
  </sheetViews>
  <sheetFormatPr defaultColWidth="8.88671875" defaultRowHeight="15.75"/>
  <cols>
    <col min="1" max="2" width="2.5546875" style="3" customWidth="1"/>
    <col min="3" max="3" width="25" style="3" customWidth="1"/>
    <col min="4" max="4" width="7.109375" style="582" customWidth="1"/>
    <col min="5" max="5" width="7.44140625" style="582" customWidth="1"/>
    <col min="6" max="6" width="10.44140625" style="15" customWidth="1"/>
    <col min="7" max="7" width="8.44140625" style="582" bestFit="1" customWidth="1"/>
    <col min="8" max="8" width="8.6640625" style="582" customWidth="1"/>
    <col min="9" max="9" width="11.77734375" style="15" customWidth="1"/>
    <col min="10" max="10" width="6.21875" style="6" bestFit="1" customWidth="1"/>
    <col min="11" max="11" width="5.6640625" style="6" customWidth="1"/>
    <col min="12" max="12" width="9.33203125" style="6" bestFit="1" customWidth="1"/>
    <col min="13" max="13" width="8.6640625" style="6" customWidth="1"/>
    <col min="14" max="14" width="8.33203125" style="6" customWidth="1"/>
    <col min="15" max="15" width="12.33203125" style="6" customWidth="1"/>
    <col min="16" max="17" width="5.6640625" style="6" customWidth="1"/>
    <col min="18" max="18" width="8.5546875" style="6" customWidth="1"/>
    <col min="19" max="19" width="6.44140625" style="6" customWidth="1"/>
    <col min="20" max="20" width="5.6640625" style="6" customWidth="1"/>
    <col min="21" max="21" width="9.44140625" style="6" customWidth="1"/>
    <col min="22" max="22" width="9.5546875" style="6" customWidth="1"/>
    <col min="23" max="23" width="9.77734375" style="6" bestFit="1" customWidth="1"/>
    <col min="24" max="24" width="14.33203125" style="6" bestFit="1" customWidth="1"/>
    <col min="25" max="25" width="6.5546875" style="66" customWidth="1"/>
    <col min="26" max="26" width="7.6640625" style="3" customWidth="1"/>
    <col min="27" max="16384" width="8.88671875" style="3"/>
  </cols>
  <sheetData>
    <row r="1" spans="1:25" ht="20.25">
      <c r="A1" s="749" t="s">
        <v>180</v>
      </c>
      <c r="B1" s="750"/>
      <c r="C1" s="750"/>
      <c r="D1" s="750"/>
      <c r="E1" s="750"/>
      <c r="F1" s="750"/>
      <c r="G1" s="750"/>
      <c r="H1" s="750"/>
      <c r="I1" s="750"/>
      <c r="J1" s="750"/>
      <c r="K1" s="750"/>
      <c r="L1" s="750"/>
      <c r="M1" s="750"/>
      <c r="N1" s="750"/>
      <c r="O1" s="750"/>
      <c r="P1" s="750"/>
      <c r="Q1" s="750"/>
      <c r="R1" s="750"/>
      <c r="S1" s="750"/>
      <c r="T1" s="750"/>
      <c r="U1" s="750"/>
      <c r="V1" s="750"/>
      <c r="W1" s="750"/>
      <c r="X1" s="750"/>
      <c r="Y1" s="65" t="s">
        <v>0</v>
      </c>
    </row>
    <row r="2" spans="1:25">
      <c r="A2" s="753"/>
      <c r="B2" s="753"/>
      <c r="C2" s="753"/>
      <c r="D2" s="753"/>
      <c r="E2" s="753"/>
      <c r="F2" s="753"/>
      <c r="G2" s="753"/>
      <c r="H2" s="753"/>
      <c r="I2" s="753"/>
      <c r="J2" s="753"/>
      <c r="K2" s="753"/>
      <c r="L2" s="753"/>
      <c r="M2" s="753"/>
      <c r="N2" s="753"/>
      <c r="O2" s="753"/>
      <c r="P2" s="753"/>
      <c r="Q2" s="753"/>
      <c r="R2" s="753"/>
      <c r="S2" s="753"/>
      <c r="T2" s="753"/>
      <c r="U2" s="753"/>
      <c r="V2" s="753"/>
      <c r="W2" s="753"/>
      <c r="X2" s="753"/>
      <c r="Y2" s="65" t="s">
        <v>0</v>
      </c>
    </row>
    <row r="3" spans="1:25">
      <c r="A3" s="754"/>
      <c r="B3" s="754"/>
      <c r="C3" s="754"/>
      <c r="D3" s="754"/>
      <c r="E3" s="754"/>
      <c r="F3" s="754"/>
      <c r="G3" s="754"/>
      <c r="H3" s="754"/>
      <c r="I3" s="754"/>
      <c r="J3" s="754"/>
      <c r="K3" s="754"/>
      <c r="L3" s="754"/>
      <c r="M3" s="754"/>
      <c r="N3" s="754"/>
      <c r="O3" s="754"/>
      <c r="P3" s="754"/>
      <c r="Q3" s="754"/>
      <c r="R3" s="754"/>
      <c r="S3" s="754"/>
      <c r="T3" s="754"/>
      <c r="U3" s="754"/>
      <c r="V3" s="754"/>
      <c r="W3" s="754"/>
      <c r="X3" s="754"/>
      <c r="Y3" s="65" t="s">
        <v>0</v>
      </c>
    </row>
    <row r="4" spans="1:25" ht="22.5">
      <c r="A4" s="759" t="s">
        <v>147</v>
      </c>
      <c r="B4" s="760"/>
      <c r="C4" s="760"/>
      <c r="D4" s="760"/>
      <c r="E4" s="760"/>
      <c r="F4" s="760"/>
      <c r="G4" s="760"/>
      <c r="H4" s="760"/>
      <c r="I4" s="760"/>
      <c r="J4" s="760"/>
      <c r="K4" s="760"/>
      <c r="L4" s="760"/>
      <c r="M4" s="760"/>
      <c r="N4" s="760"/>
      <c r="O4" s="760"/>
      <c r="P4" s="760"/>
      <c r="Q4" s="760"/>
      <c r="R4" s="760"/>
      <c r="S4" s="760"/>
      <c r="T4" s="760"/>
      <c r="U4" s="760"/>
      <c r="V4" s="760"/>
      <c r="W4" s="760"/>
      <c r="X4" s="760"/>
      <c r="Y4" s="65" t="s">
        <v>0</v>
      </c>
    </row>
    <row r="5" spans="1:25" ht="23.25">
      <c r="A5" s="761" t="s">
        <v>225</v>
      </c>
      <c r="B5" s="762"/>
      <c r="C5" s="762"/>
      <c r="D5" s="762"/>
      <c r="E5" s="762"/>
      <c r="F5" s="762"/>
      <c r="G5" s="762"/>
      <c r="H5" s="762"/>
      <c r="I5" s="762"/>
      <c r="J5" s="762"/>
      <c r="K5" s="762"/>
      <c r="L5" s="762"/>
      <c r="M5" s="762"/>
      <c r="N5" s="762"/>
      <c r="O5" s="762"/>
      <c r="P5" s="762"/>
      <c r="Q5" s="762"/>
      <c r="R5" s="762"/>
      <c r="S5" s="762"/>
      <c r="T5" s="762"/>
      <c r="U5" s="762"/>
      <c r="V5" s="762"/>
      <c r="W5" s="762"/>
      <c r="X5" s="762"/>
      <c r="Y5" s="65" t="s">
        <v>0</v>
      </c>
    </row>
    <row r="6" spans="1:25" ht="23.25">
      <c r="A6" s="761" t="s">
        <v>138</v>
      </c>
      <c r="B6" s="760"/>
      <c r="C6" s="760"/>
      <c r="D6" s="760"/>
      <c r="E6" s="760"/>
      <c r="F6" s="760"/>
      <c r="G6" s="760"/>
      <c r="H6" s="760"/>
      <c r="I6" s="760"/>
      <c r="J6" s="760"/>
      <c r="K6" s="760"/>
      <c r="L6" s="760"/>
      <c r="M6" s="760"/>
      <c r="N6" s="760"/>
      <c r="O6" s="760"/>
      <c r="P6" s="760"/>
      <c r="Q6" s="760"/>
      <c r="R6" s="760"/>
      <c r="S6" s="760"/>
      <c r="T6" s="760"/>
      <c r="U6" s="760"/>
      <c r="V6" s="760"/>
      <c r="W6" s="760"/>
      <c r="X6" s="760"/>
      <c r="Y6" s="65" t="s">
        <v>0</v>
      </c>
    </row>
    <row r="7" spans="1:25" ht="20.25">
      <c r="A7" s="763" t="s">
        <v>137</v>
      </c>
      <c r="B7" s="764"/>
      <c r="C7" s="764"/>
      <c r="D7" s="764"/>
      <c r="E7" s="764"/>
      <c r="F7" s="764"/>
      <c r="G7" s="764"/>
      <c r="H7" s="764"/>
      <c r="I7" s="764"/>
      <c r="J7" s="764"/>
      <c r="K7" s="764"/>
      <c r="L7" s="764"/>
      <c r="M7" s="764"/>
      <c r="N7" s="764"/>
      <c r="O7" s="764"/>
      <c r="P7" s="764"/>
      <c r="Q7" s="764"/>
      <c r="R7" s="764"/>
      <c r="S7" s="764"/>
      <c r="T7" s="764"/>
      <c r="U7" s="764"/>
      <c r="V7" s="764"/>
      <c r="W7" s="764"/>
      <c r="X7" s="764"/>
      <c r="Y7" s="65" t="s">
        <v>0</v>
      </c>
    </row>
    <row r="8" spans="1:25" ht="23.25">
      <c r="A8" s="755"/>
      <c r="B8" s="755"/>
      <c r="C8" s="755"/>
      <c r="D8" s="755"/>
      <c r="E8" s="755"/>
      <c r="F8" s="755"/>
      <c r="G8" s="755"/>
      <c r="H8" s="755"/>
      <c r="I8" s="755"/>
      <c r="J8" s="755"/>
      <c r="K8" s="755"/>
      <c r="L8" s="755"/>
      <c r="M8" s="755"/>
      <c r="N8" s="755"/>
      <c r="O8" s="755"/>
      <c r="P8" s="755"/>
      <c r="Q8" s="755"/>
      <c r="R8" s="755"/>
      <c r="S8" s="755"/>
      <c r="T8" s="755"/>
      <c r="U8" s="755"/>
      <c r="V8" s="755"/>
      <c r="W8" s="755"/>
      <c r="X8" s="755"/>
      <c r="Y8" s="65" t="s">
        <v>0</v>
      </c>
    </row>
    <row r="9" spans="1:25" ht="23.25">
      <c r="A9" s="755"/>
      <c r="B9" s="755"/>
      <c r="C9" s="755"/>
      <c r="D9" s="755"/>
      <c r="E9" s="755"/>
      <c r="F9" s="755"/>
      <c r="G9" s="755"/>
      <c r="H9" s="755"/>
      <c r="I9" s="755"/>
      <c r="J9" s="755"/>
      <c r="K9" s="755"/>
      <c r="L9" s="755"/>
      <c r="M9" s="755"/>
      <c r="N9" s="755"/>
      <c r="O9" s="755"/>
      <c r="P9" s="755"/>
      <c r="Q9" s="755"/>
      <c r="R9" s="755"/>
      <c r="S9" s="755"/>
      <c r="T9" s="755"/>
      <c r="U9" s="755"/>
      <c r="V9" s="755"/>
      <c r="W9" s="755"/>
      <c r="X9" s="755"/>
      <c r="Y9" s="65" t="s">
        <v>0</v>
      </c>
    </row>
    <row r="10" spans="1:25" ht="23.25">
      <c r="A10" s="755"/>
      <c r="B10" s="755"/>
      <c r="C10" s="755"/>
      <c r="D10" s="755"/>
      <c r="E10" s="755"/>
      <c r="F10" s="755"/>
      <c r="G10" s="755"/>
      <c r="H10" s="755"/>
      <c r="I10" s="755"/>
      <c r="J10" s="755"/>
      <c r="K10" s="755"/>
      <c r="L10" s="755"/>
      <c r="M10" s="755"/>
      <c r="N10" s="755"/>
      <c r="O10" s="755"/>
      <c r="P10" s="755"/>
      <c r="Q10" s="755"/>
      <c r="R10" s="755"/>
      <c r="S10" s="755"/>
      <c r="T10" s="755"/>
      <c r="U10" s="755"/>
      <c r="V10" s="755"/>
      <c r="W10" s="755"/>
      <c r="X10" s="755"/>
      <c r="Y10" s="65" t="s">
        <v>0</v>
      </c>
    </row>
    <row r="11" spans="1:25" s="278" customFormat="1">
      <c r="A11" s="768"/>
      <c r="B11" s="768"/>
      <c r="C11" s="768"/>
      <c r="D11" s="768"/>
      <c r="E11" s="768"/>
      <c r="F11" s="768"/>
      <c r="G11" s="768"/>
      <c r="H11" s="768"/>
      <c r="I11" s="768"/>
      <c r="J11" s="768"/>
      <c r="K11" s="768"/>
      <c r="L11" s="768"/>
      <c r="M11" s="768"/>
      <c r="N11" s="768"/>
      <c r="O11" s="768"/>
      <c r="P11" s="768"/>
      <c r="Q11" s="768"/>
      <c r="R11" s="768"/>
      <c r="S11" s="768"/>
      <c r="T11" s="768"/>
      <c r="U11" s="769"/>
      <c r="V11" s="765" t="s">
        <v>185</v>
      </c>
      <c r="W11" s="766"/>
      <c r="X11" s="767"/>
      <c r="Y11" s="636" t="s">
        <v>0</v>
      </c>
    </row>
    <row r="12" spans="1:25" s="278" customFormat="1">
      <c r="A12" s="768"/>
      <c r="B12" s="768"/>
      <c r="C12" s="768"/>
      <c r="D12" s="768"/>
      <c r="E12" s="768"/>
      <c r="F12" s="768"/>
      <c r="G12" s="768"/>
      <c r="H12" s="768"/>
      <c r="I12" s="768"/>
      <c r="J12" s="768"/>
      <c r="K12" s="768"/>
      <c r="L12" s="768"/>
      <c r="M12" s="768"/>
      <c r="N12" s="768"/>
      <c r="O12" s="768"/>
      <c r="P12" s="768"/>
      <c r="Q12" s="768"/>
      <c r="R12" s="768"/>
      <c r="S12" s="768"/>
      <c r="T12" s="768"/>
      <c r="U12" s="769"/>
      <c r="V12" s="772" t="s">
        <v>20</v>
      </c>
      <c r="W12" s="758" t="s">
        <v>39</v>
      </c>
      <c r="X12" s="756" t="s">
        <v>156</v>
      </c>
      <c r="Y12" s="636" t="s">
        <v>0</v>
      </c>
    </row>
    <row r="13" spans="1:25" s="278" customFormat="1" ht="16.5" thickBot="1">
      <c r="A13" s="770"/>
      <c r="B13" s="770"/>
      <c r="C13" s="770"/>
      <c r="D13" s="770"/>
      <c r="E13" s="770"/>
      <c r="F13" s="770"/>
      <c r="G13" s="770"/>
      <c r="H13" s="770"/>
      <c r="I13" s="770"/>
      <c r="J13" s="770"/>
      <c r="K13" s="770"/>
      <c r="L13" s="770"/>
      <c r="M13" s="770"/>
      <c r="N13" s="770"/>
      <c r="O13" s="770"/>
      <c r="P13" s="770"/>
      <c r="Q13" s="770"/>
      <c r="R13" s="770"/>
      <c r="S13" s="770"/>
      <c r="T13" s="770"/>
      <c r="U13" s="771"/>
      <c r="V13" s="773"/>
      <c r="W13" s="757"/>
      <c r="X13" s="757"/>
      <c r="Y13" s="636" t="s">
        <v>0</v>
      </c>
    </row>
    <row r="14" spans="1:25" s="278" customFormat="1">
      <c r="A14" s="751" t="s">
        <v>327</v>
      </c>
      <c r="B14" s="752"/>
      <c r="C14" s="752"/>
      <c r="D14" s="752"/>
      <c r="E14" s="752"/>
      <c r="F14" s="752"/>
      <c r="G14" s="752"/>
      <c r="H14" s="752"/>
      <c r="I14" s="752"/>
      <c r="J14" s="752"/>
      <c r="K14" s="752"/>
      <c r="L14" s="752"/>
      <c r="M14" s="752"/>
      <c r="N14" s="752"/>
      <c r="O14" s="752"/>
      <c r="P14" s="752"/>
      <c r="Q14" s="752"/>
      <c r="R14" s="752"/>
      <c r="S14" s="752"/>
      <c r="T14" s="752"/>
      <c r="U14" s="752"/>
      <c r="V14" s="118">
        <v>10629</v>
      </c>
      <c r="W14" s="118">
        <v>10740</v>
      </c>
      <c r="X14" s="645">
        <v>1930135</v>
      </c>
      <c r="Y14" s="636" t="s">
        <v>0</v>
      </c>
    </row>
    <row r="15" spans="1:25" s="278" customFormat="1">
      <c r="A15" s="751" t="s">
        <v>328</v>
      </c>
      <c r="B15" s="752"/>
      <c r="C15" s="752"/>
      <c r="D15" s="752"/>
      <c r="E15" s="752"/>
      <c r="F15" s="752"/>
      <c r="G15" s="752"/>
      <c r="H15" s="752"/>
      <c r="I15" s="752"/>
      <c r="J15" s="752"/>
      <c r="K15" s="752"/>
      <c r="L15" s="752"/>
      <c r="M15" s="752"/>
      <c r="N15" s="752"/>
      <c r="O15" s="752"/>
      <c r="P15" s="752"/>
      <c r="Q15" s="752"/>
      <c r="R15" s="752"/>
      <c r="S15" s="752"/>
      <c r="T15" s="752"/>
      <c r="U15" s="752"/>
      <c r="V15" s="637">
        <v>10629</v>
      </c>
      <c r="W15" s="637">
        <v>10740</v>
      </c>
      <c r="X15" s="638">
        <v>1960000</v>
      </c>
      <c r="Y15" s="636" t="s">
        <v>0</v>
      </c>
    </row>
    <row r="16" spans="1:25" s="278" customFormat="1" ht="18.75" customHeight="1">
      <c r="A16" s="785" t="s">
        <v>186</v>
      </c>
      <c r="B16" s="786"/>
      <c r="C16" s="786"/>
      <c r="D16" s="786"/>
      <c r="E16" s="786"/>
      <c r="F16" s="786"/>
      <c r="G16" s="786"/>
      <c r="H16" s="786"/>
      <c r="I16" s="786"/>
      <c r="J16" s="786"/>
      <c r="K16" s="786"/>
      <c r="L16" s="786"/>
      <c r="M16" s="786"/>
      <c r="N16" s="786"/>
      <c r="O16" s="786"/>
      <c r="P16" s="786"/>
      <c r="Q16" s="786"/>
      <c r="R16" s="786"/>
      <c r="S16" s="786"/>
      <c r="T16" s="786"/>
      <c r="U16" s="786"/>
      <c r="V16" s="637">
        <v>0</v>
      </c>
      <c r="W16" s="637">
        <v>0</v>
      </c>
      <c r="X16" s="638">
        <v>0</v>
      </c>
      <c r="Y16" s="636" t="s">
        <v>0</v>
      </c>
    </row>
    <row r="17" spans="1:25" s="278" customFormat="1">
      <c r="A17" s="783" t="s">
        <v>204</v>
      </c>
      <c r="B17" s="784"/>
      <c r="C17" s="784"/>
      <c r="D17" s="784"/>
      <c r="E17" s="784"/>
      <c r="F17" s="784"/>
      <c r="G17" s="784"/>
      <c r="H17" s="784"/>
      <c r="I17" s="784"/>
      <c r="J17" s="784"/>
      <c r="K17" s="784"/>
      <c r="L17" s="784"/>
      <c r="M17" s="784"/>
      <c r="N17" s="784"/>
      <c r="O17" s="784"/>
      <c r="P17" s="784"/>
      <c r="Q17" s="784"/>
      <c r="R17" s="784"/>
      <c r="S17" s="784"/>
      <c r="T17" s="784"/>
      <c r="U17" s="784"/>
      <c r="V17" s="118">
        <f>+V16+V15</f>
        <v>10629</v>
      </c>
      <c r="W17" s="118">
        <f>+W16+W15</f>
        <v>10740</v>
      </c>
      <c r="X17" s="70">
        <f>+X16+X15</f>
        <v>1960000</v>
      </c>
      <c r="Y17" s="636" t="s">
        <v>0</v>
      </c>
    </row>
    <row r="18" spans="1:25" s="278" customFormat="1">
      <c r="A18" s="781" t="s">
        <v>14</v>
      </c>
      <c r="B18" s="782"/>
      <c r="C18" s="782"/>
      <c r="D18" s="782"/>
      <c r="E18" s="782"/>
      <c r="F18" s="782"/>
      <c r="G18" s="782"/>
      <c r="H18" s="782"/>
      <c r="I18" s="782"/>
      <c r="J18" s="782"/>
      <c r="K18" s="782"/>
      <c r="L18" s="782"/>
      <c r="M18" s="782"/>
      <c r="N18" s="782"/>
      <c r="O18" s="782"/>
      <c r="P18" s="782"/>
      <c r="Q18" s="782"/>
      <c r="R18" s="782"/>
      <c r="S18" s="782"/>
      <c r="T18" s="782"/>
      <c r="U18" s="782"/>
      <c r="V18" s="402"/>
      <c r="W18" s="402"/>
      <c r="X18" s="403"/>
      <c r="Y18" s="636" t="s">
        <v>0</v>
      </c>
    </row>
    <row r="19" spans="1:25" s="278" customFormat="1">
      <c r="A19" s="774" t="s">
        <v>33</v>
      </c>
      <c r="B19" s="775"/>
      <c r="C19" s="775"/>
      <c r="D19" s="775"/>
      <c r="E19" s="775"/>
      <c r="F19" s="775"/>
      <c r="G19" s="775"/>
      <c r="H19" s="775"/>
      <c r="I19" s="775"/>
      <c r="J19" s="775"/>
      <c r="K19" s="775"/>
      <c r="L19" s="775"/>
      <c r="M19" s="775"/>
      <c r="N19" s="775"/>
      <c r="O19" s="775"/>
      <c r="P19" s="775"/>
      <c r="Q19" s="775"/>
      <c r="R19" s="775"/>
      <c r="S19" s="775"/>
      <c r="T19" s="775"/>
      <c r="U19" s="775"/>
      <c r="V19" s="402"/>
      <c r="W19" s="402"/>
      <c r="X19" s="403"/>
      <c r="Y19" s="636" t="s">
        <v>0</v>
      </c>
    </row>
    <row r="20" spans="1:25" s="278" customFormat="1">
      <c r="A20" s="623"/>
      <c r="B20" s="639"/>
      <c r="C20" s="639" t="s">
        <v>226</v>
      </c>
      <c r="D20" s="640"/>
      <c r="E20" s="640"/>
      <c r="F20" s="641"/>
      <c r="G20" s="640"/>
      <c r="H20" s="640"/>
      <c r="I20" s="641"/>
      <c r="J20" s="639"/>
      <c r="K20" s="639"/>
      <c r="L20" s="639"/>
      <c r="M20" s="639"/>
      <c r="N20" s="639"/>
      <c r="O20" s="639"/>
      <c r="P20" s="639"/>
      <c r="Q20" s="639"/>
      <c r="R20" s="639"/>
      <c r="S20" s="639"/>
      <c r="T20" s="639"/>
      <c r="U20" s="639"/>
      <c r="V20" s="402">
        <v>0</v>
      </c>
      <c r="W20" s="402">
        <v>0</v>
      </c>
      <c r="X20" s="403">
        <v>6804</v>
      </c>
      <c r="Y20" s="636"/>
    </row>
    <row r="21" spans="1:25" s="278" customFormat="1">
      <c r="A21" s="623"/>
      <c r="B21" s="639"/>
      <c r="C21" s="639" t="s">
        <v>227</v>
      </c>
      <c r="D21" s="640"/>
      <c r="E21" s="640"/>
      <c r="F21" s="641"/>
      <c r="G21" s="640"/>
      <c r="H21" s="640"/>
      <c r="I21" s="641"/>
      <c r="J21" s="639"/>
      <c r="K21" s="639"/>
      <c r="L21" s="639"/>
      <c r="M21" s="639"/>
      <c r="N21" s="639"/>
      <c r="O21" s="639"/>
      <c r="P21" s="639"/>
      <c r="Q21" s="639"/>
      <c r="R21" s="639"/>
      <c r="S21" s="639"/>
      <c r="T21" s="639"/>
      <c r="U21" s="639"/>
      <c r="V21" s="402">
        <v>0</v>
      </c>
      <c r="W21" s="402">
        <v>0</v>
      </c>
      <c r="X21" s="403">
        <v>-1095</v>
      </c>
      <c r="Y21" s="636"/>
    </row>
    <row r="22" spans="1:25" s="278" customFormat="1">
      <c r="A22" s="623"/>
      <c r="B22" s="639"/>
      <c r="C22" s="639" t="s">
        <v>228</v>
      </c>
      <c r="D22" s="640"/>
      <c r="E22" s="640"/>
      <c r="F22" s="641"/>
      <c r="G22" s="640"/>
      <c r="H22" s="640"/>
      <c r="I22" s="641"/>
      <c r="J22" s="639"/>
      <c r="K22" s="639"/>
      <c r="L22" s="639"/>
      <c r="M22" s="639"/>
      <c r="N22" s="639"/>
      <c r="O22" s="639"/>
      <c r="P22" s="639"/>
      <c r="Q22" s="639"/>
      <c r="R22" s="639"/>
      <c r="S22" s="639"/>
      <c r="T22" s="639"/>
      <c r="U22" s="639"/>
      <c r="V22" s="402">
        <v>-3</v>
      </c>
      <c r="W22" s="402">
        <v>-3</v>
      </c>
      <c r="X22" s="403">
        <v>-618</v>
      </c>
      <c r="Y22" s="636"/>
    </row>
    <row r="23" spans="1:25" s="278" customFormat="1">
      <c r="A23" s="623"/>
      <c r="B23" s="639"/>
      <c r="C23" s="639" t="s">
        <v>229</v>
      </c>
      <c r="D23" s="640"/>
      <c r="E23" s="640"/>
      <c r="F23" s="641"/>
      <c r="G23" s="640"/>
      <c r="H23" s="640"/>
      <c r="I23" s="641"/>
      <c r="J23" s="639"/>
      <c r="K23" s="639"/>
      <c r="L23" s="639"/>
      <c r="M23" s="639"/>
      <c r="N23" s="639"/>
      <c r="O23" s="639"/>
      <c r="P23" s="639"/>
      <c r="Q23" s="639"/>
      <c r="R23" s="639"/>
      <c r="S23" s="639"/>
      <c r="T23" s="639"/>
      <c r="U23" s="639"/>
      <c r="V23" s="402">
        <v>-2</v>
      </c>
      <c r="W23" s="402">
        <v>-2</v>
      </c>
      <c r="X23" s="403">
        <v>-489</v>
      </c>
      <c r="Y23" s="636"/>
    </row>
    <row r="24" spans="1:25" s="278" customFormat="1">
      <c r="A24" s="623"/>
      <c r="B24" s="639"/>
      <c r="C24" s="639" t="s">
        <v>230</v>
      </c>
      <c r="D24" s="640"/>
      <c r="E24" s="640"/>
      <c r="F24" s="641"/>
      <c r="G24" s="640"/>
      <c r="H24" s="640"/>
      <c r="I24" s="641"/>
      <c r="J24" s="639"/>
      <c r="K24" s="639"/>
      <c r="L24" s="639"/>
      <c r="M24" s="639"/>
      <c r="N24" s="639"/>
      <c r="O24" s="639"/>
      <c r="P24" s="639"/>
      <c r="Q24" s="639"/>
      <c r="R24" s="639"/>
      <c r="S24" s="639"/>
      <c r="T24" s="639"/>
      <c r="U24" s="639"/>
      <c r="V24" s="402">
        <v>0</v>
      </c>
      <c r="W24" s="402">
        <v>0</v>
      </c>
      <c r="X24" s="403">
        <v>-2494</v>
      </c>
      <c r="Y24" s="636"/>
    </row>
    <row r="25" spans="1:25" s="278" customFormat="1">
      <c r="A25" s="622" t="s">
        <v>231</v>
      </c>
      <c r="B25" s="642"/>
      <c r="C25" s="642"/>
      <c r="D25" s="640"/>
      <c r="E25" s="640"/>
      <c r="F25" s="641"/>
      <c r="G25" s="640"/>
      <c r="H25" s="640"/>
      <c r="I25" s="641"/>
      <c r="J25" s="642"/>
      <c r="K25" s="642"/>
      <c r="L25" s="642"/>
      <c r="M25" s="642"/>
      <c r="N25" s="642"/>
      <c r="O25" s="642"/>
      <c r="P25" s="642"/>
      <c r="Q25" s="642"/>
      <c r="R25" s="642"/>
      <c r="S25" s="642"/>
      <c r="T25" s="642"/>
      <c r="U25" s="642"/>
      <c r="V25" s="335">
        <f>SUM(V21:V24)</f>
        <v>-5</v>
      </c>
      <c r="W25" s="335">
        <f>SUM(W21:W24)</f>
        <v>-5</v>
      </c>
      <c r="X25" s="335">
        <f>SUM(X20:X24)</f>
        <v>2108</v>
      </c>
      <c r="Y25" s="636" t="s">
        <v>0</v>
      </c>
    </row>
    <row r="26" spans="1:25" s="278" customFormat="1">
      <c r="A26" s="774" t="s">
        <v>205</v>
      </c>
      <c r="B26" s="775"/>
      <c r="C26" s="775"/>
      <c r="D26" s="775"/>
      <c r="E26" s="775"/>
      <c r="F26" s="775"/>
      <c r="G26" s="775"/>
      <c r="H26" s="775"/>
      <c r="I26" s="775"/>
      <c r="J26" s="775"/>
      <c r="K26" s="775"/>
      <c r="L26" s="775"/>
      <c r="M26" s="775"/>
      <c r="N26" s="775"/>
      <c r="O26" s="775"/>
      <c r="P26" s="775"/>
      <c r="Q26" s="775"/>
      <c r="R26" s="775"/>
      <c r="S26" s="775"/>
      <c r="T26" s="775"/>
      <c r="U26" s="775"/>
      <c r="V26" s="402"/>
      <c r="W26" s="402"/>
      <c r="X26" s="403"/>
      <c r="Y26" s="636" t="s">
        <v>0</v>
      </c>
    </row>
    <row r="27" spans="1:25" s="278" customFormat="1">
      <c r="A27" s="789" t="s">
        <v>130</v>
      </c>
      <c r="B27" s="788"/>
      <c r="C27" s="788"/>
      <c r="D27" s="788"/>
      <c r="E27" s="788"/>
      <c r="F27" s="788"/>
      <c r="G27" s="788"/>
      <c r="H27" s="788"/>
      <c r="I27" s="788"/>
      <c r="J27" s="788"/>
      <c r="K27" s="788"/>
      <c r="L27" s="788"/>
      <c r="M27" s="788"/>
      <c r="N27" s="788"/>
      <c r="O27" s="788"/>
      <c r="P27" s="788"/>
      <c r="Q27" s="788"/>
      <c r="R27" s="788"/>
      <c r="S27" s="788"/>
      <c r="T27" s="788"/>
      <c r="U27" s="788"/>
      <c r="V27" s="402">
        <v>0</v>
      </c>
      <c r="W27" s="402">
        <v>0</v>
      </c>
      <c r="X27" s="403">
        <v>23611</v>
      </c>
      <c r="Y27" s="636" t="s">
        <v>0</v>
      </c>
    </row>
    <row r="28" spans="1:25" s="278" customFormat="1">
      <c r="A28" s="776" t="s">
        <v>15</v>
      </c>
      <c r="B28" s="777"/>
      <c r="C28" s="777"/>
      <c r="D28" s="777"/>
      <c r="E28" s="777"/>
      <c r="F28" s="777"/>
      <c r="G28" s="777"/>
      <c r="H28" s="777"/>
      <c r="I28" s="777"/>
      <c r="J28" s="777"/>
      <c r="K28" s="777"/>
      <c r="L28" s="777"/>
      <c r="M28" s="777"/>
      <c r="N28" s="777"/>
      <c r="O28" s="777"/>
      <c r="P28" s="777"/>
      <c r="Q28" s="777"/>
      <c r="R28" s="777"/>
      <c r="S28" s="777"/>
      <c r="T28" s="777"/>
      <c r="U28" s="777"/>
      <c r="V28" s="402">
        <v>0</v>
      </c>
      <c r="W28" s="402">
        <v>0</v>
      </c>
      <c r="X28" s="403">
        <v>2115</v>
      </c>
      <c r="Y28" s="636" t="s">
        <v>0</v>
      </c>
    </row>
    <row r="29" spans="1:25" s="278" customFormat="1">
      <c r="A29" s="787" t="s">
        <v>150</v>
      </c>
      <c r="B29" s="788"/>
      <c r="C29" s="788"/>
      <c r="D29" s="788"/>
      <c r="E29" s="788"/>
      <c r="F29" s="788"/>
      <c r="G29" s="788"/>
      <c r="H29" s="788"/>
      <c r="I29" s="788"/>
      <c r="J29" s="788"/>
      <c r="K29" s="788"/>
      <c r="L29" s="788"/>
      <c r="M29" s="788"/>
      <c r="N29" s="788"/>
      <c r="O29" s="788"/>
      <c r="P29" s="788"/>
      <c r="Q29" s="788"/>
      <c r="R29" s="788"/>
      <c r="S29" s="788"/>
      <c r="T29" s="788"/>
      <c r="U29" s="788"/>
      <c r="V29" s="402">
        <f>SUM(V27:V28)</f>
        <v>0</v>
      </c>
      <c r="W29" s="402">
        <f>SUM(W27:W28)</f>
        <v>0</v>
      </c>
      <c r="X29" s="402">
        <f>SUM(X27:X28)</f>
        <v>25726</v>
      </c>
      <c r="Y29" s="636" t="s">
        <v>0</v>
      </c>
    </row>
    <row r="30" spans="1:25" s="278" customFormat="1">
      <c r="A30" s="774" t="s">
        <v>35</v>
      </c>
      <c r="B30" s="775"/>
      <c r="C30" s="775"/>
      <c r="D30" s="775"/>
      <c r="E30" s="775"/>
      <c r="F30" s="775"/>
      <c r="G30" s="775"/>
      <c r="H30" s="775"/>
      <c r="I30" s="775"/>
      <c r="J30" s="775"/>
      <c r="K30" s="775"/>
      <c r="L30" s="775"/>
      <c r="M30" s="775"/>
      <c r="N30" s="775"/>
      <c r="O30" s="775"/>
      <c r="P30" s="775"/>
      <c r="Q30" s="775"/>
      <c r="R30" s="775"/>
      <c r="S30" s="775"/>
      <c r="T30" s="775"/>
      <c r="U30" s="775"/>
      <c r="V30" s="402">
        <f>+V29+V25</f>
        <v>-5</v>
      </c>
      <c r="W30" s="402">
        <f>+W29+W25</f>
        <v>-5</v>
      </c>
      <c r="X30" s="402">
        <f>+X29+X25</f>
        <v>27834</v>
      </c>
      <c r="Y30" s="636" t="s">
        <v>0</v>
      </c>
    </row>
    <row r="31" spans="1:25" s="278" customFormat="1">
      <c r="A31" s="774" t="s">
        <v>34</v>
      </c>
      <c r="B31" s="775"/>
      <c r="C31" s="775"/>
      <c r="D31" s="775"/>
      <c r="E31" s="775"/>
      <c r="F31" s="775"/>
      <c r="G31" s="775"/>
      <c r="H31" s="775"/>
      <c r="I31" s="775"/>
      <c r="J31" s="775"/>
      <c r="K31" s="775"/>
      <c r="L31" s="775"/>
      <c r="M31" s="775"/>
      <c r="N31" s="775"/>
      <c r="O31" s="775"/>
      <c r="P31" s="775"/>
      <c r="Q31" s="775"/>
      <c r="R31" s="775"/>
      <c r="S31" s="775"/>
      <c r="T31" s="775"/>
      <c r="U31" s="775"/>
      <c r="V31" s="402">
        <f>V30</f>
        <v>-5</v>
      </c>
      <c r="W31" s="402">
        <f>W30</f>
        <v>-5</v>
      </c>
      <c r="X31" s="402">
        <f>X30</f>
        <v>27834</v>
      </c>
      <c r="Y31" s="636" t="s">
        <v>0</v>
      </c>
    </row>
    <row r="32" spans="1:25" s="278" customFormat="1">
      <c r="A32" s="778" t="s">
        <v>187</v>
      </c>
      <c r="B32" s="779"/>
      <c r="C32" s="779"/>
      <c r="D32" s="779"/>
      <c r="E32" s="779"/>
      <c r="F32" s="779"/>
      <c r="G32" s="779"/>
      <c r="H32" s="779"/>
      <c r="I32" s="779"/>
      <c r="J32" s="779"/>
      <c r="K32" s="779"/>
      <c r="L32" s="779"/>
      <c r="M32" s="779"/>
      <c r="N32" s="779"/>
      <c r="O32" s="779"/>
      <c r="P32" s="779"/>
      <c r="Q32" s="779"/>
      <c r="R32" s="779"/>
      <c r="S32" s="779"/>
      <c r="T32" s="779"/>
      <c r="U32" s="780"/>
      <c r="V32" s="114">
        <f>+V31+V17</f>
        <v>10624</v>
      </c>
      <c r="W32" s="114">
        <f>+W31+W17</f>
        <v>10735</v>
      </c>
      <c r="X32" s="114">
        <f>+X31+X17</f>
        <v>1987834</v>
      </c>
      <c r="Y32" s="636" t="s">
        <v>0</v>
      </c>
    </row>
    <row r="33" spans="1:26" s="278" customFormat="1">
      <c r="A33" s="781" t="s">
        <v>96</v>
      </c>
      <c r="B33" s="782"/>
      <c r="C33" s="782"/>
      <c r="D33" s="782"/>
      <c r="E33" s="782"/>
      <c r="F33" s="782"/>
      <c r="G33" s="782"/>
      <c r="H33" s="782"/>
      <c r="I33" s="782"/>
      <c r="J33" s="782"/>
      <c r="K33" s="782"/>
      <c r="L33" s="782"/>
      <c r="M33" s="782"/>
      <c r="N33" s="782"/>
      <c r="O33" s="782"/>
      <c r="P33" s="782"/>
      <c r="Q33" s="782"/>
      <c r="R33" s="782"/>
      <c r="S33" s="782"/>
      <c r="T33" s="782"/>
      <c r="U33" s="782"/>
      <c r="V33" s="402"/>
      <c r="W33" s="402"/>
      <c r="X33" s="403"/>
      <c r="Y33" s="636" t="s">
        <v>0</v>
      </c>
    </row>
    <row r="34" spans="1:26" s="278" customFormat="1">
      <c r="A34" s="774" t="s">
        <v>303</v>
      </c>
      <c r="B34" s="775"/>
      <c r="C34" s="775"/>
      <c r="D34" s="775"/>
      <c r="E34" s="775"/>
      <c r="F34" s="775"/>
      <c r="G34" s="775"/>
      <c r="H34" s="775"/>
      <c r="I34" s="775"/>
      <c r="J34" s="775"/>
      <c r="K34" s="775"/>
      <c r="L34" s="775"/>
      <c r="M34" s="775"/>
      <c r="N34" s="775"/>
      <c r="O34" s="775"/>
      <c r="P34" s="775"/>
      <c r="Q34" s="775"/>
      <c r="R34" s="775"/>
      <c r="S34" s="775"/>
      <c r="T34" s="775"/>
      <c r="U34" s="775"/>
      <c r="V34" s="402" t="s">
        <v>155</v>
      </c>
      <c r="W34" s="402"/>
      <c r="X34" s="403"/>
      <c r="Y34" s="636" t="s">
        <v>0</v>
      </c>
    </row>
    <row r="35" spans="1:26" s="278" customFormat="1">
      <c r="A35" s="787" t="s">
        <v>304</v>
      </c>
      <c r="B35" s="788"/>
      <c r="C35" s="788"/>
      <c r="D35" s="788"/>
      <c r="E35" s="788"/>
      <c r="F35" s="788"/>
      <c r="G35" s="788"/>
      <c r="H35" s="788"/>
      <c r="I35" s="788"/>
      <c r="J35" s="788"/>
      <c r="K35" s="788"/>
      <c r="L35" s="788"/>
      <c r="M35" s="788"/>
      <c r="N35" s="788"/>
      <c r="O35" s="788"/>
      <c r="P35" s="788"/>
      <c r="Q35" s="788"/>
      <c r="R35" s="788"/>
      <c r="S35" s="788"/>
      <c r="T35" s="788"/>
      <c r="U35" s="790"/>
      <c r="V35" s="402">
        <v>190</v>
      </c>
      <c r="W35" s="402">
        <v>95</v>
      </c>
      <c r="X35" s="403">
        <v>26500</v>
      </c>
      <c r="Y35" s="636" t="s">
        <v>0</v>
      </c>
    </row>
    <row r="36" spans="1:26" s="278" customFormat="1">
      <c r="A36" s="776" t="s">
        <v>98</v>
      </c>
      <c r="B36" s="777"/>
      <c r="C36" s="777"/>
      <c r="D36" s="777"/>
      <c r="E36" s="777"/>
      <c r="F36" s="777"/>
      <c r="G36" s="777"/>
      <c r="H36" s="777"/>
      <c r="I36" s="777"/>
      <c r="J36" s="777"/>
      <c r="K36" s="777"/>
      <c r="L36" s="777"/>
      <c r="M36" s="777"/>
      <c r="N36" s="777"/>
      <c r="O36" s="777"/>
      <c r="P36" s="777"/>
      <c r="Q36" s="777"/>
      <c r="R36" s="777"/>
      <c r="S36" s="777"/>
      <c r="T36" s="777"/>
      <c r="U36" s="777"/>
      <c r="V36" s="535">
        <f>SUM(V35:V35)</f>
        <v>190</v>
      </c>
      <c r="W36" s="536">
        <f>SUM(W35:W35)</f>
        <v>95</v>
      </c>
      <c r="X36" s="536">
        <f>SUM(X35:X35)</f>
        <v>26500</v>
      </c>
      <c r="Y36" s="636" t="s">
        <v>0</v>
      </c>
    </row>
    <row r="37" spans="1:26" s="278" customFormat="1">
      <c r="A37" s="774" t="s">
        <v>232</v>
      </c>
      <c r="B37" s="775"/>
      <c r="C37" s="775"/>
      <c r="D37" s="775"/>
      <c r="E37" s="775"/>
      <c r="F37" s="775"/>
      <c r="G37" s="775"/>
      <c r="H37" s="775"/>
      <c r="I37" s="775"/>
      <c r="J37" s="775"/>
      <c r="K37" s="775"/>
      <c r="L37" s="775"/>
      <c r="M37" s="775"/>
      <c r="N37" s="775"/>
      <c r="O37" s="775"/>
      <c r="P37" s="775"/>
      <c r="Q37" s="775"/>
      <c r="R37" s="775"/>
      <c r="S37" s="775"/>
      <c r="T37" s="775"/>
      <c r="U37" s="775"/>
      <c r="V37" s="402"/>
      <c r="W37" s="402"/>
      <c r="X37" s="403"/>
      <c r="Y37" s="636" t="s">
        <v>0</v>
      </c>
    </row>
    <row r="38" spans="1:26" s="278" customFormat="1">
      <c r="A38" s="787" t="s">
        <v>233</v>
      </c>
      <c r="B38" s="788"/>
      <c r="C38" s="788"/>
      <c r="D38" s="788"/>
      <c r="E38" s="788"/>
      <c r="F38" s="788"/>
      <c r="G38" s="788"/>
      <c r="H38" s="788"/>
      <c r="I38" s="788"/>
      <c r="J38" s="788"/>
      <c r="K38" s="788"/>
      <c r="L38" s="788"/>
      <c r="M38" s="788"/>
      <c r="N38" s="788"/>
      <c r="O38" s="788"/>
      <c r="P38" s="788"/>
      <c r="Q38" s="788"/>
      <c r="R38" s="788"/>
      <c r="S38" s="788"/>
      <c r="T38" s="788"/>
      <c r="U38" s="788"/>
      <c r="V38" s="402">
        <v>0</v>
      </c>
      <c r="W38" s="402">
        <v>0</v>
      </c>
      <c r="X38" s="403">
        <v>-3301</v>
      </c>
      <c r="Y38" s="636" t="s">
        <v>0</v>
      </c>
    </row>
    <row r="39" spans="1:26" s="278" customFormat="1">
      <c r="A39" s="787" t="s">
        <v>238</v>
      </c>
      <c r="B39" s="788"/>
      <c r="C39" s="788"/>
      <c r="D39" s="788"/>
      <c r="E39" s="788"/>
      <c r="F39" s="788"/>
      <c r="G39" s="788"/>
      <c r="H39" s="788"/>
      <c r="I39" s="788"/>
      <c r="J39" s="788"/>
      <c r="K39" s="788"/>
      <c r="L39" s="788"/>
      <c r="M39" s="788"/>
      <c r="N39" s="788"/>
      <c r="O39" s="788"/>
      <c r="P39" s="788"/>
      <c r="Q39" s="788"/>
      <c r="R39" s="788"/>
      <c r="S39" s="788"/>
      <c r="T39" s="788"/>
      <c r="U39" s="788"/>
      <c r="V39" s="402">
        <v>0</v>
      </c>
      <c r="W39" s="402">
        <v>0</v>
      </c>
      <c r="X39" s="402">
        <v>-17500</v>
      </c>
      <c r="Y39" s="636" t="s">
        <v>0</v>
      </c>
    </row>
    <row r="40" spans="1:26" s="278" customFormat="1">
      <c r="A40" s="787" t="s">
        <v>333</v>
      </c>
      <c r="B40" s="788"/>
      <c r="C40" s="788"/>
      <c r="D40" s="788"/>
      <c r="E40" s="788"/>
      <c r="F40" s="788"/>
      <c r="G40" s="788"/>
      <c r="H40" s="788"/>
      <c r="I40" s="788"/>
      <c r="J40" s="788"/>
      <c r="K40" s="788"/>
      <c r="L40" s="788"/>
      <c r="M40" s="788"/>
      <c r="N40" s="788"/>
      <c r="O40" s="788"/>
      <c r="P40" s="788"/>
      <c r="Q40" s="788"/>
      <c r="R40" s="788"/>
      <c r="S40" s="788"/>
      <c r="T40" s="788"/>
      <c r="U40" s="788"/>
      <c r="V40" s="402">
        <v>0</v>
      </c>
      <c r="W40" s="402">
        <v>0</v>
      </c>
      <c r="X40" s="402">
        <v>-19155</v>
      </c>
      <c r="Y40" s="636" t="s">
        <v>0</v>
      </c>
    </row>
    <row r="41" spans="1:26" s="278" customFormat="1">
      <c r="A41" s="622" t="s">
        <v>194</v>
      </c>
      <c r="B41" s="642"/>
      <c r="C41" s="642"/>
      <c r="D41" s="640"/>
      <c r="E41" s="640"/>
      <c r="F41" s="641"/>
      <c r="G41" s="640"/>
      <c r="H41" s="640"/>
      <c r="I41" s="641"/>
      <c r="J41" s="642"/>
      <c r="K41" s="642"/>
      <c r="L41" s="642"/>
      <c r="M41" s="642"/>
      <c r="N41" s="642"/>
      <c r="O41" s="642"/>
      <c r="P41" s="642"/>
      <c r="Q41" s="642"/>
      <c r="R41" s="642"/>
      <c r="S41" s="642"/>
      <c r="T41" s="642"/>
      <c r="U41" s="642"/>
      <c r="V41" s="643">
        <f>SUM(V38:V40)</f>
        <v>0</v>
      </c>
      <c r="W41" s="643">
        <f>SUM(W38:W40)</f>
        <v>0</v>
      </c>
      <c r="X41" s="643">
        <f>SUM(X38:X40)</f>
        <v>-39956</v>
      </c>
      <c r="Y41" s="636"/>
    </row>
    <row r="42" spans="1:26" s="278" customFormat="1" ht="18" customHeight="1">
      <c r="A42" s="774" t="s">
        <v>97</v>
      </c>
      <c r="B42" s="775"/>
      <c r="C42" s="775"/>
      <c r="D42" s="775"/>
      <c r="E42" s="775"/>
      <c r="F42" s="775"/>
      <c r="G42" s="775"/>
      <c r="H42" s="775"/>
      <c r="I42" s="775"/>
      <c r="J42" s="775"/>
      <c r="K42" s="775"/>
      <c r="L42" s="775"/>
      <c r="M42" s="775"/>
      <c r="N42" s="775"/>
      <c r="O42" s="775"/>
      <c r="P42" s="775"/>
      <c r="Q42" s="775"/>
      <c r="R42" s="775"/>
      <c r="S42" s="775"/>
      <c r="T42" s="775"/>
      <c r="U42" s="775"/>
      <c r="V42" s="644">
        <f>SUM(V36+V41)</f>
        <v>190</v>
      </c>
      <c r="W42" s="644">
        <f t="shared" ref="W42:X42" si="0">SUM(W36+W41)</f>
        <v>95</v>
      </c>
      <c r="X42" s="644">
        <f t="shared" si="0"/>
        <v>-13456</v>
      </c>
      <c r="Y42" s="636" t="s">
        <v>0</v>
      </c>
    </row>
    <row r="43" spans="1:26" s="278" customFormat="1" ht="18" customHeight="1">
      <c r="A43" s="804" t="s">
        <v>188</v>
      </c>
      <c r="B43" s="805"/>
      <c r="C43" s="805"/>
      <c r="D43" s="805"/>
      <c r="E43" s="805"/>
      <c r="F43" s="805"/>
      <c r="G43" s="805"/>
      <c r="H43" s="805"/>
      <c r="I43" s="805"/>
      <c r="J43" s="805"/>
      <c r="K43" s="805"/>
      <c r="L43" s="805"/>
      <c r="M43" s="805"/>
      <c r="N43" s="805"/>
      <c r="O43" s="805"/>
      <c r="P43" s="805"/>
      <c r="Q43" s="805"/>
      <c r="R43" s="805"/>
      <c r="S43" s="805"/>
      <c r="T43" s="805"/>
      <c r="U43" s="805"/>
      <c r="V43" s="283">
        <f>V32+V42</f>
        <v>10814</v>
      </c>
      <c r="W43" s="283">
        <f>W32+W42</f>
        <v>10830</v>
      </c>
      <c r="X43" s="283">
        <f>X32+X42</f>
        <v>1974378</v>
      </c>
      <c r="Y43" s="636" t="s">
        <v>0</v>
      </c>
    </row>
    <row r="44" spans="1:26" s="278" customFormat="1" ht="18" customHeight="1">
      <c r="A44" s="806" t="s">
        <v>189</v>
      </c>
      <c r="B44" s="805"/>
      <c r="C44" s="805"/>
      <c r="D44" s="805"/>
      <c r="E44" s="805"/>
      <c r="F44" s="805"/>
      <c r="G44" s="805"/>
      <c r="H44" s="805"/>
      <c r="I44" s="805"/>
      <c r="J44" s="805"/>
      <c r="K44" s="805"/>
      <c r="L44" s="805"/>
      <c r="M44" s="805"/>
      <c r="N44" s="805"/>
      <c r="O44" s="805"/>
      <c r="P44" s="805"/>
      <c r="Q44" s="805"/>
      <c r="R44" s="805"/>
      <c r="S44" s="805"/>
      <c r="T44" s="805"/>
      <c r="U44" s="805"/>
      <c r="V44" s="412">
        <f>+V43-V14</f>
        <v>185</v>
      </c>
      <c r="W44" s="412">
        <f>+W43-W14</f>
        <v>90</v>
      </c>
      <c r="X44" s="412">
        <f>+X43-X17</f>
        <v>14378</v>
      </c>
      <c r="Y44" s="636" t="s">
        <v>0</v>
      </c>
    </row>
    <row r="45" spans="1:26" s="278" customFormat="1" ht="18" customHeight="1">
      <c r="A45" s="791" t="s">
        <v>339</v>
      </c>
      <c r="B45" s="791"/>
      <c r="C45" s="791"/>
      <c r="D45" s="791"/>
      <c r="E45" s="791"/>
      <c r="F45" s="791"/>
      <c r="G45" s="791"/>
      <c r="H45" s="791"/>
      <c r="I45" s="791"/>
      <c r="J45" s="791"/>
      <c r="K45" s="791"/>
      <c r="L45" s="791"/>
      <c r="M45" s="791"/>
      <c r="N45" s="791"/>
      <c r="O45" s="791"/>
      <c r="P45" s="791"/>
      <c r="Q45" s="791"/>
      <c r="R45" s="791"/>
      <c r="S45" s="791"/>
      <c r="T45" s="791"/>
      <c r="U45" s="791"/>
      <c r="V45" s="791"/>
      <c r="W45" s="791"/>
      <c r="X45" s="791"/>
      <c r="Y45" s="636"/>
    </row>
    <row r="46" spans="1:26">
      <c r="A46" s="792"/>
      <c r="B46" s="792"/>
      <c r="C46" s="792"/>
      <c r="D46" s="792"/>
      <c r="E46" s="792"/>
      <c r="F46" s="792"/>
      <c r="G46" s="792"/>
      <c r="H46" s="792"/>
      <c r="I46" s="792"/>
      <c r="J46" s="792"/>
      <c r="K46" s="792"/>
      <c r="L46" s="792"/>
      <c r="M46" s="792"/>
      <c r="N46" s="792"/>
      <c r="O46" s="792"/>
      <c r="P46" s="792"/>
      <c r="Q46" s="792"/>
      <c r="R46" s="792"/>
      <c r="S46" s="792"/>
      <c r="T46" s="792"/>
      <c r="U46" s="792"/>
      <c r="V46" s="792"/>
      <c r="W46" s="792"/>
      <c r="X46" s="792"/>
    </row>
    <row r="47" spans="1:26" ht="15.75" customHeight="1">
      <c r="D47" s="3"/>
      <c r="E47" s="3"/>
      <c r="F47" s="3"/>
      <c r="G47" s="3"/>
      <c r="H47" s="3"/>
      <c r="I47" s="3"/>
      <c r="J47" s="3"/>
      <c r="K47" s="3"/>
      <c r="L47" s="3"/>
      <c r="M47" s="3"/>
      <c r="N47" s="3"/>
      <c r="O47" s="3"/>
      <c r="P47" s="3"/>
      <c r="Q47" s="3"/>
      <c r="R47" s="3"/>
      <c r="S47" s="3"/>
      <c r="T47" s="3"/>
      <c r="U47" s="3"/>
      <c r="V47" s="3"/>
      <c r="W47" s="3"/>
      <c r="X47" s="3"/>
      <c r="Y47" s="736"/>
      <c r="Z47" s="736"/>
    </row>
    <row r="48" spans="1:26" ht="18" customHeight="1">
      <c r="D48" s="3"/>
      <c r="E48" s="3"/>
      <c r="F48" s="3"/>
      <c r="G48" s="3"/>
      <c r="H48" s="3"/>
      <c r="I48" s="3"/>
      <c r="J48" s="3"/>
      <c r="K48" s="3"/>
      <c r="L48" s="3"/>
      <c r="M48" s="3"/>
      <c r="N48" s="3"/>
      <c r="O48" s="3"/>
      <c r="P48" s="3"/>
      <c r="Q48" s="3"/>
      <c r="R48" s="3"/>
      <c r="S48" s="3"/>
      <c r="T48" s="3"/>
      <c r="U48" s="3"/>
      <c r="V48" s="3"/>
      <c r="W48" s="3"/>
      <c r="X48" s="3"/>
      <c r="Y48" s="736"/>
      <c r="Z48" s="736"/>
    </row>
    <row r="49" spans="1:26" ht="18" customHeight="1">
      <c r="C49" s="736"/>
      <c r="D49" s="736"/>
      <c r="E49" s="736"/>
      <c r="F49" s="736"/>
      <c r="G49" s="736"/>
      <c r="H49" s="736"/>
      <c r="I49" s="736"/>
      <c r="J49" s="736"/>
      <c r="K49" s="736"/>
      <c r="L49" s="736"/>
      <c r="M49" s="736"/>
      <c r="N49" s="736"/>
      <c r="O49" s="736"/>
      <c r="P49" s="736"/>
      <c r="Q49" s="736"/>
      <c r="R49" s="736"/>
      <c r="S49" s="736"/>
      <c r="T49" s="736"/>
      <c r="U49" s="736"/>
      <c r="V49" s="736"/>
      <c r="W49" s="736"/>
      <c r="X49" s="736"/>
      <c r="Y49" s="736"/>
      <c r="Z49" s="736"/>
    </row>
    <row r="50" spans="1:26" ht="18" customHeight="1">
      <c r="Y50" s="65" t="s">
        <v>0</v>
      </c>
    </row>
    <row r="51" spans="1:26" ht="18" customHeight="1">
      <c r="Y51" s="65" t="s">
        <v>0</v>
      </c>
    </row>
    <row r="52" spans="1:26" ht="18" customHeight="1">
      <c r="Y52" s="65" t="s">
        <v>0</v>
      </c>
    </row>
    <row r="53" spans="1:26" ht="18" customHeight="1">
      <c r="Y53" s="65" t="s">
        <v>0</v>
      </c>
    </row>
    <row r="54" spans="1:26" ht="18" customHeight="1">
      <c r="Y54" s="65" t="s">
        <v>0</v>
      </c>
    </row>
    <row r="55" spans="1:26" ht="22.5">
      <c r="A55" s="759" t="s">
        <v>147</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65" t="s">
        <v>0</v>
      </c>
    </row>
    <row r="56" spans="1:26" ht="23.25">
      <c r="A56" s="761" t="str">
        <f>A5</f>
        <v>United States Attorneys</v>
      </c>
      <c r="B56" s="803"/>
      <c r="C56" s="803"/>
      <c r="D56" s="803"/>
      <c r="E56" s="803"/>
      <c r="F56" s="803"/>
      <c r="G56" s="803"/>
      <c r="H56" s="803"/>
      <c r="I56" s="803"/>
      <c r="J56" s="803"/>
      <c r="K56" s="803"/>
      <c r="L56" s="803"/>
      <c r="M56" s="803"/>
      <c r="N56" s="803"/>
      <c r="O56" s="803"/>
      <c r="P56" s="803"/>
      <c r="Q56" s="803"/>
      <c r="R56" s="803"/>
      <c r="S56" s="803"/>
      <c r="T56" s="803"/>
      <c r="U56" s="803"/>
      <c r="V56" s="803"/>
      <c r="W56" s="803"/>
      <c r="X56" s="803"/>
      <c r="Y56" s="65" t="s">
        <v>0</v>
      </c>
    </row>
    <row r="57" spans="1:26" ht="23.25">
      <c r="A57" s="761" t="s">
        <v>138</v>
      </c>
      <c r="B57" s="760"/>
      <c r="C57" s="760"/>
      <c r="D57" s="760"/>
      <c r="E57" s="760"/>
      <c r="F57" s="760"/>
      <c r="G57" s="760"/>
      <c r="H57" s="760"/>
      <c r="I57" s="760"/>
      <c r="J57" s="760"/>
      <c r="K57" s="760"/>
      <c r="L57" s="760"/>
      <c r="M57" s="760"/>
      <c r="N57" s="760"/>
      <c r="O57" s="760"/>
      <c r="P57" s="760"/>
      <c r="Q57" s="760"/>
      <c r="R57" s="760"/>
      <c r="S57" s="760"/>
      <c r="T57" s="760"/>
      <c r="U57" s="760"/>
      <c r="V57" s="760"/>
      <c r="W57" s="760"/>
      <c r="X57" s="760"/>
      <c r="Y57" s="65" t="s">
        <v>0</v>
      </c>
    </row>
    <row r="58" spans="1:26" ht="20.25">
      <c r="A58" s="763" t="s">
        <v>137</v>
      </c>
      <c r="B58" s="764"/>
      <c r="C58" s="764"/>
      <c r="D58" s="764"/>
      <c r="E58" s="764"/>
      <c r="F58" s="764"/>
      <c r="G58" s="764"/>
      <c r="H58" s="764"/>
      <c r="I58" s="764"/>
      <c r="J58" s="764"/>
      <c r="K58" s="764"/>
      <c r="L58" s="764"/>
      <c r="M58" s="764"/>
      <c r="N58" s="764"/>
      <c r="O58" s="764"/>
      <c r="P58" s="764"/>
      <c r="Q58" s="764"/>
      <c r="R58" s="764"/>
      <c r="S58" s="764"/>
      <c r="T58" s="764"/>
      <c r="U58" s="764"/>
      <c r="V58" s="764"/>
      <c r="W58" s="764"/>
      <c r="X58" s="764"/>
      <c r="Y58" s="65" t="s">
        <v>0</v>
      </c>
    </row>
    <row r="59" spans="1:26" ht="18" customHeight="1">
      <c r="Y59" s="65" t="s">
        <v>0</v>
      </c>
    </row>
    <row r="60" spans="1:26" ht="18" customHeight="1">
      <c r="Y60" s="65" t="s">
        <v>0</v>
      </c>
    </row>
    <row r="61" spans="1:26" ht="18" customHeight="1">
      <c r="Y61" s="65" t="s">
        <v>0</v>
      </c>
    </row>
    <row r="62" spans="1:26" ht="18" customHeight="1">
      <c r="Y62" s="65" t="s">
        <v>0</v>
      </c>
    </row>
    <row r="63" spans="1:26" ht="18" customHeight="1">
      <c r="A63" s="44"/>
      <c r="B63" s="44"/>
      <c r="C63" s="44"/>
      <c r="D63" s="344"/>
      <c r="E63" s="344"/>
      <c r="F63" s="348"/>
      <c r="G63" s="344"/>
      <c r="H63" s="344"/>
      <c r="I63" s="348"/>
      <c r="J63" s="45"/>
      <c r="K63" s="45"/>
      <c r="L63" s="45"/>
      <c r="M63" s="45"/>
      <c r="N63" s="45"/>
      <c r="O63" s="45"/>
      <c r="P63" s="45"/>
      <c r="Q63" s="45"/>
      <c r="R63" s="45"/>
      <c r="S63" s="45"/>
      <c r="T63" s="45"/>
      <c r="U63" s="45"/>
      <c r="V63" s="45"/>
      <c r="W63" s="45"/>
      <c r="X63" s="45"/>
      <c r="Y63" s="65" t="s">
        <v>0</v>
      </c>
    </row>
    <row r="64" spans="1:26" ht="22.5" customHeight="1">
      <c r="A64" s="824" t="s">
        <v>153</v>
      </c>
      <c r="B64" s="825"/>
      <c r="C64" s="825"/>
      <c r="D64" s="810" t="s">
        <v>329</v>
      </c>
      <c r="E64" s="811"/>
      <c r="F64" s="812"/>
      <c r="G64" s="830" t="s">
        <v>207</v>
      </c>
      <c r="H64" s="831"/>
      <c r="I64" s="832"/>
      <c r="J64" s="810" t="s">
        <v>190</v>
      </c>
      <c r="K64" s="811"/>
      <c r="L64" s="812"/>
      <c r="M64" s="810" t="s">
        <v>187</v>
      </c>
      <c r="N64" s="811"/>
      <c r="O64" s="812"/>
      <c r="P64" s="836" t="s">
        <v>191</v>
      </c>
      <c r="Q64" s="837"/>
      <c r="R64" s="837"/>
      <c r="S64" s="810" t="s">
        <v>192</v>
      </c>
      <c r="T64" s="811"/>
      <c r="U64" s="811"/>
      <c r="V64" s="810" t="s">
        <v>193</v>
      </c>
      <c r="W64" s="811"/>
      <c r="X64" s="812"/>
      <c r="Y64" s="65" t="s">
        <v>0</v>
      </c>
    </row>
    <row r="65" spans="1:25" ht="27.75" customHeight="1">
      <c r="A65" s="826"/>
      <c r="B65" s="827"/>
      <c r="C65" s="827"/>
      <c r="D65" s="813"/>
      <c r="E65" s="814"/>
      <c r="F65" s="815"/>
      <c r="G65" s="833"/>
      <c r="H65" s="834"/>
      <c r="I65" s="835"/>
      <c r="J65" s="813"/>
      <c r="K65" s="814"/>
      <c r="L65" s="815"/>
      <c r="M65" s="813"/>
      <c r="N65" s="814"/>
      <c r="O65" s="815"/>
      <c r="P65" s="838"/>
      <c r="Q65" s="839"/>
      <c r="R65" s="839"/>
      <c r="S65" s="813"/>
      <c r="T65" s="814"/>
      <c r="U65" s="814"/>
      <c r="V65" s="813"/>
      <c r="W65" s="814"/>
      <c r="X65" s="815"/>
      <c r="Y65" s="65" t="s">
        <v>0</v>
      </c>
    </row>
    <row r="66" spans="1:25" ht="16.5" thickBot="1">
      <c r="A66" s="828"/>
      <c r="B66" s="829"/>
      <c r="C66" s="829"/>
      <c r="D66" s="145" t="s">
        <v>154</v>
      </c>
      <c r="E66" s="144" t="s">
        <v>39</v>
      </c>
      <c r="F66" s="144" t="s">
        <v>156</v>
      </c>
      <c r="G66" s="145" t="s">
        <v>154</v>
      </c>
      <c r="H66" s="144" t="s">
        <v>39</v>
      </c>
      <c r="I66" s="144" t="s">
        <v>156</v>
      </c>
      <c r="J66" s="145" t="s">
        <v>154</v>
      </c>
      <c r="K66" s="144" t="s">
        <v>39</v>
      </c>
      <c r="L66" s="144" t="s">
        <v>156</v>
      </c>
      <c r="M66" s="145" t="s">
        <v>154</v>
      </c>
      <c r="N66" s="144" t="s">
        <v>39</v>
      </c>
      <c r="O66" s="144" t="s">
        <v>156</v>
      </c>
      <c r="P66" s="145" t="s">
        <v>154</v>
      </c>
      <c r="Q66" s="144" t="s">
        <v>39</v>
      </c>
      <c r="R66" s="144" t="s">
        <v>156</v>
      </c>
      <c r="S66" s="145" t="s">
        <v>154</v>
      </c>
      <c r="T66" s="144" t="s">
        <v>39</v>
      </c>
      <c r="U66" s="144" t="s">
        <v>156</v>
      </c>
      <c r="V66" s="145" t="s">
        <v>154</v>
      </c>
      <c r="W66" s="144" t="s">
        <v>39</v>
      </c>
      <c r="X66" s="647" t="s">
        <v>156</v>
      </c>
      <c r="Y66" s="65" t="s">
        <v>0</v>
      </c>
    </row>
    <row r="67" spans="1:25">
      <c r="A67" s="137"/>
      <c r="B67" s="807" t="s">
        <v>234</v>
      </c>
      <c r="C67" s="808"/>
      <c r="D67" s="121">
        <v>8424</v>
      </c>
      <c r="E67" s="122">
        <v>8454</v>
      </c>
      <c r="F67" s="349">
        <v>1504154</v>
      </c>
      <c r="G67" s="121">
        <v>8422</v>
      </c>
      <c r="H67" s="122">
        <v>8452</v>
      </c>
      <c r="I67" s="349">
        <v>1527000</v>
      </c>
      <c r="J67" s="121">
        <v>-5</v>
      </c>
      <c r="K67" s="122">
        <v>-5</v>
      </c>
      <c r="L67" s="583">
        <v>19874</v>
      </c>
      <c r="M67" s="121">
        <f>G67+J67</f>
        <v>8417</v>
      </c>
      <c r="N67" s="122">
        <f>H67+K67</f>
        <v>8447</v>
      </c>
      <c r="O67" s="123">
        <f>I67+L67</f>
        <v>1546874</v>
      </c>
      <c r="P67" s="121">
        <v>114</v>
      </c>
      <c r="Q67" s="122">
        <v>57</v>
      </c>
      <c r="R67" s="123">
        <v>15485</v>
      </c>
      <c r="S67" s="121">
        <v>0</v>
      </c>
      <c r="T67" s="122">
        <v>0</v>
      </c>
      <c r="U67" s="123">
        <v>-31445</v>
      </c>
      <c r="V67" s="121">
        <f>P67+M67+S67</f>
        <v>8531</v>
      </c>
      <c r="W67" s="122">
        <f>+N67+Q67+T67</f>
        <v>8504</v>
      </c>
      <c r="X67" s="69">
        <f>R67+O67+U67</f>
        <v>1530914</v>
      </c>
      <c r="Y67" s="65" t="s">
        <v>0</v>
      </c>
    </row>
    <row r="68" spans="1:25">
      <c r="A68" s="137"/>
      <c r="B68" s="807" t="s">
        <v>235</v>
      </c>
      <c r="C68" s="808"/>
      <c r="D68" s="121">
        <v>2155</v>
      </c>
      <c r="E68" s="122">
        <v>2237</v>
      </c>
      <c r="F68" s="349">
        <v>398573</v>
      </c>
      <c r="G68" s="121">
        <v>2154</v>
      </c>
      <c r="H68" s="122">
        <v>2235</v>
      </c>
      <c r="I68" s="349">
        <v>402059</v>
      </c>
      <c r="J68" s="121">
        <v>0</v>
      </c>
      <c r="K68" s="122">
        <v>0</v>
      </c>
      <c r="L68" s="583">
        <v>5379</v>
      </c>
      <c r="M68" s="121">
        <f t="shared" ref="M68:M69" si="1">G68+J68</f>
        <v>2154</v>
      </c>
      <c r="N68" s="122">
        <f t="shared" ref="N68:N69" si="2">H68+K68</f>
        <v>2235</v>
      </c>
      <c r="O68" s="123">
        <f t="shared" ref="O68:O69" si="3">I68+L68</f>
        <v>407438</v>
      </c>
      <c r="P68" s="121">
        <v>76</v>
      </c>
      <c r="Q68" s="122">
        <v>38</v>
      </c>
      <c r="R68" s="123">
        <v>11015</v>
      </c>
      <c r="S68" s="121">
        <v>0</v>
      </c>
      <c r="T68" s="122">
        <v>0</v>
      </c>
      <c r="U68" s="123">
        <v>-8511</v>
      </c>
      <c r="V68" s="121">
        <f>P68+M68+S68</f>
        <v>2230</v>
      </c>
      <c r="W68" s="122">
        <f>+N68+Q68+T68</f>
        <v>2273</v>
      </c>
      <c r="X68" s="69">
        <f>R68+O68+U68</f>
        <v>409942</v>
      </c>
      <c r="Y68" s="65" t="s">
        <v>0</v>
      </c>
    </row>
    <row r="69" spans="1:25">
      <c r="A69" s="137"/>
      <c r="B69" s="782" t="s">
        <v>236</v>
      </c>
      <c r="C69" s="809"/>
      <c r="D69" s="121">
        <v>50</v>
      </c>
      <c r="E69" s="122">
        <v>49</v>
      </c>
      <c r="F69" s="349">
        <v>27408</v>
      </c>
      <c r="G69" s="121">
        <v>53</v>
      </c>
      <c r="H69" s="122">
        <v>53</v>
      </c>
      <c r="I69" s="349">
        <v>30941</v>
      </c>
      <c r="J69" s="121">
        <v>0</v>
      </c>
      <c r="K69" s="122">
        <v>0</v>
      </c>
      <c r="L69" s="583">
        <v>2581</v>
      </c>
      <c r="M69" s="121">
        <f t="shared" si="1"/>
        <v>53</v>
      </c>
      <c r="N69" s="122">
        <f t="shared" si="2"/>
        <v>53</v>
      </c>
      <c r="O69" s="583">
        <f t="shared" si="3"/>
        <v>33522</v>
      </c>
      <c r="P69" s="121">
        <v>0</v>
      </c>
      <c r="Q69" s="122">
        <v>0</v>
      </c>
      <c r="R69" s="123">
        <v>0</v>
      </c>
      <c r="S69" s="121">
        <v>0</v>
      </c>
      <c r="T69" s="122">
        <v>0</v>
      </c>
      <c r="U69" s="123">
        <v>0</v>
      </c>
      <c r="V69" s="121">
        <f>P69+M69+S69</f>
        <v>53</v>
      </c>
      <c r="W69" s="122">
        <f>+N69+Q69+T69</f>
        <v>53</v>
      </c>
      <c r="X69" s="69">
        <f>R69+O69+U69</f>
        <v>33522</v>
      </c>
      <c r="Y69" s="65" t="s">
        <v>0</v>
      </c>
    </row>
    <row r="70" spans="1:25">
      <c r="A70" s="138"/>
      <c r="B70" s="139"/>
      <c r="C70" s="139" t="s">
        <v>40</v>
      </c>
      <c r="D70" s="146">
        <f t="shared" ref="D70:X70" si="4">SUM(D67:D69)</f>
        <v>10629</v>
      </c>
      <c r="E70" s="147">
        <f t="shared" si="4"/>
        <v>10740</v>
      </c>
      <c r="F70" s="646">
        <f t="shared" si="4"/>
        <v>1930135</v>
      </c>
      <c r="G70" s="146">
        <f t="shared" si="4"/>
        <v>10629</v>
      </c>
      <c r="H70" s="147">
        <f t="shared" si="4"/>
        <v>10740</v>
      </c>
      <c r="I70" s="646">
        <f t="shared" si="4"/>
        <v>1960000</v>
      </c>
      <c r="J70" s="146">
        <f t="shared" si="4"/>
        <v>-5</v>
      </c>
      <c r="K70" s="147">
        <f t="shared" si="4"/>
        <v>-5</v>
      </c>
      <c r="L70" s="646">
        <f t="shared" si="4"/>
        <v>27834</v>
      </c>
      <c r="M70" s="146">
        <f t="shared" si="4"/>
        <v>10624</v>
      </c>
      <c r="N70" s="147">
        <f t="shared" si="4"/>
        <v>10735</v>
      </c>
      <c r="O70" s="646">
        <f t="shared" si="4"/>
        <v>1987834</v>
      </c>
      <c r="P70" s="146">
        <f t="shared" si="4"/>
        <v>190</v>
      </c>
      <c r="Q70" s="147">
        <f t="shared" si="4"/>
        <v>95</v>
      </c>
      <c r="R70" s="646">
        <f t="shared" si="4"/>
        <v>26500</v>
      </c>
      <c r="S70" s="146">
        <f t="shared" si="4"/>
        <v>0</v>
      </c>
      <c r="T70" s="147">
        <f t="shared" si="4"/>
        <v>0</v>
      </c>
      <c r="U70" s="646">
        <f t="shared" si="4"/>
        <v>-39956</v>
      </c>
      <c r="V70" s="146">
        <f t="shared" si="4"/>
        <v>10814</v>
      </c>
      <c r="W70" s="147">
        <f t="shared" si="4"/>
        <v>10830</v>
      </c>
      <c r="X70" s="646">
        <f t="shared" si="4"/>
        <v>1974378</v>
      </c>
      <c r="Y70" s="65" t="s">
        <v>0</v>
      </c>
    </row>
    <row r="71" spans="1:25" ht="17.25" customHeight="1">
      <c r="A71" s="140"/>
      <c r="B71" s="797"/>
      <c r="C71" s="798"/>
      <c r="D71" s="148"/>
      <c r="E71" s="149"/>
      <c r="F71" s="592"/>
      <c r="G71" s="148"/>
      <c r="H71" s="149"/>
      <c r="I71" s="351"/>
      <c r="J71" s="152"/>
      <c r="K71" s="153"/>
      <c r="L71" s="153"/>
      <c r="M71" s="152"/>
      <c r="N71" s="153"/>
      <c r="O71" s="153"/>
      <c r="P71" s="152"/>
      <c r="Q71" s="153"/>
      <c r="R71" s="153"/>
      <c r="S71" s="152"/>
      <c r="T71" s="153"/>
      <c r="U71" s="153"/>
      <c r="V71" s="152"/>
      <c r="W71" s="157"/>
      <c r="X71" s="189"/>
      <c r="Y71" s="65" t="s">
        <v>0</v>
      </c>
    </row>
    <row r="72" spans="1:25">
      <c r="A72" s="138"/>
      <c r="B72" s="799" t="s">
        <v>143</v>
      </c>
      <c r="C72" s="800"/>
      <c r="D72" s="150"/>
      <c r="E72" s="151">
        <v>1639</v>
      </c>
      <c r="F72" s="593"/>
      <c r="G72" s="150"/>
      <c r="H72" s="151">
        <v>1639</v>
      </c>
      <c r="I72" s="352"/>
      <c r="J72" s="154"/>
      <c r="K72" s="151">
        <v>37</v>
      </c>
      <c r="L72" s="155"/>
      <c r="M72" s="154"/>
      <c r="N72" s="151">
        <f>H72+K72</f>
        <v>1676</v>
      </c>
      <c r="O72" s="155"/>
      <c r="P72" s="154"/>
      <c r="Q72" s="151">
        <v>0</v>
      </c>
      <c r="R72" s="155"/>
      <c r="S72" s="154"/>
      <c r="T72" s="151">
        <v>0</v>
      </c>
      <c r="U72" s="155"/>
      <c r="V72" s="154"/>
      <c r="W72" s="151">
        <f>Q72+N72+T72</f>
        <v>1676</v>
      </c>
      <c r="X72" s="177"/>
      <c r="Y72" s="65" t="s">
        <v>0</v>
      </c>
    </row>
    <row r="73" spans="1:25">
      <c r="A73" s="137"/>
      <c r="B73" s="795" t="s">
        <v>142</v>
      </c>
      <c r="C73" s="796"/>
      <c r="D73" s="121"/>
      <c r="E73" s="122">
        <f>+E70+E72</f>
        <v>12379</v>
      </c>
      <c r="F73" s="350"/>
      <c r="G73" s="121"/>
      <c r="H73" s="122">
        <f>+H70+H72</f>
        <v>12379</v>
      </c>
      <c r="I73" s="349"/>
      <c r="J73" s="156"/>
      <c r="K73" s="122">
        <f>+K70+K72</f>
        <v>32</v>
      </c>
      <c r="L73" s="123"/>
      <c r="M73" s="156"/>
      <c r="N73" s="122">
        <f>+N70+N72</f>
        <v>12411</v>
      </c>
      <c r="O73" s="123"/>
      <c r="P73" s="156"/>
      <c r="Q73" s="122">
        <f>+Q70+Q72</f>
        <v>95</v>
      </c>
      <c r="R73" s="123"/>
      <c r="S73" s="156"/>
      <c r="T73" s="122">
        <f>+T70+T72</f>
        <v>0</v>
      </c>
      <c r="U73" s="123"/>
      <c r="V73" s="156"/>
      <c r="W73" s="122">
        <f>+W70+W72</f>
        <v>12506</v>
      </c>
      <c r="X73" s="69"/>
      <c r="Y73" s="65" t="s">
        <v>0</v>
      </c>
    </row>
    <row r="74" spans="1:25">
      <c r="A74" s="141"/>
      <c r="B74" s="801"/>
      <c r="C74" s="802"/>
      <c r="D74" s="148"/>
      <c r="E74" s="149"/>
      <c r="F74" s="592"/>
      <c r="G74" s="148"/>
      <c r="H74" s="149"/>
      <c r="I74" s="351"/>
      <c r="J74" s="152"/>
      <c r="K74" s="153"/>
      <c r="L74" s="153"/>
      <c r="M74" s="152"/>
      <c r="N74" s="153"/>
      <c r="O74" s="153"/>
      <c r="P74" s="152"/>
      <c r="Q74" s="153"/>
      <c r="R74" s="153"/>
      <c r="S74" s="152"/>
      <c r="T74" s="153"/>
      <c r="U74" s="153"/>
      <c r="V74" s="152"/>
      <c r="W74" s="157"/>
      <c r="X74" s="189"/>
      <c r="Y74" s="65" t="s">
        <v>0</v>
      </c>
    </row>
    <row r="75" spans="1:25">
      <c r="A75" s="137"/>
      <c r="B75" s="795" t="s">
        <v>140</v>
      </c>
      <c r="C75" s="796"/>
      <c r="D75" s="121"/>
      <c r="E75" s="122"/>
      <c r="F75" s="350"/>
      <c r="G75" s="121"/>
      <c r="H75" s="122"/>
      <c r="I75" s="349"/>
      <c r="J75" s="156"/>
      <c r="K75" s="123"/>
      <c r="L75" s="123"/>
      <c r="M75" s="156"/>
      <c r="N75" s="123"/>
      <c r="O75" s="123"/>
      <c r="P75" s="156"/>
      <c r="Q75" s="123"/>
      <c r="R75" s="123"/>
      <c r="S75" s="156"/>
      <c r="T75" s="123"/>
      <c r="U75" s="123"/>
      <c r="V75" s="156"/>
      <c r="W75" s="123"/>
      <c r="X75" s="69"/>
      <c r="Y75" s="65" t="s">
        <v>0</v>
      </c>
    </row>
    <row r="76" spans="1:25">
      <c r="A76" s="138"/>
      <c r="B76" s="142"/>
      <c r="C76" s="143" t="s">
        <v>95</v>
      </c>
      <c r="D76" s="150"/>
      <c r="E76" s="151"/>
      <c r="F76" s="593"/>
      <c r="G76" s="150"/>
      <c r="H76" s="151">
        <v>71</v>
      </c>
      <c r="I76" s="352"/>
      <c r="J76" s="154"/>
      <c r="K76" s="151"/>
      <c r="L76" s="155"/>
      <c r="M76" s="154"/>
      <c r="N76" s="151">
        <v>71</v>
      </c>
      <c r="O76" s="155"/>
      <c r="P76" s="154"/>
      <c r="Q76" s="151"/>
      <c r="R76" s="155"/>
      <c r="S76" s="154"/>
      <c r="T76" s="151"/>
      <c r="U76" s="155"/>
      <c r="V76" s="154"/>
      <c r="W76" s="151">
        <f>Q76+N76+T76</f>
        <v>71</v>
      </c>
      <c r="X76" s="177"/>
      <c r="Y76" s="65" t="s">
        <v>0</v>
      </c>
    </row>
    <row r="77" spans="1:25">
      <c r="A77" s="138"/>
      <c r="B77" s="793" t="s">
        <v>141</v>
      </c>
      <c r="C77" s="794"/>
      <c r="D77" s="150"/>
      <c r="E77" s="151">
        <f>E76+E73</f>
        <v>12379</v>
      </c>
      <c r="F77" s="593"/>
      <c r="G77" s="150"/>
      <c r="H77" s="151">
        <f>H76+H73</f>
        <v>12450</v>
      </c>
      <c r="I77" s="352"/>
      <c r="J77" s="154"/>
      <c r="K77" s="151">
        <f>K76+K73</f>
        <v>32</v>
      </c>
      <c r="L77" s="155"/>
      <c r="M77" s="154"/>
      <c r="N77" s="151">
        <f>N76+N73</f>
        <v>12482</v>
      </c>
      <c r="O77" s="155"/>
      <c r="P77" s="154"/>
      <c r="Q77" s="151">
        <f>Q76+Q73</f>
        <v>95</v>
      </c>
      <c r="R77" s="155"/>
      <c r="S77" s="154"/>
      <c r="T77" s="151">
        <f>T76+T73</f>
        <v>0</v>
      </c>
      <c r="U77" s="155"/>
      <c r="V77" s="154"/>
      <c r="W77" s="151">
        <f>W76+W73</f>
        <v>12577</v>
      </c>
      <c r="X77" s="177"/>
      <c r="Y77" s="65" t="s">
        <v>23</v>
      </c>
    </row>
    <row r="78" spans="1:25">
      <c r="C78" s="4"/>
    </row>
    <row r="79" spans="1:25" ht="119.25" customHeight="1">
      <c r="B79" s="819"/>
      <c r="C79" s="819"/>
      <c r="D79" s="817"/>
      <c r="E79" s="818"/>
      <c r="F79" s="818"/>
      <c r="G79" s="820"/>
      <c r="H79" s="821"/>
      <c r="I79" s="821"/>
      <c r="J79" s="822"/>
      <c r="K79" s="823"/>
      <c r="L79" s="823"/>
      <c r="M79" s="822"/>
      <c r="N79" s="823"/>
      <c r="O79" s="823"/>
      <c r="P79" s="822"/>
      <c r="Q79" s="823"/>
      <c r="R79" s="823"/>
      <c r="S79" s="822"/>
      <c r="T79" s="823"/>
      <c r="U79" s="823"/>
      <c r="V79" s="822"/>
      <c r="W79" s="823"/>
      <c r="X79" s="823"/>
    </row>
    <row r="80" spans="1:25" s="248" customFormat="1" ht="15">
      <c r="D80" s="345"/>
      <c r="E80" s="345"/>
      <c r="F80" s="353"/>
      <c r="G80" s="345"/>
      <c r="H80" s="345"/>
      <c r="I80" s="353"/>
      <c r="J80" s="249"/>
      <c r="K80" s="249"/>
      <c r="L80" s="249"/>
      <c r="M80" s="249"/>
      <c r="N80" s="249"/>
      <c r="O80" s="249"/>
      <c r="P80" s="249"/>
      <c r="Q80" s="249"/>
      <c r="R80" s="249"/>
      <c r="S80" s="249"/>
      <c r="T80" s="249"/>
      <c r="U80" s="249"/>
      <c r="V80" s="249"/>
      <c r="W80" s="249"/>
      <c r="X80" s="249"/>
      <c r="Y80" s="250"/>
    </row>
    <row r="81" spans="1:25" s="248" customFormat="1" ht="15">
      <c r="D81" s="345"/>
      <c r="E81" s="345"/>
      <c r="F81" s="353"/>
      <c r="G81" s="345"/>
      <c r="H81" s="345"/>
      <c r="I81" s="353"/>
      <c r="J81" s="249"/>
      <c r="K81" s="249"/>
      <c r="L81" s="249"/>
      <c r="M81" s="249"/>
      <c r="N81" s="249"/>
      <c r="O81" s="249"/>
      <c r="P81" s="249"/>
      <c r="Q81" s="249"/>
      <c r="R81" s="249"/>
      <c r="S81" s="249"/>
      <c r="T81" s="249"/>
      <c r="U81" s="249"/>
      <c r="V81" s="249"/>
      <c r="W81" s="249"/>
      <c r="X81" s="249"/>
      <c r="Y81" s="250"/>
    </row>
    <row r="82" spans="1:25" s="248" customFormat="1" ht="15">
      <c r="D82" s="345"/>
      <c r="E82" s="345"/>
      <c r="F82" s="353"/>
      <c r="G82" s="345"/>
      <c r="H82" s="345"/>
      <c r="I82" s="353"/>
      <c r="J82" s="249"/>
      <c r="K82" s="249"/>
      <c r="L82" s="249"/>
      <c r="M82" s="249"/>
      <c r="N82" s="249"/>
      <c r="O82" s="249"/>
      <c r="P82" s="249"/>
      <c r="Q82" s="249"/>
      <c r="R82" s="249"/>
      <c r="S82" s="249"/>
      <c r="T82" s="249"/>
      <c r="U82" s="249"/>
      <c r="V82" s="249"/>
      <c r="W82" s="249"/>
      <c r="X82" s="249"/>
      <c r="Y82" s="250"/>
    </row>
    <row r="83" spans="1:25" s="248" customFormat="1" ht="15">
      <c r="D83" s="345"/>
      <c r="E83" s="345"/>
      <c r="F83" s="353"/>
      <c r="G83" s="345"/>
      <c r="H83" s="345"/>
      <c r="I83" s="353"/>
      <c r="J83" s="249"/>
      <c r="K83" s="249"/>
      <c r="L83" s="249"/>
      <c r="M83" s="249"/>
      <c r="N83" s="249"/>
      <c r="O83" s="249"/>
      <c r="P83" s="249"/>
      <c r="Q83" s="249"/>
      <c r="R83" s="249"/>
      <c r="S83" s="249"/>
      <c r="T83" s="249"/>
      <c r="U83" s="249"/>
      <c r="V83" s="249"/>
      <c r="W83" s="249"/>
      <c r="X83" s="249"/>
      <c r="Y83" s="250"/>
    </row>
    <row r="84" spans="1:25" s="248" customFormat="1" ht="15">
      <c r="D84" s="345"/>
      <c r="E84" s="345"/>
      <c r="F84" s="353"/>
      <c r="G84" s="345"/>
      <c r="H84" s="345"/>
      <c r="I84" s="353"/>
      <c r="J84" s="249"/>
      <c r="K84" s="249"/>
      <c r="L84" s="249"/>
      <c r="M84" s="249"/>
      <c r="N84" s="249"/>
      <c r="O84" s="249"/>
      <c r="P84" s="249"/>
      <c r="Q84" s="249"/>
      <c r="R84" s="249"/>
      <c r="S84" s="249"/>
      <c r="T84" s="249"/>
      <c r="U84" s="249"/>
      <c r="V84" s="249"/>
      <c r="W84" s="249"/>
      <c r="X84" s="249"/>
      <c r="Y84" s="250"/>
    </row>
    <row r="85" spans="1:25" s="248" customFormat="1" ht="15">
      <c r="A85" s="251"/>
      <c r="B85" s="251"/>
      <c r="C85" s="251"/>
      <c r="D85" s="346"/>
      <c r="E85" s="346"/>
      <c r="F85" s="354"/>
      <c r="G85" s="346"/>
      <c r="H85" s="346"/>
      <c r="I85" s="354"/>
      <c r="J85" s="47"/>
      <c r="K85" s="47"/>
      <c r="L85" s="47"/>
      <c r="M85" s="47"/>
      <c r="N85" s="47"/>
      <c r="O85" s="47"/>
      <c r="P85" s="47"/>
      <c r="Q85" s="47"/>
      <c r="R85" s="47"/>
      <c r="S85" s="47"/>
      <c r="T85" s="47"/>
      <c r="U85" s="47"/>
      <c r="V85" s="47"/>
      <c r="W85" s="252"/>
      <c r="X85" s="252"/>
      <c r="Y85" s="250"/>
    </row>
    <row r="86" spans="1:25" s="248" customFormat="1" ht="15">
      <c r="A86" s="251"/>
      <c r="B86" s="251"/>
      <c r="C86" s="279"/>
      <c r="D86" s="347"/>
      <c r="E86" s="347"/>
      <c r="F86" s="355"/>
      <c r="G86" s="347"/>
      <c r="H86" s="347"/>
      <c r="I86" s="355"/>
      <c r="J86" s="280"/>
      <c r="K86" s="280"/>
      <c r="L86" s="280"/>
      <c r="M86" s="280"/>
      <c r="N86" s="280"/>
      <c r="O86" s="280"/>
      <c r="P86" s="280"/>
      <c r="Q86" s="280"/>
      <c r="R86" s="280"/>
      <c r="S86" s="280"/>
      <c r="T86" s="280"/>
      <c r="U86" s="280"/>
      <c r="V86" s="280"/>
      <c r="W86" s="280"/>
      <c r="X86" s="280"/>
      <c r="Y86" s="250"/>
    </row>
    <row r="87" spans="1:25" s="248" customFormat="1" ht="30" customHeight="1">
      <c r="A87" s="816"/>
      <c r="B87" s="816"/>
      <c r="C87" s="816"/>
      <c r="D87" s="816"/>
      <c r="E87" s="816"/>
      <c r="F87" s="816"/>
      <c r="G87" s="816"/>
      <c r="H87" s="816"/>
      <c r="I87" s="816"/>
      <c r="J87" s="816"/>
      <c r="K87" s="816"/>
      <c r="L87" s="816"/>
      <c r="M87" s="816"/>
      <c r="N87" s="816"/>
      <c r="O87" s="816"/>
      <c r="P87" s="816"/>
      <c r="Q87" s="816"/>
      <c r="R87" s="816"/>
      <c r="S87" s="816"/>
      <c r="T87" s="816"/>
      <c r="U87" s="816"/>
      <c r="V87" s="816"/>
      <c r="W87" s="49"/>
      <c r="X87" s="49"/>
      <c r="Y87" s="250"/>
    </row>
    <row r="88" spans="1:25">
      <c r="W88" s="34"/>
      <c r="X88" s="34"/>
    </row>
    <row r="89" spans="1:25">
      <c r="K89" s="51"/>
    </row>
  </sheetData>
  <customSheetViews>
    <customSheetView guid="{0A651168-CAD5-48A4-929F-2A4A67D9F7E0}" scale="65" showPageBreaks="1" showGridLines="0" outlineSymbols="0" fitToPage="1" printArea="1" hiddenRows="1" view="pageBreakPreview" topLeftCell="A67">
      <selection activeCell="F75" sqref="F75"/>
      <rowBreaks count="1" manualBreakCount="1">
        <brk id="53" max="23" man="1"/>
      </rowBreaks>
      <pageMargins left="0.5" right="0.4" top="0.5" bottom="0.25" header="0" footer="0"/>
      <printOptions horizontalCentered="1"/>
      <pageSetup scale="51" firstPageNumber="8" fitToHeight="0" orientation="landscape" useFirstPageNumber="1" r:id="rId1"/>
      <headerFooter alignWithMargins="0">
        <oddFooter>&amp;C&amp;"Times New Roman,Regular"Exhibit B - Summary of Requirements</oddFooter>
      </headerFooter>
    </customSheetView>
    <customSheetView guid="{BFBB8579-D278-40C5-8D02-042DDC240852}" scale="65" showPageBreaks="1" showGridLines="0" outlineSymbols="0" fitToPage="1" printArea="1" hiddenRows="1" hiddenColumns="1" view="pageBreakPreview" topLeftCell="A41">
      <selection activeCell="C58" sqref="C58"/>
      <rowBreaks count="1" manualBreakCount="1">
        <brk id="53" max="23" man="1"/>
      </rowBreaks>
      <pageMargins left="0.5" right="0.4" top="0.5" bottom="0.25" header="0" footer="0"/>
      <printOptions horizontalCentered="1"/>
      <pageSetup scale="57" firstPageNumber="8" fitToHeight="0" orientation="landscape" useFirstPageNumber="1" r:id="rId2"/>
      <headerFooter alignWithMargins="0">
        <oddFooter>&amp;C&amp;"Times New Roman,Regular"Exhibit B - Summary of Requirements</oddFooter>
      </headerFooter>
    </customSheetView>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5"/>
      <headerFooter alignWithMargins="0">
        <oddFooter>&amp;C&amp;"Times New Roman,Regular"Exhibit B - Summary of Requirements</oddFooter>
      </headerFooter>
    </customSheetView>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6"/>
      <headerFooter alignWithMargins="0">
        <oddFooter>&amp;C&amp;"Times New Roman,Regular"Exhibit B - Summary of Requirements</oddFooter>
      </headerFooter>
    </customSheetView>
  </customSheetViews>
  <mergeCells count="70">
    <mergeCell ref="S64:U65"/>
    <mergeCell ref="A64:C66"/>
    <mergeCell ref="G64:I65"/>
    <mergeCell ref="J64:L65"/>
    <mergeCell ref="M64:O65"/>
    <mergeCell ref="P64:R65"/>
    <mergeCell ref="A87:V87"/>
    <mergeCell ref="D79:F79"/>
    <mergeCell ref="B79:C79"/>
    <mergeCell ref="G79:I79"/>
    <mergeCell ref="J79:L79"/>
    <mergeCell ref="M79:O79"/>
    <mergeCell ref="P79:R79"/>
    <mergeCell ref="S79:U79"/>
    <mergeCell ref="V79:X79"/>
    <mergeCell ref="B77:C77"/>
    <mergeCell ref="B73:C73"/>
    <mergeCell ref="A40:U40"/>
    <mergeCell ref="B71:C71"/>
    <mergeCell ref="B72:C72"/>
    <mergeCell ref="B74:C74"/>
    <mergeCell ref="B75:C75"/>
    <mergeCell ref="A56:X56"/>
    <mergeCell ref="A43:U43"/>
    <mergeCell ref="A42:U42"/>
    <mergeCell ref="A44:U44"/>
    <mergeCell ref="B68:C68"/>
    <mergeCell ref="B69:C69"/>
    <mergeCell ref="V64:X65"/>
    <mergeCell ref="D64:F65"/>
    <mergeCell ref="B67:C67"/>
    <mergeCell ref="A58:X58"/>
    <mergeCell ref="A29:U29"/>
    <mergeCell ref="A39:U39"/>
    <mergeCell ref="A18:U18"/>
    <mergeCell ref="A26:U26"/>
    <mergeCell ref="A27:U27"/>
    <mergeCell ref="A57:X57"/>
    <mergeCell ref="A38:U38"/>
    <mergeCell ref="A35:U35"/>
    <mergeCell ref="A55:X55"/>
    <mergeCell ref="A45:X46"/>
    <mergeCell ref="A15:U15"/>
    <mergeCell ref="A37:U37"/>
    <mergeCell ref="A36:U36"/>
    <mergeCell ref="A28:U28"/>
    <mergeCell ref="A34:U34"/>
    <mergeCell ref="A30:U30"/>
    <mergeCell ref="A31:U31"/>
    <mergeCell ref="A32:U32"/>
    <mergeCell ref="A33:U33"/>
    <mergeCell ref="A17:U17"/>
    <mergeCell ref="A19:U19"/>
    <mergeCell ref="A16:U16"/>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V12:V13"/>
  </mergeCells>
  <phoneticPr fontId="0" type="noConversion"/>
  <printOptions horizontalCentered="1"/>
  <pageMargins left="0.5" right="0.4" top="0.5" bottom="0.25" header="0" footer="0"/>
  <pageSetup scale="51" firstPageNumber="8" fitToHeight="0" orientation="landscape" useFirstPageNumber="1" r:id="rId7"/>
  <headerFooter alignWithMargins="0">
    <oddFooter>&amp;C&amp;"Times New Roman,Regular"Exhibit B - Summary of Requirements</oddFooter>
  </headerFooter>
  <rowBreaks count="1" manualBreakCount="1">
    <brk id="46" max="23" man="1"/>
  </rowBreaks>
  <ignoredErrors>
    <ignoredError sqref="W67:W68"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P26"/>
  <sheetViews>
    <sheetView view="pageBreakPreview" zoomScaleNormal="75" zoomScaleSheetLayoutView="100" workbookViewId="0">
      <selection activeCell="H25" sqref="H25"/>
    </sheetView>
  </sheetViews>
  <sheetFormatPr defaultColWidth="8.88671875" defaultRowHeight="12.75"/>
  <cols>
    <col min="1" max="1" width="19.21875" style="20" customWidth="1"/>
    <col min="2" max="2" width="15.88671875" style="20" customWidth="1"/>
    <col min="3" max="3" width="4.6640625" style="20" customWidth="1"/>
    <col min="4" max="4" width="8.33203125" style="333" customWidth="1"/>
    <col min="5" max="5" width="4.6640625" style="20" customWidth="1"/>
    <col min="6" max="6" width="9.44140625" style="20" customWidth="1"/>
    <col min="7" max="7" width="6.88671875" style="20" customWidth="1"/>
    <col min="8" max="8" width="8.33203125" style="333" customWidth="1"/>
    <col min="9" max="9" width="4.6640625" style="20" customWidth="1"/>
    <col min="10" max="10" width="8" style="20" customWidth="1"/>
    <col min="11" max="11" width="4.6640625" style="20" customWidth="1"/>
    <col min="12" max="12" width="8.21875" style="333" customWidth="1"/>
    <col min="13" max="13" width="4.6640625" style="20" customWidth="1"/>
    <col min="14" max="14" width="7.88671875" style="20" customWidth="1"/>
    <col min="15" max="15" width="11.33203125" style="20" customWidth="1"/>
    <col min="16" max="16" width="8.88671875" style="68" customWidth="1"/>
    <col min="17" max="16384" width="8.88671875" style="20"/>
  </cols>
  <sheetData>
    <row r="1" spans="1:16" s="575" customFormat="1" ht="20.25">
      <c r="A1" s="849" t="s">
        <v>181</v>
      </c>
      <c r="B1" s="850"/>
      <c r="C1" s="850"/>
      <c r="D1" s="850"/>
      <c r="E1" s="850"/>
      <c r="F1" s="850"/>
      <c r="G1" s="850"/>
      <c r="H1" s="850"/>
      <c r="I1" s="850"/>
      <c r="J1" s="850"/>
      <c r="K1" s="850"/>
      <c r="L1" s="850"/>
      <c r="M1" s="850"/>
      <c r="N1" s="850"/>
      <c r="O1" s="850"/>
      <c r="P1" s="574" t="s">
        <v>0</v>
      </c>
    </row>
    <row r="2" spans="1:16" ht="20.25">
      <c r="A2" s="857"/>
      <c r="B2" s="857"/>
      <c r="C2" s="857"/>
      <c r="D2" s="857"/>
      <c r="E2" s="857"/>
      <c r="F2" s="857"/>
      <c r="G2" s="857"/>
      <c r="H2" s="857"/>
      <c r="I2" s="857"/>
      <c r="J2" s="857"/>
      <c r="K2" s="857"/>
      <c r="L2" s="857"/>
      <c r="M2" s="857"/>
      <c r="N2" s="857"/>
      <c r="O2" s="857"/>
      <c r="P2" s="67" t="s">
        <v>0</v>
      </c>
    </row>
    <row r="3" spans="1:16">
      <c r="A3" s="858"/>
      <c r="B3" s="858"/>
      <c r="C3" s="858"/>
      <c r="D3" s="858"/>
      <c r="E3" s="858"/>
      <c r="F3" s="858"/>
      <c r="G3" s="858"/>
      <c r="H3" s="858"/>
      <c r="I3" s="858"/>
      <c r="J3" s="858"/>
      <c r="K3" s="858"/>
      <c r="L3" s="858"/>
      <c r="M3" s="858"/>
      <c r="N3" s="858"/>
      <c r="O3" s="858"/>
      <c r="P3" s="67" t="s">
        <v>0</v>
      </c>
    </row>
    <row r="4" spans="1:16" ht="23.25">
      <c r="A4" s="851" t="s">
        <v>209</v>
      </c>
      <c r="B4" s="852"/>
      <c r="C4" s="852"/>
      <c r="D4" s="852"/>
      <c r="E4" s="852"/>
      <c r="F4" s="852"/>
      <c r="G4" s="852"/>
      <c r="H4" s="852"/>
      <c r="I4" s="852"/>
      <c r="J4" s="852"/>
      <c r="K4" s="852"/>
      <c r="L4" s="852"/>
      <c r="M4" s="852"/>
      <c r="N4" s="852"/>
      <c r="O4" s="852"/>
      <c r="P4" s="67" t="s">
        <v>0</v>
      </c>
    </row>
    <row r="5" spans="1:16" ht="23.25">
      <c r="A5" s="853" t="str">
        <f>'B. Summary of Requirements '!A56</f>
        <v>United States Attorneys</v>
      </c>
      <c r="B5" s="854"/>
      <c r="C5" s="854"/>
      <c r="D5" s="854"/>
      <c r="E5" s="854"/>
      <c r="F5" s="854"/>
      <c r="G5" s="854"/>
      <c r="H5" s="854"/>
      <c r="I5" s="854"/>
      <c r="J5" s="854"/>
      <c r="K5" s="854"/>
      <c r="L5" s="854"/>
      <c r="M5" s="854"/>
      <c r="N5" s="854"/>
      <c r="O5" s="854"/>
      <c r="P5" s="67" t="s">
        <v>0</v>
      </c>
    </row>
    <row r="6" spans="1:16" ht="18.75">
      <c r="A6" s="855" t="s">
        <v>137</v>
      </c>
      <c r="B6" s="856"/>
      <c r="C6" s="856"/>
      <c r="D6" s="856"/>
      <c r="E6" s="856"/>
      <c r="F6" s="856"/>
      <c r="G6" s="856"/>
      <c r="H6" s="856"/>
      <c r="I6" s="856"/>
      <c r="J6" s="856"/>
      <c r="K6" s="856"/>
      <c r="L6" s="856"/>
      <c r="M6" s="856"/>
      <c r="N6" s="856"/>
      <c r="O6" s="856"/>
      <c r="P6" s="67" t="s">
        <v>0</v>
      </c>
    </row>
    <row r="7" spans="1:16">
      <c r="A7" s="859"/>
      <c r="B7" s="859"/>
      <c r="C7" s="859"/>
      <c r="D7" s="859"/>
      <c r="E7" s="859"/>
      <c r="F7" s="859"/>
      <c r="G7" s="859"/>
      <c r="H7" s="859"/>
      <c r="I7" s="859"/>
      <c r="J7" s="859"/>
      <c r="K7" s="859"/>
      <c r="L7" s="859"/>
      <c r="M7" s="859"/>
      <c r="N7" s="859"/>
      <c r="O7" s="859"/>
      <c r="P7" s="67" t="s">
        <v>0</v>
      </c>
    </row>
    <row r="8" spans="1:16">
      <c r="A8" s="860"/>
      <c r="B8" s="860"/>
      <c r="C8" s="860"/>
      <c r="D8" s="860"/>
      <c r="E8" s="860"/>
      <c r="F8" s="860"/>
      <c r="G8" s="860"/>
      <c r="H8" s="860"/>
      <c r="I8" s="860"/>
      <c r="J8" s="860"/>
      <c r="K8" s="860"/>
      <c r="L8" s="860"/>
      <c r="M8" s="860"/>
      <c r="N8" s="860"/>
      <c r="O8" s="860"/>
      <c r="P8" s="67" t="s">
        <v>0</v>
      </c>
    </row>
    <row r="9" spans="1:16" ht="15">
      <c r="A9" s="861" t="s">
        <v>127</v>
      </c>
      <c r="B9" s="840" t="s">
        <v>21</v>
      </c>
      <c r="C9" s="842" t="s">
        <v>234</v>
      </c>
      <c r="D9" s="843"/>
      <c r="E9" s="843"/>
      <c r="F9" s="844"/>
      <c r="G9" s="842" t="s">
        <v>235</v>
      </c>
      <c r="H9" s="843"/>
      <c r="I9" s="843"/>
      <c r="J9" s="844"/>
      <c r="K9" s="842" t="s">
        <v>236</v>
      </c>
      <c r="L9" s="843"/>
      <c r="M9" s="843"/>
      <c r="N9" s="844"/>
      <c r="O9" s="840" t="s">
        <v>27</v>
      </c>
      <c r="P9" s="67" t="s">
        <v>0</v>
      </c>
    </row>
    <row r="10" spans="1:16" ht="24.75" customHeight="1">
      <c r="A10" s="862"/>
      <c r="B10" s="841"/>
      <c r="C10" s="21" t="s">
        <v>154</v>
      </c>
      <c r="D10" s="21" t="s">
        <v>12</v>
      </c>
      <c r="E10" s="21" t="s">
        <v>39</v>
      </c>
      <c r="F10" s="22" t="s">
        <v>156</v>
      </c>
      <c r="G10" s="21" t="s">
        <v>154</v>
      </c>
      <c r="H10" s="21" t="s">
        <v>12</v>
      </c>
      <c r="I10" s="21" t="s">
        <v>39</v>
      </c>
      <c r="J10" s="22" t="s">
        <v>156</v>
      </c>
      <c r="K10" s="21" t="s">
        <v>154</v>
      </c>
      <c r="L10" s="21" t="s">
        <v>12</v>
      </c>
      <c r="M10" s="21" t="s">
        <v>39</v>
      </c>
      <c r="N10" s="22" t="s">
        <v>156</v>
      </c>
      <c r="O10" s="841"/>
      <c r="P10" s="67" t="s">
        <v>0</v>
      </c>
    </row>
    <row r="11" spans="1:16" ht="15.75">
      <c r="A11" s="31"/>
      <c r="B11" s="356"/>
      <c r="C11" s="124"/>
      <c r="D11" s="122"/>
      <c r="E11" s="71"/>
      <c r="F11" s="72"/>
      <c r="G11" s="124"/>
      <c r="H11" s="122"/>
      <c r="I11" s="71"/>
      <c r="J11" s="72"/>
      <c r="K11" s="124"/>
      <c r="L11" s="122"/>
      <c r="M11" s="71"/>
      <c r="N11" s="72"/>
      <c r="O11" s="72"/>
      <c r="P11" s="67" t="s">
        <v>0</v>
      </c>
    </row>
    <row r="12" spans="1:16" ht="18.75" customHeight="1">
      <c r="A12" s="31" t="s">
        <v>304</v>
      </c>
      <c r="B12" s="656" t="s">
        <v>310</v>
      </c>
      <c r="C12" s="648">
        <v>114</v>
      </c>
      <c r="D12" s="649">
        <v>72</v>
      </c>
      <c r="E12" s="650">
        <v>57</v>
      </c>
      <c r="F12" s="651">
        <v>15485</v>
      </c>
      <c r="G12" s="648">
        <v>76</v>
      </c>
      <c r="H12" s="649">
        <v>48</v>
      </c>
      <c r="I12" s="650">
        <v>38</v>
      </c>
      <c r="J12" s="651">
        <v>11015</v>
      </c>
      <c r="K12" s="648">
        <v>0</v>
      </c>
      <c r="L12" s="649">
        <v>0</v>
      </c>
      <c r="M12" s="650">
        <v>0</v>
      </c>
      <c r="N12" s="651">
        <v>0</v>
      </c>
      <c r="O12" s="651">
        <f>+F12+J12+N12</f>
        <v>26500</v>
      </c>
      <c r="P12" s="67" t="s">
        <v>0</v>
      </c>
    </row>
    <row r="13" spans="1:16" ht="18.75" customHeight="1">
      <c r="A13" s="32"/>
      <c r="B13" s="595"/>
      <c r="C13" s="537"/>
      <c r="D13" s="538"/>
      <c r="E13" s="539"/>
      <c r="F13" s="540"/>
      <c r="G13" s="537"/>
      <c r="H13" s="538"/>
      <c r="I13" s="539"/>
      <c r="J13" s="540"/>
      <c r="K13" s="537"/>
      <c r="L13" s="538"/>
      <c r="M13" s="539"/>
      <c r="N13" s="540"/>
      <c r="O13" s="540"/>
      <c r="P13" s="67" t="s">
        <v>0</v>
      </c>
    </row>
    <row r="14" spans="1:16" ht="18.75" customHeight="1">
      <c r="A14" s="28" t="s">
        <v>149</v>
      </c>
      <c r="B14" s="596"/>
      <c r="C14" s="73">
        <f t="shared" ref="C14:N14" si="0">SUM(C11:C13)</f>
        <v>114</v>
      </c>
      <c r="D14" s="357">
        <f t="shared" si="0"/>
        <v>72</v>
      </c>
      <c r="E14" s="74">
        <f t="shared" si="0"/>
        <v>57</v>
      </c>
      <c r="F14" s="24">
        <f t="shared" si="0"/>
        <v>15485</v>
      </c>
      <c r="G14" s="73">
        <f t="shared" si="0"/>
        <v>76</v>
      </c>
      <c r="H14" s="357">
        <f t="shared" si="0"/>
        <v>48</v>
      </c>
      <c r="I14" s="74">
        <f t="shared" si="0"/>
        <v>38</v>
      </c>
      <c r="J14" s="24">
        <f t="shared" si="0"/>
        <v>11015</v>
      </c>
      <c r="K14" s="73">
        <f t="shared" si="0"/>
        <v>0</v>
      </c>
      <c r="L14" s="357">
        <f t="shared" si="0"/>
        <v>0</v>
      </c>
      <c r="M14" s="74">
        <f t="shared" si="0"/>
        <v>0</v>
      </c>
      <c r="N14" s="24">
        <f t="shared" si="0"/>
        <v>0</v>
      </c>
      <c r="O14" s="25">
        <f>O12</f>
        <v>26500</v>
      </c>
      <c r="P14" s="67" t="s">
        <v>0</v>
      </c>
    </row>
    <row r="15" spans="1:16" ht="18.75" customHeight="1">
      <c r="A15" s="26"/>
      <c r="B15" s="597"/>
      <c r="C15" s="26"/>
      <c r="D15" s="358"/>
      <c r="E15" s="23"/>
      <c r="F15" s="27"/>
      <c r="G15" s="23"/>
      <c r="H15" s="358"/>
      <c r="I15" s="23"/>
      <c r="J15" s="23"/>
      <c r="K15" s="26"/>
      <c r="L15" s="358"/>
      <c r="M15" s="23"/>
      <c r="N15" s="27"/>
      <c r="O15" s="27"/>
      <c r="P15" s="67" t="s">
        <v>0</v>
      </c>
    </row>
    <row r="16" spans="1:16" ht="18.75" customHeight="1">
      <c r="A16" s="863" t="s">
        <v>13</v>
      </c>
      <c r="B16" s="845" t="s">
        <v>21</v>
      </c>
      <c r="C16" s="842" t="s">
        <v>234</v>
      </c>
      <c r="D16" s="843"/>
      <c r="E16" s="843"/>
      <c r="F16" s="844"/>
      <c r="G16" s="842" t="s">
        <v>235</v>
      </c>
      <c r="H16" s="843"/>
      <c r="I16" s="843"/>
      <c r="J16" s="844"/>
      <c r="K16" s="842" t="s">
        <v>236</v>
      </c>
      <c r="L16" s="843"/>
      <c r="M16" s="843"/>
      <c r="N16" s="844"/>
      <c r="O16" s="840" t="s">
        <v>139</v>
      </c>
      <c r="P16" s="67" t="s">
        <v>0</v>
      </c>
    </row>
    <row r="17" spans="1:16" ht="18.75" customHeight="1">
      <c r="A17" s="864"/>
      <c r="B17" s="846"/>
      <c r="C17" s="21" t="s">
        <v>154</v>
      </c>
      <c r="D17" s="21" t="s">
        <v>12</v>
      </c>
      <c r="E17" s="21" t="s">
        <v>39</v>
      </c>
      <c r="F17" s="22" t="s">
        <v>156</v>
      </c>
      <c r="G17" s="21" t="s">
        <v>154</v>
      </c>
      <c r="H17" s="21" t="s">
        <v>12</v>
      </c>
      <c r="I17" s="21" t="s">
        <v>39</v>
      </c>
      <c r="J17" s="22" t="s">
        <v>156</v>
      </c>
      <c r="K17" s="21" t="s">
        <v>154</v>
      </c>
      <c r="L17" s="21" t="s">
        <v>12</v>
      </c>
      <c r="M17" s="21" t="s">
        <v>39</v>
      </c>
      <c r="N17" s="22" t="s">
        <v>156</v>
      </c>
      <c r="O17" s="841"/>
      <c r="P17" s="67" t="s">
        <v>0</v>
      </c>
    </row>
    <row r="18" spans="1:16" ht="18.75" customHeight="1">
      <c r="A18" s="43"/>
      <c r="B18" s="598"/>
      <c r="C18" s="124"/>
      <c r="D18" s="122"/>
      <c r="E18" s="71"/>
      <c r="F18" s="72"/>
      <c r="G18" s="124"/>
      <c r="H18" s="122"/>
      <c r="I18" s="71"/>
      <c r="J18" s="72"/>
      <c r="K18" s="124"/>
      <c r="L18" s="122"/>
      <c r="M18" s="71"/>
      <c r="N18" s="72"/>
      <c r="O18" s="72"/>
      <c r="P18" s="67" t="s">
        <v>0</v>
      </c>
    </row>
    <row r="19" spans="1:16" ht="18.75" customHeight="1">
      <c r="A19" s="31" t="s">
        <v>237</v>
      </c>
      <c r="B19" s="656" t="s">
        <v>311</v>
      </c>
      <c r="C19" s="648">
        <v>0</v>
      </c>
      <c r="D19" s="649">
        <v>0</v>
      </c>
      <c r="E19" s="650">
        <v>0</v>
      </c>
      <c r="F19" s="651">
        <v>-2598</v>
      </c>
      <c r="G19" s="648">
        <v>0</v>
      </c>
      <c r="H19" s="649">
        <v>0</v>
      </c>
      <c r="I19" s="650">
        <v>0</v>
      </c>
      <c r="J19" s="651">
        <v>-703</v>
      </c>
      <c r="K19" s="648">
        <v>0</v>
      </c>
      <c r="L19" s="649">
        <v>0</v>
      </c>
      <c r="M19" s="650">
        <v>0</v>
      </c>
      <c r="N19" s="651">
        <v>0</v>
      </c>
      <c r="O19" s="651">
        <f>+F19+J19+N19</f>
        <v>-3301</v>
      </c>
      <c r="P19" s="67" t="s">
        <v>0</v>
      </c>
    </row>
    <row r="20" spans="1:16" ht="18.75" customHeight="1">
      <c r="A20" s="31" t="s">
        <v>238</v>
      </c>
      <c r="B20" s="656" t="s">
        <v>312</v>
      </c>
      <c r="C20" s="648">
        <v>0</v>
      </c>
      <c r="D20" s="649">
        <v>0</v>
      </c>
      <c r="E20" s="650">
        <v>0</v>
      </c>
      <c r="F20" s="651">
        <v>-13772</v>
      </c>
      <c r="G20" s="648">
        <v>0</v>
      </c>
      <c r="H20" s="649">
        <v>0</v>
      </c>
      <c r="I20" s="650">
        <v>0</v>
      </c>
      <c r="J20" s="651">
        <v>-3728</v>
      </c>
      <c r="K20" s="648">
        <v>0</v>
      </c>
      <c r="L20" s="649">
        <v>0</v>
      </c>
      <c r="M20" s="650">
        <v>0</v>
      </c>
      <c r="N20" s="651">
        <v>0</v>
      </c>
      <c r="O20" s="651">
        <f>+F20+J20+N20</f>
        <v>-17500</v>
      </c>
      <c r="P20" s="67" t="s">
        <v>0</v>
      </c>
    </row>
    <row r="21" spans="1:16" ht="18.75" customHeight="1">
      <c r="A21" s="31" t="s">
        <v>333</v>
      </c>
      <c r="B21" s="656" t="s">
        <v>313</v>
      </c>
      <c r="C21" s="648">
        <v>0</v>
      </c>
      <c r="D21" s="649">
        <v>0</v>
      </c>
      <c r="E21" s="650">
        <v>0</v>
      </c>
      <c r="F21" s="651">
        <v>-15075</v>
      </c>
      <c r="G21" s="648">
        <v>0</v>
      </c>
      <c r="H21" s="649">
        <v>0</v>
      </c>
      <c r="I21" s="650">
        <v>0</v>
      </c>
      <c r="J21" s="651">
        <v>-4080</v>
      </c>
      <c r="K21" s="648">
        <v>0</v>
      </c>
      <c r="L21" s="649">
        <v>0</v>
      </c>
      <c r="M21" s="650">
        <v>0</v>
      </c>
      <c r="N21" s="651">
        <v>0</v>
      </c>
      <c r="O21" s="651">
        <f>+F21+J21+N21</f>
        <v>-19155</v>
      </c>
      <c r="P21" s="67" t="s">
        <v>0</v>
      </c>
    </row>
    <row r="22" spans="1:16" ht="18.75" customHeight="1">
      <c r="A22" s="32"/>
      <c r="B22" s="599"/>
      <c r="C22" s="652"/>
      <c r="D22" s="653"/>
      <c r="E22" s="654"/>
      <c r="F22" s="655"/>
      <c r="G22" s="652"/>
      <c r="H22" s="653"/>
      <c r="I22" s="654"/>
      <c r="J22" s="655"/>
      <c r="K22" s="652"/>
      <c r="L22" s="653"/>
      <c r="M22" s="654"/>
      <c r="N22" s="655"/>
      <c r="O22" s="303"/>
      <c r="P22" s="67" t="s">
        <v>0</v>
      </c>
    </row>
    <row r="23" spans="1:16" ht="18.75" customHeight="1">
      <c r="A23" s="101" t="s">
        <v>139</v>
      </c>
      <c r="B23" s="102"/>
      <c r="C23" s="103">
        <f>SUM(C18:C22)</f>
        <v>0</v>
      </c>
      <c r="D23" s="359">
        <f t="shared" ref="D23:N23" si="1">SUM(D18:D22)</f>
        <v>0</v>
      </c>
      <c r="E23" s="104">
        <f>SUM(E18:E22)</f>
        <v>0</v>
      </c>
      <c r="F23" s="105">
        <f>SUM(F18:F22)</f>
        <v>-31445</v>
      </c>
      <c r="G23" s="103">
        <f t="shared" si="1"/>
        <v>0</v>
      </c>
      <c r="H23" s="359">
        <f t="shared" si="1"/>
        <v>0</v>
      </c>
      <c r="I23" s="104">
        <f>SUM(I18:I22)</f>
        <v>0</v>
      </c>
      <c r="J23" s="105">
        <f t="shared" si="1"/>
        <v>-8511</v>
      </c>
      <c r="K23" s="103">
        <f t="shared" si="1"/>
        <v>0</v>
      </c>
      <c r="L23" s="359">
        <f t="shared" si="1"/>
        <v>0</v>
      </c>
      <c r="M23" s="104">
        <f t="shared" si="1"/>
        <v>0</v>
      </c>
      <c r="N23" s="105">
        <f t="shared" si="1"/>
        <v>0</v>
      </c>
      <c r="O23" s="106">
        <f>SUM(O18:O22)</f>
        <v>-39956</v>
      </c>
      <c r="P23" s="67" t="s">
        <v>23</v>
      </c>
    </row>
    <row r="24" spans="1:16" ht="18.75" customHeight="1">
      <c r="A24" s="281"/>
      <c r="B24" s="33"/>
      <c r="C24" s="74"/>
      <c r="D24" s="357"/>
      <c r="E24" s="74"/>
      <c r="F24" s="24"/>
      <c r="G24" s="74"/>
      <c r="H24" s="357"/>
      <c r="I24" s="74"/>
      <c r="J24" s="24"/>
      <c r="K24" s="74"/>
      <c r="L24" s="357"/>
      <c r="M24" s="74"/>
      <c r="N24" s="24"/>
      <c r="O24" s="24"/>
      <c r="P24" s="67"/>
    </row>
    <row r="25" spans="1:16" ht="210.75" customHeight="1">
      <c r="A25" s="282"/>
      <c r="B25" s="282"/>
      <c r="C25" s="847"/>
      <c r="D25" s="848"/>
      <c r="E25" s="848"/>
      <c r="F25" s="848"/>
      <c r="O25" s="282"/>
      <c r="P25" s="67"/>
    </row>
    <row r="26" spans="1:16" s="395" customFormat="1" ht="15">
      <c r="A26" s="393"/>
      <c r="B26" s="394"/>
      <c r="C26" s="394"/>
      <c r="D26" s="394"/>
      <c r="E26" s="394"/>
      <c r="F26" s="394"/>
      <c r="G26" s="394"/>
      <c r="H26" s="394"/>
      <c r="I26" s="394"/>
      <c r="J26" s="394"/>
      <c r="K26" s="394"/>
      <c r="L26" s="394"/>
      <c r="M26" s="393"/>
      <c r="P26" s="396"/>
    </row>
  </sheetData>
  <customSheetViews>
    <customSheetView guid="{0A651168-CAD5-48A4-929F-2A4A67D9F7E0}" scale="75" showPageBreaks="1" fitToPage="1" printArea="1" hiddenRows="1" view="pageBreakPreview">
      <selection activeCell="B26" sqref="B26"/>
      <pageMargins left="0.75" right="0.75" top="1" bottom="1" header="0.5" footer="0.5"/>
      <printOptions horizontalCentered="1"/>
      <pageSetup scale="67" orientation="landscape" r:id="rId1"/>
      <headerFooter alignWithMargins="0">
        <oddFooter>&amp;C&amp;"Times New Roman,Regular"Exhibit C - Program Increases/Offsets By Decision Unit</oddFooter>
      </headerFooter>
    </customSheetView>
    <customSheetView guid="{BFBB8579-D278-40C5-8D02-042DDC240852}" scale="75" showPageBreaks="1" fitToPage="1" printArea="1" hiddenRows="1" hiddenColumns="1" view="pageBreakPreview">
      <selection activeCell="C26" sqref="C26:F26"/>
      <pageMargins left="0.75" right="0.75" top="1" bottom="1" header="0.5" footer="0.5"/>
      <printOptions horizontalCentered="1"/>
      <pageSetup scale="82" orientation="landscape" r:id="rId2"/>
      <headerFooter alignWithMargins="0">
        <oddFooter>&amp;C&amp;"Times New Roman,Regular"Exhibit C - Program Increases/Offsets By Decision Unit</oddFooter>
      </headerFooter>
    </customSheetView>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5"/>
      <headerFooter alignWithMargins="0">
        <oddFooter>&amp;C&amp;"Times New Roman,Regular"Exhibit C - Program Increases/Offsets By Decision Unit</oddFooter>
      </headerFooter>
    </customSheetView>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6"/>
      <headerFooter alignWithMargins="0">
        <oddFooter>&amp;C&amp;"Times New Roman,Regular"Exhibit C - Program Increases/Offsets By Decision Unit</oddFooter>
      </headerFooter>
    </customSheetView>
  </customSheetViews>
  <mergeCells count="21">
    <mergeCell ref="C25:F25"/>
    <mergeCell ref="A1:O1"/>
    <mergeCell ref="A4:O4"/>
    <mergeCell ref="A5:O5"/>
    <mergeCell ref="A6:O6"/>
    <mergeCell ref="A2:O2"/>
    <mergeCell ref="A3:O3"/>
    <mergeCell ref="A7:O7"/>
    <mergeCell ref="A8:O8"/>
    <mergeCell ref="K16:N16"/>
    <mergeCell ref="G16:J16"/>
    <mergeCell ref="O9:O10"/>
    <mergeCell ref="O16:O17"/>
    <mergeCell ref="A9:A10"/>
    <mergeCell ref="A16:A17"/>
    <mergeCell ref="C9:F9"/>
    <mergeCell ref="B9:B10"/>
    <mergeCell ref="G9:J9"/>
    <mergeCell ref="K9:N9"/>
    <mergeCell ref="C16:F16"/>
    <mergeCell ref="B16:B17"/>
  </mergeCells>
  <phoneticPr fontId="18" type="noConversion"/>
  <printOptions horizontalCentered="1"/>
  <pageMargins left="0.75" right="0.75" top="1" bottom="1" header="0.5" footer="0.5"/>
  <pageSetup scale="80" orientation="landscape" r:id="rId7"/>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0"/>
  <sheetViews>
    <sheetView view="pageBreakPreview" topLeftCell="B1" zoomScaleNormal="75" zoomScaleSheetLayoutView="100" workbookViewId="0">
      <selection activeCell="I25" sqref="I25"/>
    </sheetView>
  </sheetViews>
  <sheetFormatPr defaultColWidth="8.88671875" defaultRowHeight="12.75"/>
  <cols>
    <col min="1" max="1" width="53.88671875" style="192" customWidth="1"/>
    <col min="2" max="2" width="1.21875" style="192" customWidth="1"/>
    <col min="3" max="3" width="10.77734375" style="192" customWidth="1"/>
    <col min="4" max="4" width="11" style="192" customWidth="1"/>
    <col min="5" max="5" width="1.21875" style="192" customWidth="1"/>
    <col min="6" max="7" width="11.21875" style="192" customWidth="1"/>
    <col min="8" max="8" width="1.21875" style="192" customWidth="1"/>
    <col min="9" max="16" width="10.77734375" style="192" customWidth="1"/>
    <col min="17" max="17" width="1.88671875" style="192" customWidth="1"/>
    <col min="18" max="16384" width="8.88671875" style="192"/>
  </cols>
  <sheetData>
    <row r="1" spans="1:20" ht="20.25">
      <c r="A1" s="881" t="s">
        <v>182</v>
      </c>
      <c r="B1" s="882"/>
      <c r="C1" s="882"/>
      <c r="D1" s="882"/>
      <c r="E1" s="882"/>
      <c r="F1" s="882"/>
      <c r="G1" s="882"/>
      <c r="H1" s="882"/>
      <c r="I1" s="882"/>
      <c r="J1" s="882"/>
      <c r="K1" s="882"/>
      <c r="L1" s="882"/>
      <c r="M1" s="882"/>
      <c r="N1" s="882"/>
      <c r="O1" s="882"/>
      <c r="P1" s="882"/>
      <c r="Q1" s="190" t="s">
        <v>0</v>
      </c>
      <c r="R1" s="191"/>
      <c r="S1" s="191"/>
    </row>
    <row r="2" spans="1:20" ht="19.149999999999999" customHeight="1">
      <c r="A2" s="193"/>
      <c r="Q2" s="190" t="s">
        <v>0</v>
      </c>
      <c r="T2" s="190"/>
    </row>
    <row r="3" spans="1:20" ht="15.75">
      <c r="A3" s="883" t="s">
        <v>164</v>
      </c>
      <c r="B3" s="884"/>
      <c r="C3" s="884"/>
      <c r="D3" s="884"/>
      <c r="E3" s="884"/>
      <c r="F3" s="884"/>
      <c r="G3" s="884"/>
      <c r="H3" s="884"/>
      <c r="I3" s="884"/>
      <c r="J3" s="884"/>
      <c r="K3" s="884"/>
      <c r="L3" s="884"/>
      <c r="M3" s="884"/>
      <c r="N3" s="884"/>
      <c r="O3" s="884"/>
      <c r="P3" s="884"/>
      <c r="Q3" s="190" t="s">
        <v>0</v>
      </c>
      <c r="R3" s="41"/>
      <c r="S3" s="41"/>
      <c r="T3" s="190"/>
    </row>
    <row r="4" spans="1:20" ht="15.75">
      <c r="A4" s="885" t="str">
        <f>'B. Summary of Requirements '!A5:X5</f>
        <v>United States Attorneys</v>
      </c>
      <c r="B4" s="884"/>
      <c r="C4" s="884"/>
      <c r="D4" s="884"/>
      <c r="E4" s="884"/>
      <c r="F4" s="884"/>
      <c r="G4" s="884"/>
      <c r="H4" s="884"/>
      <c r="I4" s="884"/>
      <c r="J4" s="884"/>
      <c r="K4" s="884"/>
      <c r="L4" s="884"/>
      <c r="M4" s="884"/>
      <c r="N4" s="884"/>
      <c r="O4" s="884"/>
      <c r="P4" s="884"/>
      <c r="Q4" s="190" t="s">
        <v>0</v>
      </c>
      <c r="R4" s="39"/>
      <c r="S4" s="39"/>
    </row>
    <row r="5" spans="1:20" ht="15">
      <c r="A5" s="886" t="s">
        <v>137</v>
      </c>
      <c r="B5" s="884"/>
      <c r="C5" s="884"/>
      <c r="D5" s="884"/>
      <c r="E5" s="884"/>
      <c r="F5" s="884"/>
      <c r="G5" s="884"/>
      <c r="H5" s="884"/>
      <c r="I5" s="884"/>
      <c r="J5" s="884"/>
      <c r="K5" s="884"/>
      <c r="L5" s="884"/>
      <c r="M5" s="884"/>
      <c r="N5" s="884"/>
      <c r="O5" s="884"/>
      <c r="P5" s="884"/>
      <c r="Q5" s="190" t="s">
        <v>0</v>
      </c>
      <c r="R5" s="41"/>
      <c r="S5" s="41"/>
      <c r="T5" s="190"/>
    </row>
    <row r="6" spans="1:20">
      <c r="Q6" s="190" t="s">
        <v>0</v>
      </c>
      <c r="T6" s="190"/>
    </row>
    <row r="7" spans="1:20" ht="13.5" thickBot="1">
      <c r="Q7" s="190" t="s">
        <v>0</v>
      </c>
      <c r="T7" s="190"/>
    </row>
    <row r="8" spans="1:20" ht="37.5" customHeight="1">
      <c r="A8" s="194"/>
      <c r="B8" s="195"/>
      <c r="C8" s="868" t="s">
        <v>210</v>
      </c>
      <c r="D8" s="869"/>
      <c r="E8" s="196"/>
      <c r="F8" s="868" t="s">
        <v>207</v>
      </c>
      <c r="G8" s="869"/>
      <c r="H8" s="196"/>
      <c r="I8" s="872" t="s">
        <v>187</v>
      </c>
      <c r="J8" s="878"/>
      <c r="K8" s="873">
        <v>2013</v>
      </c>
      <c r="L8" s="874"/>
      <c r="M8" s="874"/>
      <c r="N8" s="875"/>
      <c r="O8" s="872" t="s">
        <v>193</v>
      </c>
      <c r="P8" s="869"/>
      <c r="Q8" s="190" t="s">
        <v>0</v>
      </c>
      <c r="S8" s="197"/>
      <c r="T8" s="190"/>
    </row>
    <row r="9" spans="1:20" ht="14.25" customHeight="1">
      <c r="A9" s="195"/>
      <c r="B9" s="195"/>
      <c r="C9" s="887"/>
      <c r="D9" s="888"/>
      <c r="E9" s="196"/>
      <c r="F9" s="870"/>
      <c r="G9" s="871"/>
      <c r="H9" s="196"/>
      <c r="I9" s="879"/>
      <c r="J9" s="880"/>
      <c r="K9" s="876" t="s">
        <v>157</v>
      </c>
      <c r="L9" s="877"/>
      <c r="M9" s="889" t="s">
        <v>165</v>
      </c>
      <c r="N9" s="890"/>
      <c r="O9" s="870"/>
      <c r="P9" s="871"/>
      <c r="Q9" s="190" t="s">
        <v>0</v>
      </c>
      <c r="S9" s="197"/>
      <c r="T9" s="190"/>
    </row>
    <row r="10" spans="1:20" hidden="1">
      <c r="A10" s="866" t="s">
        <v>166</v>
      </c>
      <c r="B10" s="195"/>
      <c r="C10" s="198"/>
      <c r="D10" s="199"/>
      <c r="E10" s="200"/>
      <c r="F10" s="198"/>
      <c r="G10" s="199"/>
      <c r="H10" s="200"/>
      <c r="I10" s="198"/>
      <c r="J10" s="199"/>
      <c r="K10" s="198"/>
      <c r="L10" s="199"/>
      <c r="M10" s="201"/>
      <c r="N10" s="199"/>
      <c r="O10" s="198"/>
      <c r="P10" s="199"/>
      <c r="Q10" s="190" t="s">
        <v>0</v>
      </c>
      <c r="S10" s="201"/>
      <c r="T10" s="190"/>
    </row>
    <row r="11" spans="1:20" ht="25.5">
      <c r="A11" s="867"/>
      <c r="B11" s="195"/>
      <c r="C11" s="202" t="s">
        <v>167</v>
      </c>
      <c r="D11" s="203" t="s">
        <v>168</v>
      </c>
      <c r="E11" s="200"/>
      <c r="F11" s="202" t="s">
        <v>167</v>
      </c>
      <c r="G11" s="203" t="s">
        <v>168</v>
      </c>
      <c r="H11" s="200"/>
      <c r="I11" s="202" t="s">
        <v>167</v>
      </c>
      <c r="J11" s="203" t="s">
        <v>168</v>
      </c>
      <c r="K11" s="202" t="s">
        <v>167</v>
      </c>
      <c r="L11" s="203" t="s">
        <v>168</v>
      </c>
      <c r="M11" s="202" t="s">
        <v>167</v>
      </c>
      <c r="N11" s="203" t="s">
        <v>168</v>
      </c>
      <c r="O11" s="202" t="s">
        <v>167</v>
      </c>
      <c r="P11" s="203" t="s">
        <v>168</v>
      </c>
      <c r="Q11" s="190" t="s">
        <v>0</v>
      </c>
      <c r="S11" s="204"/>
      <c r="T11" s="190"/>
    </row>
    <row r="12" spans="1:20">
      <c r="A12" s="205"/>
      <c r="B12" s="195"/>
      <c r="C12" s="206"/>
      <c r="D12" s="207"/>
      <c r="E12" s="208"/>
      <c r="F12" s="206"/>
      <c r="G12" s="207"/>
      <c r="H12" s="208"/>
      <c r="I12" s="206"/>
      <c r="J12" s="207"/>
      <c r="K12" s="206"/>
      <c r="L12" s="209"/>
      <c r="M12" s="210"/>
      <c r="N12" s="207"/>
      <c r="O12" s="206"/>
      <c r="P12" s="207"/>
      <c r="Q12" s="190" t="s">
        <v>0</v>
      </c>
      <c r="S12" s="211"/>
      <c r="T12" s="190"/>
    </row>
    <row r="13" spans="1:20" ht="25.5">
      <c r="A13" s="316" t="s">
        <v>222</v>
      </c>
      <c r="B13" s="195"/>
      <c r="C13" s="206"/>
      <c r="D13" s="213"/>
      <c r="E13" s="208"/>
      <c r="F13" s="206"/>
      <c r="G13" s="213"/>
      <c r="H13" s="208"/>
      <c r="I13" s="206"/>
      <c r="J13" s="213"/>
      <c r="K13" s="206"/>
      <c r="L13" s="209"/>
      <c r="M13" s="206"/>
      <c r="N13" s="213"/>
      <c r="O13" s="206"/>
      <c r="P13" s="213"/>
      <c r="Q13" s="190" t="s">
        <v>0</v>
      </c>
      <c r="S13" s="214"/>
      <c r="T13" s="190"/>
    </row>
    <row r="14" spans="1:20" ht="15" customHeight="1">
      <c r="A14" s="318" t="s">
        <v>299</v>
      </c>
      <c r="B14" s="195"/>
      <c r="C14" s="206"/>
      <c r="D14" s="213"/>
      <c r="E14" s="208"/>
      <c r="F14" s="206"/>
      <c r="G14" s="213"/>
      <c r="H14" s="208"/>
      <c r="I14" s="206"/>
      <c r="J14" s="207"/>
      <c r="K14" s="206"/>
      <c r="L14" s="209"/>
      <c r="M14" s="206"/>
      <c r="N14" s="213"/>
      <c r="O14" s="206"/>
      <c r="P14" s="207"/>
      <c r="Q14" s="190" t="s">
        <v>0</v>
      </c>
      <c r="S14" s="214"/>
      <c r="T14" s="190"/>
    </row>
    <row r="15" spans="1:20" ht="15" customHeight="1">
      <c r="A15" s="317" t="s">
        <v>301</v>
      </c>
      <c r="B15" s="195"/>
      <c r="C15" s="206">
        <v>356</v>
      </c>
      <c r="D15" s="213">
        <v>52059</v>
      </c>
      <c r="E15" s="208"/>
      <c r="F15" s="206">
        <v>356</v>
      </c>
      <c r="G15" s="213">
        <v>52059</v>
      </c>
      <c r="H15" s="208"/>
      <c r="I15" s="543">
        <v>356</v>
      </c>
      <c r="J15" s="521">
        <f>52059+729</f>
        <v>52788</v>
      </c>
      <c r="K15" s="206"/>
      <c r="L15" s="209"/>
      <c r="M15" s="206"/>
      <c r="N15" s="213"/>
      <c r="O15" s="206">
        <f t="shared" ref="O15:P15" si="0">+I15+K15+M15</f>
        <v>356</v>
      </c>
      <c r="P15" s="207">
        <f t="shared" si="0"/>
        <v>52788</v>
      </c>
      <c r="Q15" s="190" t="s">
        <v>0</v>
      </c>
      <c r="S15" s="214"/>
      <c r="T15" s="190"/>
    </row>
    <row r="16" spans="1:20" ht="15" customHeight="1">
      <c r="A16" s="318" t="s">
        <v>300</v>
      </c>
      <c r="B16" s="215"/>
      <c r="C16" s="321"/>
      <c r="D16" s="322"/>
      <c r="E16" s="216"/>
      <c r="F16" s="321"/>
      <c r="G16" s="322"/>
      <c r="H16" s="217"/>
      <c r="I16" s="206"/>
      <c r="J16" s="207"/>
      <c r="K16" s="321"/>
      <c r="L16" s="323"/>
      <c r="M16" s="321"/>
      <c r="N16" s="322"/>
      <c r="O16" s="321"/>
      <c r="P16" s="322"/>
      <c r="Q16" s="190" t="s">
        <v>0</v>
      </c>
      <c r="S16" s="218"/>
      <c r="T16" s="190"/>
    </row>
    <row r="17" spans="1:20" s="220" customFormat="1">
      <c r="A17" s="319" t="s">
        <v>169</v>
      </c>
      <c r="B17" s="212"/>
      <c r="C17" s="225">
        <f>SUM(C14:C16)</f>
        <v>356</v>
      </c>
      <c r="D17" s="324">
        <f>SUM(D14:D16)</f>
        <v>52059</v>
      </c>
      <c r="E17" s="325"/>
      <c r="F17" s="225">
        <f>SUM(F14:F16)</f>
        <v>356</v>
      </c>
      <c r="G17" s="324">
        <f>SUM(G14:G16)</f>
        <v>52059</v>
      </c>
      <c r="H17" s="326"/>
      <c r="I17" s="225">
        <f t="shared" ref="I17:P17" si="1">SUM(I14:I16)</f>
        <v>356</v>
      </c>
      <c r="J17" s="324">
        <f t="shared" si="1"/>
        <v>52788</v>
      </c>
      <c r="K17" s="225">
        <f t="shared" si="1"/>
        <v>0</v>
      </c>
      <c r="L17" s="324">
        <f t="shared" si="1"/>
        <v>0</v>
      </c>
      <c r="M17" s="225">
        <f t="shared" si="1"/>
        <v>0</v>
      </c>
      <c r="N17" s="324">
        <f t="shared" si="1"/>
        <v>0</v>
      </c>
      <c r="O17" s="225">
        <f t="shared" si="1"/>
        <v>356</v>
      </c>
      <c r="P17" s="324">
        <f t="shared" si="1"/>
        <v>52788</v>
      </c>
      <c r="Q17" s="190" t="s">
        <v>0</v>
      </c>
      <c r="R17" s="192"/>
      <c r="S17" s="219"/>
      <c r="T17" s="190"/>
    </row>
    <row r="18" spans="1:20">
      <c r="A18" s="320"/>
      <c r="B18" s="195"/>
      <c r="C18" s="206"/>
      <c r="D18" s="207"/>
      <c r="E18" s="221"/>
      <c r="F18" s="206"/>
      <c r="G18" s="207"/>
      <c r="H18" s="221"/>
      <c r="I18" s="206"/>
      <c r="J18" s="207"/>
      <c r="K18" s="206"/>
      <c r="L18" s="209"/>
      <c r="M18" s="206"/>
      <c r="N18" s="207"/>
      <c r="O18" s="206"/>
      <c r="P18" s="207"/>
      <c r="Q18" s="190" t="s">
        <v>0</v>
      </c>
      <c r="S18" s="211"/>
      <c r="T18" s="190"/>
    </row>
    <row r="19" spans="1:20" ht="25.5">
      <c r="A19" s="316" t="s">
        <v>223</v>
      </c>
      <c r="B19" s="195"/>
      <c r="C19" s="206"/>
      <c r="D19" s="207"/>
      <c r="E19" s="222"/>
      <c r="F19" s="206"/>
      <c r="G19" s="207"/>
      <c r="H19" s="222"/>
      <c r="I19" s="206"/>
      <c r="J19" s="207"/>
      <c r="K19" s="206"/>
      <c r="L19" s="209"/>
      <c r="M19" s="206"/>
      <c r="N19" s="207"/>
      <c r="O19" s="223"/>
      <c r="P19" s="224"/>
      <c r="Q19" s="190" t="s">
        <v>0</v>
      </c>
      <c r="S19" s="211"/>
      <c r="T19" s="190"/>
    </row>
    <row r="20" spans="1:20" ht="15" customHeight="1">
      <c r="A20" s="318" t="s">
        <v>212</v>
      </c>
      <c r="B20" s="195"/>
      <c r="C20" s="206">
        <v>2736</v>
      </c>
      <c r="D20" s="207">
        <v>429506</v>
      </c>
      <c r="E20" s="222"/>
      <c r="F20" s="206">
        <f>C20</f>
        <v>2736</v>
      </c>
      <c r="G20" s="521">
        <f>D20+29865</f>
        <v>459371</v>
      </c>
      <c r="H20" s="222"/>
      <c r="I20" s="206">
        <f>F20</f>
        <v>2736</v>
      </c>
      <c r="J20" s="521">
        <f>459371+4518</f>
        <v>463889</v>
      </c>
      <c r="K20" s="206"/>
      <c r="L20" s="209"/>
      <c r="M20" s="206"/>
      <c r="N20" s="207">
        <v>-9582</v>
      </c>
      <c r="O20" s="206">
        <f t="shared" ref="O20:P25" si="2">+I20+K20+M20</f>
        <v>2736</v>
      </c>
      <c r="P20" s="207">
        <f t="shared" si="2"/>
        <v>454307</v>
      </c>
      <c r="Q20" s="190" t="s">
        <v>0</v>
      </c>
      <c r="S20" s="211"/>
      <c r="T20" s="190"/>
    </row>
    <row r="21" spans="1:20" ht="25.5" customHeight="1">
      <c r="A21" s="317" t="s">
        <v>217</v>
      </c>
      <c r="B21" s="195"/>
      <c r="C21" s="206">
        <v>383</v>
      </c>
      <c r="D21" s="207">
        <v>60478</v>
      </c>
      <c r="E21" s="222"/>
      <c r="F21" s="206">
        <f t="shared" ref="F21:F25" si="3">C21</f>
        <v>383</v>
      </c>
      <c r="G21" s="207">
        <v>60478</v>
      </c>
      <c r="H21" s="222"/>
      <c r="I21" s="206">
        <f t="shared" ref="I21:I24" si="4">F21</f>
        <v>383</v>
      </c>
      <c r="J21" s="207">
        <f>60478+4518</f>
        <v>64996</v>
      </c>
      <c r="K21" s="206"/>
      <c r="L21" s="209"/>
      <c r="M21" s="206"/>
      <c r="N21" s="207">
        <v>-650</v>
      </c>
      <c r="O21" s="206">
        <f t="shared" si="2"/>
        <v>383</v>
      </c>
      <c r="P21" s="207">
        <f t="shared" si="2"/>
        <v>64346</v>
      </c>
      <c r="Q21" s="190" t="s">
        <v>0</v>
      </c>
      <c r="S21" s="211"/>
      <c r="T21" s="190"/>
    </row>
    <row r="22" spans="1:20" ht="25.5" customHeight="1">
      <c r="A22" s="317" t="s">
        <v>216</v>
      </c>
      <c r="B22" s="195"/>
      <c r="C22" s="206">
        <v>4432</v>
      </c>
      <c r="D22" s="207">
        <v>702653</v>
      </c>
      <c r="E22" s="222"/>
      <c r="F22" s="206">
        <f t="shared" si="3"/>
        <v>4432</v>
      </c>
      <c r="G22" s="207">
        <f>D22</f>
        <v>702653</v>
      </c>
      <c r="H22" s="222"/>
      <c r="I22" s="206">
        <f t="shared" si="4"/>
        <v>4432</v>
      </c>
      <c r="J22" s="207">
        <f>702653+4518</f>
        <v>707171</v>
      </c>
      <c r="K22" s="206"/>
      <c r="L22" s="209"/>
      <c r="M22" s="206"/>
      <c r="N22" s="207">
        <v>-15183</v>
      </c>
      <c r="O22" s="206">
        <f t="shared" si="2"/>
        <v>4432</v>
      </c>
      <c r="P22" s="207">
        <f t="shared" si="2"/>
        <v>691988</v>
      </c>
      <c r="Q22" s="190" t="s">
        <v>0</v>
      </c>
      <c r="S22" s="211"/>
      <c r="T22" s="190"/>
    </row>
    <row r="23" spans="1:20" ht="15" customHeight="1">
      <c r="A23" s="317" t="s">
        <v>213</v>
      </c>
      <c r="B23" s="195"/>
      <c r="C23" s="206">
        <v>1905</v>
      </c>
      <c r="D23" s="207">
        <v>268734</v>
      </c>
      <c r="E23" s="222"/>
      <c r="F23" s="206">
        <f t="shared" si="3"/>
        <v>1905</v>
      </c>
      <c r="G23" s="207">
        <f>D23</f>
        <v>268734</v>
      </c>
      <c r="H23" s="222"/>
      <c r="I23" s="206">
        <f>F23+37</f>
        <v>1942</v>
      </c>
      <c r="J23" s="521">
        <f>268734+4518</f>
        <v>273252</v>
      </c>
      <c r="K23" s="206">
        <f>95</f>
        <v>95</v>
      </c>
      <c r="L23" s="209">
        <v>26500</v>
      </c>
      <c r="M23" s="206"/>
      <c r="N23" s="522">
        <v>-5594</v>
      </c>
      <c r="O23" s="206">
        <f t="shared" si="2"/>
        <v>2037</v>
      </c>
      <c r="P23" s="207">
        <f t="shared" si="2"/>
        <v>294158</v>
      </c>
      <c r="Q23" s="190" t="s">
        <v>0</v>
      </c>
      <c r="S23" s="211"/>
      <c r="T23" s="190"/>
    </row>
    <row r="24" spans="1:20" ht="15" customHeight="1">
      <c r="A24" s="318" t="s">
        <v>214</v>
      </c>
      <c r="B24" s="195"/>
      <c r="C24" s="206">
        <v>67</v>
      </c>
      <c r="D24" s="207">
        <v>11231</v>
      </c>
      <c r="E24" s="222"/>
      <c r="F24" s="206">
        <f t="shared" si="3"/>
        <v>67</v>
      </c>
      <c r="G24" s="207">
        <f>D24</f>
        <v>11231</v>
      </c>
      <c r="H24" s="222"/>
      <c r="I24" s="206">
        <f t="shared" si="4"/>
        <v>67</v>
      </c>
      <c r="J24" s="207">
        <f>11231+4518</f>
        <v>15749</v>
      </c>
      <c r="K24" s="206"/>
      <c r="L24" s="209"/>
      <c r="M24" s="206"/>
      <c r="N24" s="522">
        <v>-157</v>
      </c>
      <c r="O24" s="206">
        <f t="shared" si="2"/>
        <v>67</v>
      </c>
      <c r="P24" s="207">
        <f t="shared" si="2"/>
        <v>15592</v>
      </c>
      <c r="Q24" s="190" t="s">
        <v>0</v>
      </c>
      <c r="S24" s="211"/>
      <c r="T24" s="190"/>
    </row>
    <row r="25" spans="1:20" ht="15" customHeight="1">
      <c r="A25" s="317" t="s">
        <v>215</v>
      </c>
      <c r="B25" s="195"/>
      <c r="C25" s="206">
        <v>2500</v>
      </c>
      <c r="D25" s="207">
        <v>405474</v>
      </c>
      <c r="E25" s="222"/>
      <c r="F25" s="206">
        <f t="shared" si="3"/>
        <v>2500</v>
      </c>
      <c r="G25" s="207">
        <f>D25</f>
        <v>405474</v>
      </c>
      <c r="H25" s="222"/>
      <c r="I25" s="206">
        <f>F25-5</f>
        <v>2495</v>
      </c>
      <c r="J25" s="207">
        <f>405474+4515</f>
        <v>409989</v>
      </c>
      <c r="K25" s="206"/>
      <c r="L25" s="209"/>
      <c r="M25" s="206"/>
      <c r="N25" s="522">
        <v>-8790</v>
      </c>
      <c r="O25" s="206">
        <f t="shared" si="2"/>
        <v>2495</v>
      </c>
      <c r="P25" s="207">
        <f t="shared" si="2"/>
        <v>401199</v>
      </c>
      <c r="Q25" s="190" t="s">
        <v>0</v>
      </c>
      <c r="R25" s="211"/>
      <c r="S25" s="211"/>
      <c r="T25" s="190"/>
    </row>
    <row r="26" spans="1:20" ht="15" customHeight="1">
      <c r="A26" s="319" t="s">
        <v>170</v>
      </c>
      <c r="B26" s="212"/>
      <c r="C26" s="225">
        <f>SUM(C20:C25)</f>
        <v>12023</v>
      </c>
      <c r="D26" s="324">
        <f>SUM(D20:D25)</f>
        <v>1878076</v>
      </c>
      <c r="E26" s="327"/>
      <c r="F26" s="225">
        <f>SUM(F20:F25)</f>
        <v>12023</v>
      </c>
      <c r="G26" s="324">
        <f>SUM(G20:G25)</f>
        <v>1907941</v>
      </c>
      <c r="H26" s="328"/>
      <c r="I26" s="225">
        <f t="shared" ref="I26:P26" si="5">SUM(I20:I25)</f>
        <v>12055</v>
      </c>
      <c r="J26" s="324">
        <f t="shared" si="5"/>
        <v>1935046</v>
      </c>
      <c r="K26" s="225">
        <f t="shared" si="5"/>
        <v>95</v>
      </c>
      <c r="L26" s="329">
        <f t="shared" si="5"/>
        <v>26500</v>
      </c>
      <c r="M26" s="225">
        <f t="shared" si="5"/>
        <v>0</v>
      </c>
      <c r="N26" s="523">
        <f t="shared" si="5"/>
        <v>-39956</v>
      </c>
      <c r="O26" s="225">
        <f t="shared" si="5"/>
        <v>12150</v>
      </c>
      <c r="P26" s="324">
        <f t="shared" si="5"/>
        <v>1921590</v>
      </c>
      <c r="Q26" s="190" t="s">
        <v>0</v>
      </c>
      <c r="R26" s="219"/>
      <c r="S26" s="219"/>
      <c r="T26" s="190"/>
    </row>
    <row r="27" spans="1:20" hidden="1">
      <c r="A27" s="320"/>
      <c r="B27" s="195"/>
      <c r="C27" s="206"/>
      <c r="D27" s="207"/>
      <c r="E27" s="195"/>
      <c r="F27" s="206"/>
      <c r="G27" s="207"/>
      <c r="H27" s="195"/>
      <c r="I27" s="206"/>
      <c r="J27" s="207"/>
      <c r="K27" s="206"/>
      <c r="L27" s="209"/>
      <c r="M27" s="206"/>
      <c r="N27" s="522"/>
      <c r="O27" s="206"/>
      <c r="P27" s="207"/>
      <c r="Q27" s="190" t="s">
        <v>0</v>
      </c>
      <c r="R27" s="211"/>
      <c r="S27" s="211"/>
      <c r="T27" s="190"/>
    </row>
    <row r="28" spans="1:20" ht="39" hidden="1" customHeight="1">
      <c r="A28" s="316" t="s">
        <v>224</v>
      </c>
      <c r="B28" s="195"/>
      <c r="C28" s="206"/>
      <c r="D28" s="207"/>
      <c r="E28" s="208"/>
      <c r="F28" s="206"/>
      <c r="G28" s="207"/>
      <c r="H28" s="208"/>
      <c r="I28" s="206"/>
      <c r="J28" s="207"/>
      <c r="K28" s="206"/>
      <c r="L28" s="209"/>
      <c r="M28" s="206"/>
      <c r="N28" s="522"/>
      <c r="O28" s="206"/>
      <c r="P28" s="207"/>
      <c r="Q28" s="190" t="s">
        <v>0</v>
      </c>
      <c r="R28" s="211"/>
      <c r="S28" s="211"/>
      <c r="T28" s="190"/>
    </row>
    <row r="29" spans="1:20" ht="30" hidden="1" customHeight="1">
      <c r="A29" s="317" t="s">
        <v>218</v>
      </c>
      <c r="B29" s="195"/>
      <c r="C29" s="206"/>
      <c r="D29" s="207"/>
      <c r="E29" s="208"/>
      <c r="F29" s="206"/>
      <c r="G29" s="207"/>
      <c r="H29" s="208"/>
      <c r="I29" s="206">
        <f t="shared" ref="I29:J32" si="6">+F29+C29</f>
        <v>0</v>
      </c>
      <c r="J29" s="207">
        <f t="shared" si="6"/>
        <v>0</v>
      </c>
      <c r="K29" s="206"/>
      <c r="L29" s="209"/>
      <c r="M29" s="206"/>
      <c r="N29" s="522"/>
      <c r="O29" s="206">
        <f t="shared" ref="O29:P32" si="7">+I29+K29+M29</f>
        <v>0</v>
      </c>
      <c r="P29" s="207">
        <f t="shared" si="7"/>
        <v>0</v>
      </c>
      <c r="Q29" s="190" t="s">
        <v>0</v>
      </c>
      <c r="R29" s="211"/>
      <c r="S29" s="211"/>
      <c r="T29" s="190"/>
    </row>
    <row r="30" spans="1:20" ht="38.25" hidden="1">
      <c r="A30" s="317" t="s">
        <v>219</v>
      </c>
      <c r="B30" s="195"/>
      <c r="C30" s="206"/>
      <c r="D30" s="207"/>
      <c r="E30" s="208"/>
      <c r="F30" s="206"/>
      <c r="G30" s="207"/>
      <c r="H30" s="208"/>
      <c r="I30" s="206">
        <f t="shared" si="6"/>
        <v>0</v>
      </c>
      <c r="J30" s="207">
        <f t="shared" si="6"/>
        <v>0</v>
      </c>
      <c r="K30" s="206"/>
      <c r="L30" s="209"/>
      <c r="M30" s="206"/>
      <c r="N30" s="522"/>
      <c r="O30" s="206">
        <f t="shared" si="7"/>
        <v>0</v>
      </c>
      <c r="P30" s="207">
        <f t="shared" si="7"/>
        <v>0</v>
      </c>
      <c r="Q30" s="190" t="s">
        <v>0</v>
      </c>
      <c r="R30" s="211"/>
      <c r="S30" s="211"/>
      <c r="T30" s="190"/>
    </row>
    <row r="31" spans="1:20" ht="42" hidden="1" customHeight="1">
      <c r="A31" s="317" t="s">
        <v>220</v>
      </c>
      <c r="B31" s="195"/>
      <c r="C31" s="206"/>
      <c r="D31" s="207"/>
      <c r="E31" s="208"/>
      <c r="F31" s="206"/>
      <c r="G31" s="207"/>
      <c r="H31" s="208"/>
      <c r="I31" s="206">
        <f t="shared" si="6"/>
        <v>0</v>
      </c>
      <c r="J31" s="207">
        <f t="shared" si="6"/>
        <v>0</v>
      </c>
      <c r="K31" s="206"/>
      <c r="L31" s="209"/>
      <c r="M31" s="206"/>
      <c r="N31" s="522"/>
      <c r="O31" s="206">
        <f t="shared" si="7"/>
        <v>0</v>
      </c>
      <c r="P31" s="207">
        <f t="shared" si="7"/>
        <v>0</v>
      </c>
      <c r="Q31" s="190" t="s">
        <v>0</v>
      </c>
      <c r="R31" s="211"/>
      <c r="S31" s="211"/>
      <c r="T31" s="190"/>
    </row>
    <row r="32" spans="1:20" ht="25.5" hidden="1">
      <c r="A32" s="317" t="s">
        <v>221</v>
      </c>
      <c r="B32" s="195"/>
      <c r="C32" s="206"/>
      <c r="D32" s="207"/>
      <c r="E32" s="208"/>
      <c r="F32" s="206"/>
      <c r="G32" s="207"/>
      <c r="H32" s="208"/>
      <c r="I32" s="330">
        <f t="shared" si="6"/>
        <v>0</v>
      </c>
      <c r="J32" s="331">
        <f t="shared" si="6"/>
        <v>0</v>
      </c>
      <c r="K32" s="206"/>
      <c r="L32" s="209"/>
      <c r="M32" s="206"/>
      <c r="N32" s="522"/>
      <c r="O32" s="206">
        <f t="shared" si="7"/>
        <v>0</v>
      </c>
      <c r="P32" s="207">
        <f t="shared" si="7"/>
        <v>0</v>
      </c>
      <c r="Q32" s="190" t="s">
        <v>0</v>
      </c>
      <c r="R32" s="211"/>
      <c r="S32" s="211"/>
      <c r="T32" s="190"/>
    </row>
    <row r="33" spans="1:20" hidden="1">
      <c r="A33" s="319" t="s">
        <v>171</v>
      </c>
      <c r="B33" s="212"/>
      <c r="C33" s="225">
        <f>SUM(C29:C32)</f>
        <v>0</v>
      </c>
      <c r="D33" s="324">
        <f>SUM(D29:D32)</f>
        <v>0</v>
      </c>
      <c r="E33" s="325"/>
      <c r="F33" s="225">
        <f>SUM(F29:F32)</f>
        <v>0</v>
      </c>
      <c r="G33" s="324">
        <f>SUM(G29:G32)</f>
        <v>0</v>
      </c>
      <c r="H33" s="326"/>
      <c r="I33" s="225">
        <f t="shared" ref="I33:P33" si="8">SUM(I29:I32)</f>
        <v>0</v>
      </c>
      <c r="J33" s="324">
        <f t="shared" si="8"/>
        <v>0</v>
      </c>
      <c r="K33" s="225">
        <f t="shared" si="8"/>
        <v>0</v>
      </c>
      <c r="L33" s="329">
        <f t="shared" si="8"/>
        <v>0</v>
      </c>
      <c r="M33" s="327">
        <f t="shared" si="8"/>
        <v>0</v>
      </c>
      <c r="N33" s="523">
        <f t="shared" si="8"/>
        <v>0</v>
      </c>
      <c r="O33" s="225">
        <f t="shared" si="8"/>
        <v>0</v>
      </c>
      <c r="P33" s="324">
        <f t="shared" si="8"/>
        <v>0</v>
      </c>
      <c r="Q33" s="190" t="s">
        <v>0</v>
      </c>
      <c r="R33" s="219"/>
      <c r="S33" s="219"/>
      <c r="T33" s="190"/>
    </row>
    <row r="34" spans="1:20" ht="13.5" thickBot="1">
      <c r="A34" s="195"/>
      <c r="B34" s="195"/>
      <c r="C34" s="195"/>
      <c r="D34" s="195"/>
      <c r="E34" s="195"/>
      <c r="F34" s="195"/>
      <c r="G34" s="195"/>
      <c r="H34" s="195"/>
      <c r="I34" s="195"/>
      <c r="J34" s="195"/>
      <c r="K34" s="226"/>
      <c r="L34" s="226"/>
      <c r="M34" s="542"/>
      <c r="N34" s="524"/>
      <c r="O34" s="195"/>
      <c r="P34" s="195"/>
      <c r="Q34" s="190" t="s">
        <v>0</v>
      </c>
      <c r="R34" s="211"/>
      <c r="S34" s="211"/>
      <c r="T34" s="190"/>
    </row>
    <row r="35" spans="1:20" s="231" customFormat="1" ht="18.75" customHeight="1" thickBot="1">
      <c r="A35" s="227" t="s">
        <v>172</v>
      </c>
      <c r="B35" s="228"/>
      <c r="C35" s="519">
        <f>C17+C26+C33</f>
        <v>12379</v>
      </c>
      <c r="D35" s="520">
        <f>D17+D26+D33</f>
        <v>1930135</v>
      </c>
      <c r="E35" s="228"/>
      <c r="F35" s="519">
        <f>F17+F26+F33</f>
        <v>12379</v>
      </c>
      <c r="G35" s="520">
        <f>G17+G26+G33</f>
        <v>1960000</v>
      </c>
      <c r="H35" s="228"/>
      <c r="I35" s="519">
        <f t="shared" ref="I35:P35" si="9">I17+I26+I33</f>
        <v>12411</v>
      </c>
      <c r="J35" s="520">
        <f t="shared" si="9"/>
        <v>1987834</v>
      </c>
      <c r="K35" s="519">
        <f t="shared" si="9"/>
        <v>95</v>
      </c>
      <c r="L35" s="520">
        <f t="shared" si="9"/>
        <v>26500</v>
      </c>
      <c r="M35" s="519">
        <f t="shared" si="9"/>
        <v>0</v>
      </c>
      <c r="N35" s="520">
        <f t="shared" si="9"/>
        <v>-39956</v>
      </c>
      <c r="O35" s="519">
        <f t="shared" si="9"/>
        <v>12506</v>
      </c>
      <c r="P35" s="520">
        <f t="shared" si="9"/>
        <v>1974378</v>
      </c>
      <c r="Q35" s="190" t="s">
        <v>23</v>
      </c>
      <c r="R35" s="229"/>
      <c r="S35" s="230"/>
      <c r="T35" s="190"/>
    </row>
    <row r="36" spans="1:20">
      <c r="A36" s="233"/>
      <c r="B36" s="233"/>
      <c r="C36" s="229"/>
      <c r="D36" s="230"/>
      <c r="E36" s="233"/>
      <c r="F36" s="229"/>
      <c r="G36" s="230"/>
      <c r="H36" s="233"/>
      <c r="I36" s="229"/>
      <c r="J36" s="230"/>
      <c r="K36" s="231"/>
      <c r="L36" s="231"/>
      <c r="M36" s="231"/>
      <c r="N36" s="231"/>
      <c r="O36" s="231"/>
      <c r="P36" s="231"/>
      <c r="Q36" s="231"/>
      <c r="R36" s="232"/>
      <c r="S36" s="232"/>
      <c r="T36" s="190"/>
    </row>
    <row r="37" spans="1:20">
      <c r="A37" s="865"/>
      <c r="B37" s="865"/>
      <c r="C37" s="865"/>
      <c r="D37" s="865"/>
      <c r="E37" s="865"/>
      <c r="F37" s="865"/>
      <c r="G37" s="865"/>
      <c r="H37" s="865"/>
      <c r="I37" s="865"/>
      <c r="J37" s="230"/>
      <c r="K37" s="231"/>
      <c r="L37" s="231"/>
      <c r="M37" s="231"/>
      <c r="N37" s="231"/>
      <c r="O37" s="231"/>
      <c r="P37" s="231"/>
      <c r="Q37" s="231"/>
      <c r="R37" s="232"/>
      <c r="S37" s="232"/>
      <c r="T37" s="190"/>
    </row>
    <row r="38" spans="1:20">
      <c r="J38" s="541"/>
    </row>
    <row r="39" spans="1:20">
      <c r="J39" s="607"/>
    </row>
    <row r="40" spans="1:20">
      <c r="J40" s="607"/>
    </row>
  </sheetData>
  <customSheetViews>
    <customSheetView guid="{0A651168-CAD5-48A4-929F-2A4A67D9F7E0}" scale="70" showPageBreaks="1" printArea="1" hiddenRows="1" view="pageBreakPreview">
      <selection activeCell="J23" sqref="J2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BFBB8579-D278-40C5-8D02-042DDC240852}" scale="70" showPageBreaks="1" printArea="1" hiddenRows="1" view="pageBreakPreview">
      <selection activeCell="M9" sqref="M9:N9"/>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5"/>
      <headerFooter alignWithMargins="0">
        <oddFooter>&amp;C&amp;"Times New Roman,Regular"Exhibit D - Resources by DOJ Strategic Goals &amp; Strategic Objectives</oddFooter>
      </headerFooter>
    </customSheetView>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6"/>
      <headerFooter alignWithMargins="0">
        <oddFooter>&amp;C&amp;"Times New Roman,Regular"Exhibit D - Resources by DOJ Strategic Goals &amp; Strategic Objectives</oddFooter>
      </headerFooter>
    </customSheetView>
  </customSheetViews>
  <mergeCells count="13">
    <mergeCell ref="A1:P1"/>
    <mergeCell ref="A3:P3"/>
    <mergeCell ref="A4:P4"/>
    <mergeCell ref="A5:P5"/>
    <mergeCell ref="C8:D9"/>
    <mergeCell ref="M9:N9"/>
    <mergeCell ref="A37:I37"/>
    <mergeCell ref="A10:A11"/>
    <mergeCell ref="F8:G9"/>
    <mergeCell ref="O8:P9"/>
    <mergeCell ref="K8:N8"/>
    <mergeCell ref="K9:L9"/>
    <mergeCell ref="I8:J9"/>
  </mergeCells>
  <printOptions horizontalCentered="1"/>
  <pageMargins left="0.75" right="0.75" top="1" bottom="0.79" header="0.5" footer="0.5"/>
  <pageSetup scale="54" orientation="landscape" r:id="rId7"/>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pageSetUpPr fitToPage="1"/>
  </sheetPr>
  <dimension ref="A1:X45"/>
  <sheetViews>
    <sheetView view="pageBreakPreview" zoomScale="75" zoomScaleNormal="75" zoomScaleSheetLayoutView="75" workbookViewId="0">
      <selection activeCell="C17" sqref="C17"/>
    </sheetView>
  </sheetViews>
  <sheetFormatPr defaultRowHeight="15"/>
  <cols>
    <col min="1" max="1" width="44.33203125" style="491" customWidth="1"/>
    <col min="2" max="2" width="9.5546875" style="491" customWidth="1"/>
    <col min="3" max="3" width="13.109375" style="491" customWidth="1"/>
    <col min="4" max="4" width="10.33203125" style="491" customWidth="1"/>
    <col min="5" max="5" width="10.5546875" style="491" customWidth="1"/>
    <col min="6" max="6" width="16.77734375" style="491" customWidth="1"/>
    <col min="7" max="7" width="7.6640625" style="29" customWidth="1"/>
    <col min="8" max="8" width="7.77734375" style="29" customWidth="1"/>
    <col min="9" max="9" width="12.109375" style="29" customWidth="1"/>
    <col min="10" max="10" width="8.88671875" style="491"/>
    <col min="11" max="11" width="10.21875" style="426" customWidth="1"/>
    <col min="12" max="16384" width="8.88671875" style="491"/>
  </cols>
  <sheetData>
    <row r="1" spans="1:24" ht="20.25">
      <c r="A1" s="899" t="s">
        <v>183</v>
      </c>
      <c r="B1" s="900"/>
      <c r="C1" s="900"/>
      <c r="D1" s="900"/>
      <c r="E1" s="900"/>
      <c r="F1" s="900"/>
      <c r="G1" s="900"/>
      <c r="H1" s="900"/>
      <c r="I1" s="900"/>
      <c r="J1" s="426" t="s">
        <v>0</v>
      </c>
    </row>
    <row r="2" spans="1:24" ht="15.75">
      <c r="A2" s="901" t="s">
        <v>155</v>
      </c>
      <c r="B2" s="901"/>
      <c r="C2" s="901"/>
      <c r="D2" s="901"/>
      <c r="E2" s="901"/>
      <c r="F2" s="901"/>
      <c r="G2" s="901"/>
      <c r="H2" s="901"/>
      <c r="I2" s="902"/>
      <c r="J2" s="426" t="s">
        <v>0</v>
      </c>
    </row>
    <row r="3" spans="1:24" ht="15" customHeight="1">
      <c r="A3" s="883" t="s">
        <v>129</v>
      </c>
      <c r="B3" s="884"/>
      <c r="C3" s="884"/>
      <c r="D3" s="884"/>
      <c r="E3" s="884"/>
      <c r="F3" s="884"/>
      <c r="G3" s="884"/>
      <c r="H3" s="884"/>
      <c r="I3" s="884"/>
      <c r="J3" s="426" t="s">
        <v>0</v>
      </c>
      <c r="L3" s="492"/>
      <c r="M3" s="492"/>
      <c r="N3" s="492"/>
      <c r="O3" s="492"/>
      <c r="P3" s="492"/>
      <c r="Q3" s="492"/>
      <c r="R3" s="492"/>
      <c r="S3" s="492"/>
      <c r="T3" s="492"/>
      <c r="U3" s="492"/>
      <c r="V3" s="492"/>
      <c r="W3" s="492"/>
      <c r="X3" s="492"/>
    </row>
    <row r="4" spans="1:24" ht="15.75">
      <c r="A4" s="885" t="str">
        <f>+'[3]B. Summary of Requirements '!A5</f>
        <v>United States Attorneys</v>
      </c>
      <c r="B4" s="884"/>
      <c r="C4" s="884"/>
      <c r="D4" s="884"/>
      <c r="E4" s="884"/>
      <c r="F4" s="884"/>
      <c r="G4" s="884"/>
      <c r="H4" s="884"/>
      <c r="I4" s="884"/>
      <c r="J4" s="426" t="s">
        <v>0</v>
      </c>
      <c r="L4" s="490"/>
      <c r="M4" s="492"/>
      <c r="N4" s="492"/>
      <c r="O4" s="492"/>
      <c r="P4" s="492"/>
      <c r="Q4" s="492"/>
      <c r="R4" s="492"/>
      <c r="S4" s="492"/>
      <c r="T4" s="492"/>
      <c r="U4" s="492"/>
      <c r="V4" s="492"/>
      <c r="W4" s="492"/>
      <c r="X4" s="492"/>
    </row>
    <row r="5" spans="1:24">
      <c r="A5" s="903"/>
      <c r="B5" s="903"/>
      <c r="C5" s="903"/>
      <c r="D5" s="903"/>
      <c r="E5" s="903"/>
      <c r="F5" s="903"/>
      <c r="G5" s="903"/>
      <c r="H5" s="903"/>
      <c r="I5" s="903"/>
      <c r="J5" s="426" t="s">
        <v>0</v>
      </c>
      <c r="L5" s="40"/>
      <c r="M5" s="492"/>
      <c r="N5" s="492"/>
      <c r="O5" s="492"/>
      <c r="P5" s="492"/>
      <c r="Q5" s="492"/>
      <c r="R5" s="492"/>
      <c r="S5" s="492"/>
      <c r="T5" s="492"/>
      <c r="U5" s="492"/>
      <c r="V5" s="492"/>
      <c r="W5" s="492"/>
      <c r="X5" s="492"/>
    </row>
    <row r="6" spans="1:24" ht="15.75">
      <c r="A6" s="904" t="s">
        <v>43</v>
      </c>
      <c r="B6" s="905"/>
      <c r="C6" s="905"/>
      <c r="D6" s="905"/>
      <c r="E6" s="905"/>
      <c r="F6" s="905"/>
      <c r="G6" s="905"/>
      <c r="H6" s="905"/>
      <c r="I6" s="905"/>
      <c r="J6" s="426" t="s">
        <v>0</v>
      </c>
      <c r="L6" s="40"/>
      <c r="M6" s="492"/>
      <c r="N6" s="492"/>
      <c r="O6" s="492"/>
      <c r="P6" s="492"/>
      <c r="Q6" s="492"/>
      <c r="R6" s="492"/>
      <c r="S6" s="492"/>
      <c r="T6" s="492"/>
      <c r="U6" s="492"/>
      <c r="V6" s="492"/>
      <c r="W6" s="492"/>
      <c r="X6" s="492"/>
    </row>
    <row r="7" spans="1:24" ht="29.25">
      <c r="A7" s="497"/>
      <c r="B7" s="498"/>
      <c r="C7" s="498"/>
      <c r="D7" s="498"/>
      <c r="E7" s="498"/>
      <c r="F7" s="498"/>
      <c r="G7" s="499" t="s">
        <v>131</v>
      </c>
      <c r="H7" s="499" t="s">
        <v>39</v>
      </c>
      <c r="I7" s="500" t="s">
        <v>292</v>
      </c>
      <c r="J7" s="426"/>
      <c r="K7" s="61"/>
      <c r="L7" s="40"/>
      <c r="M7" s="492"/>
      <c r="N7" s="492"/>
      <c r="O7" s="492"/>
      <c r="P7" s="492"/>
      <c r="Q7" s="492"/>
      <c r="R7" s="492"/>
      <c r="S7" s="492"/>
      <c r="T7" s="492"/>
      <c r="U7" s="492"/>
      <c r="V7" s="492"/>
      <c r="W7" s="492"/>
      <c r="X7" s="492"/>
    </row>
    <row r="8" spans="1:24" ht="36" customHeight="1">
      <c r="A8" s="907" t="s">
        <v>291</v>
      </c>
      <c r="B8" s="907"/>
      <c r="C8" s="907"/>
      <c r="D8" s="907"/>
      <c r="E8" s="907"/>
      <c r="F8" s="907"/>
      <c r="G8" s="504">
        <v>0</v>
      </c>
      <c r="H8" s="40">
        <v>0</v>
      </c>
      <c r="I8" s="505">
        <v>6804</v>
      </c>
      <c r="J8" s="426"/>
      <c r="K8" s="61"/>
      <c r="L8" s="40"/>
      <c r="M8" s="40"/>
      <c r="N8" s="40"/>
    </row>
    <row r="9" spans="1:24">
      <c r="A9" s="40"/>
      <c r="B9" s="40"/>
      <c r="C9" s="40"/>
      <c r="D9" s="40"/>
      <c r="E9" s="40"/>
      <c r="F9" s="40"/>
      <c r="G9" s="165"/>
      <c r="H9" s="165"/>
      <c r="I9" s="506"/>
      <c r="J9" s="426" t="s">
        <v>0</v>
      </c>
      <c r="K9" s="61"/>
      <c r="L9" s="40"/>
    </row>
    <row r="10" spans="1:24" s="108" customFormat="1" ht="51" customHeight="1">
      <c r="A10" s="906" t="s">
        <v>293</v>
      </c>
      <c r="B10" s="906"/>
      <c r="C10" s="906"/>
      <c r="D10" s="906"/>
      <c r="E10" s="906"/>
      <c r="F10" s="906"/>
      <c r="G10" s="507">
        <v>0</v>
      </c>
      <c r="H10" s="508">
        <v>0</v>
      </c>
      <c r="I10" s="508">
        <v>-1095</v>
      </c>
      <c r="J10" s="426" t="s">
        <v>0</v>
      </c>
      <c r="K10" s="61"/>
      <c r="L10" s="40"/>
    </row>
    <row r="11" spans="1:24" s="108" customFormat="1" ht="15.75" customHeight="1">
      <c r="A11" s="509"/>
      <c r="B11" s="509"/>
      <c r="C11" s="509"/>
      <c r="D11" s="509"/>
      <c r="E11" s="509"/>
      <c r="F11" s="509"/>
      <c r="G11" s="507"/>
      <c r="H11" s="508"/>
      <c r="I11" s="508"/>
      <c r="J11" s="426"/>
      <c r="K11" s="61"/>
      <c r="L11" s="40"/>
    </row>
    <row r="12" spans="1:24" s="108" customFormat="1" ht="45.75" customHeight="1">
      <c r="A12" s="906" t="s">
        <v>294</v>
      </c>
      <c r="B12" s="906"/>
      <c r="C12" s="906"/>
      <c r="D12" s="906"/>
      <c r="E12" s="906"/>
      <c r="F12" s="906"/>
      <c r="G12" s="507">
        <v>-3</v>
      </c>
      <c r="H12" s="508">
        <v>-3</v>
      </c>
      <c r="I12" s="508">
        <v>-618</v>
      </c>
      <c r="J12" s="426"/>
      <c r="K12" s="61"/>
      <c r="L12" s="40"/>
    </row>
    <row r="13" spans="1:24" s="108" customFormat="1" ht="15.75" customHeight="1">
      <c r="A13" s="509"/>
      <c r="B13" s="509"/>
      <c r="C13" s="509"/>
      <c r="D13" s="509"/>
      <c r="E13" s="509"/>
      <c r="F13" s="509"/>
      <c r="G13" s="507"/>
      <c r="H13" s="508"/>
      <c r="I13" s="508"/>
      <c r="J13" s="426"/>
      <c r="K13" s="61"/>
      <c r="L13" s="40"/>
    </row>
    <row r="14" spans="1:24" s="108" customFormat="1" ht="34.5" customHeight="1">
      <c r="A14" s="907" t="s">
        <v>295</v>
      </c>
      <c r="B14" s="907"/>
      <c r="C14" s="907"/>
      <c r="D14" s="907"/>
      <c r="E14" s="907"/>
      <c r="F14" s="907"/>
      <c r="G14" s="508">
        <v>-2</v>
      </c>
      <c r="H14" s="508">
        <v>-2</v>
      </c>
      <c r="I14" s="508">
        <v>-489</v>
      </c>
      <c r="J14" s="426"/>
      <c r="K14" s="61"/>
      <c r="L14" s="40"/>
    </row>
    <row r="15" spans="1:24" s="108" customFormat="1" ht="15.75" customHeight="1">
      <c r="A15" s="509"/>
      <c r="B15" s="509"/>
      <c r="C15" s="509"/>
      <c r="D15" s="509"/>
      <c r="E15" s="509"/>
      <c r="F15" s="509"/>
      <c r="G15" s="507"/>
      <c r="H15" s="508"/>
      <c r="I15" s="508"/>
      <c r="J15" s="426"/>
      <c r="K15" s="61"/>
      <c r="L15" s="40"/>
    </row>
    <row r="16" spans="1:24" s="108" customFormat="1" ht="49.5" customHeight="1">
      <c r="A16" s="906" t="s">
        <v>296</v>
      </c>
      <c r="B16" s="906"/>
      <c r="C16" s="906"/>
      <c r="D16" s="906"/>
      <c r="E16" s="906"/>
      <c r="F16" s="906"/>
      <c r="G16" s="507">
        <v>0</v>
      </c>
      <c r="H16" s="508">
        <v>0</v>
      </c>
      <c r="I16" s="508">
        <v>-2494</v>
      </c>
      <c r="J16" s="426"/>
      <c r="K16" s="61"/>
      <c r="L16" s="40"/>
    </row>
    <row r="17" spans="1:24" s="108" customFormat="1" ht="15.75" customHeight="1">
      <c r="A17" s="509"/>
      <c r="B17" s="509"/>
      <c r="C17" s="509"/>
      <c r="D17" s="509"/>
      <c r="E17" s="509"/>
      <c r="F17" s="509"/>
      <c r="G17" s="501"/>
      <c r="H17" s="495"/>
      <c r="I17" s="167"/>
      <c r="J17" s="426"/>
      <c r="K17" s="61"/>
      <c r="L17" s="40"/>
    </row>
    <row r="18" spans="1:24" s="42" customFormat="1" ht="15.75">
      <c r="A18" s="908" t="s">
        <v>157</v>
      </c>
      <c r="B18" s="909"/>
      <c r="C18" s="909"/>
      <c r="D18" s="909"/>
      <c r="E18" s="909"/>
      <c r="F18" s="909"/>
      <c r="G18" s="909"/>
      <c r="H18" s="909"/>
      <c r="I18" s="909"/>
      <c r="J18" s="548" t="s">
        <v>0</v>
      </c>
      <c r="K18" s="588"/>
      <c r="L18" s="587"/>
      <c r="M18" s="549"/>
      <c r="N18" s="549"/>
      <c r="O18" s="549"/>
      <c r="P18" s="549"/>
      <c r="Q18" s="549"/>
      <c r="R18" s="549"/>
      <c r="S18" s="549"/>
      <c r="T18" s="549"/>
      <c r="U18" s="549"/>
      <c r="V18" s="549"/>
      <c r="W18" s="549"/>
      <c r="X18" s="549"/>
    </row>
    <row r="19" spans="1:24" ht="15.75">
      <c r="A19" s="494"/>
      <c r="B19" s="510"/>
      <c r="C19" s="510"/>
      <c r="D19" s="510"/>
      <c r="E19" s="510"/>
      <c r="F19" s="510"/>
      <c r="G19" s="510"/>
      <c r="H19" s="510"/>
      <c r="I19" s="510"/>
      <c r="J19" s="426"/>
      <c r="K19" s="584"/>
      <c r="L19" s="585"/>
      <c r="M19" s="586"/>
      <c r="N19" s="492"/>
      <c r="O19" s="492"/>
      <c r="P19" s="492"/>
      <c r="Q19" s="492"/>
      <c r="R19" s="492"/>
      <c r="S19" s="492"/>
      <c r="T19" s="492"/>
      <c r="U19" s="492"/>
      <c r="V19" s="492"/>
      <c r="W19" s="492"/>
      <c r="X19" s="492"/>
    </row>
    <row r="20" spans="1:24" s="108" customFormat="1" ht="44.25" customHeight="1">
      <c r="A20" s="891" t="s">
        <v>324</v>
      </c>
      <c r="B20" s="891"/>
      <c r="C20" s="891"/>
      <c r="D20" s="891"/>
      <c r="E20" s="891"/>
      <c r="F20" s="891"/>
      <c r="G20" s="504">
        <v>0</v>
      </c>
      <c r="H20" s="504">
        <v>0</v>
      </c>
      <c r="I20" s="511">
        <v>4397</v>
      </c>
      <c r="J20" s="532"/>
      <c r="K20" s="544"/>
      <c r="L20" s="544"/>
      <c r="M20" s="544"/>
    </row>
    <row r="21" spans="1:24" s="108" customFormat="1" ht="16.5" customHeight="1">
      <c r="A21" s="530"/>
      <c r="B21" s="530"/>
      <c r="C21" s="530"/>
      <c r="D21" s="530"/>
      <c r="E21" s="530"/>
      <c r="F21" s="530"/>
      <c r="G21" s="504"/>
      <c r="H21" s="504"/>
      <c r="I21" s="511"/>
      <c r="J21" s="532"/>
      <c r="K21" s="544"/>
      <c r="L21" s="544"/>
      <c r="M21" s="544"/>
    </row>
    <row r="22" spans="1:24" s="108" customFormat="1" ht="45" customHeight="1">
      <c r="A22" s="896" t="s">
        <v>321</v>
      </c>
      <c r="B22" s="896"/>
      <c r="C22" s="896"/>
      <c r="D22" s="896"/>
      <c r="E22" s="896"/>
      <c r="F22" s="896"/>
      <c r="G22" s="545">
        <v>0</v>
      </c>
      <c r="H22" s="545">
        <v>0</v>
      </c>
      <c r="I22" s="546">
        <v>3900</v>
      </c>
      <c r="J22" s="528"/>
      <c r="K22" s="528"/>
      <c r="L22" s="528"/>
      <c r="M22" s="528"/>
    </row>
    <row r="23" spans="1:24" s="108" customFormat="1" ht="15.75" customHeight="1">
      <c r="A23" s="513"/>
      <c r="B23" s="109"/>
      <c r="C23" s="109"/>
      <c r="D23" s="109"/>
      <c r="E23" s="109"/>
      <c r="F23" s="109"/>
      <c r="G23" s="165"/>
      <c r="H23" s="165"/>
      <c r="I23" s="165"/>
      <c r="J23" s="426"/>
      <c r="K23" s="589"/>
      <c r="L23" s="590"/>
      <c r="M23" s="591"/>
    </row>
    <row r="24" spans="1:24" s="108" customFormat="1" ht="45.75" customHeight="1">
      <c r="A24" s="895" t="s">
        <v>325</v>
      </c>
      <c r="B24" s="894"/>
      <c r="C24" s="894"/>
      <c r="D24" s="894"/>
      <c r="E24" s="894"/>
      <c r="F24" s="894"/>
      <c r="G24" s="511">
        <v>0</v>
      </c>
      <c r="H24" s="511">
        <v>0</v>
      </c>
      <c r="I24" s="511">
        <v>2655</v>
      </c>
      <c r="J24" s="426" t="s">
        <v>0</v>
      </c>
      <c r="K24" s="426"/>
      <c r="L24" s="40"/>
    </row>
    <row r="25" spans="1:24" s="108" customFormat="1" ht="35.25" customHeight="1">
      <c r="A25" s="164"/>
      <c r="B25" s="164"/>
      <c r="C25" s="164"/>
      <c r="D25" s="164"/>
      <c r="E25" s="164"/>
      <c r="F25" s="164"/>
      <c r="G25" s="499" t="s">
        <v>131</v>
      </c>
      <c r="H25" s="499" t="s">
        <v>39</v>
      </c>
      <c r="I25" s="500" t="s">
        <v>292</v>
      </c>
      <c r="J25" s="426" t="s">
        <v>0</v>
      </c>
      <c r="K25" s="426"/>
      <c r="L25" s="40"/>
    </row>
    <row r="26" spans="1:24" s="108" customFormat="1" ht="36" customHeight="1">
      <c r="A26" s="893" t="s">
        <v>297</v>
      </c>
      <c r="B26" s="894"/>
      <c r="C26" s="894"/>
      <c r="D26" s="894"/>
      <c r="E26" s="894"/>
      <c r="F26" s="894"/>
      <c r="G26" s="511">
        <v>0</v>
      </c>
      <c r="H26" s="511">
        <v>0</v>
      </c>
      <c r="I26" s="511">
        <v>303</v>
      </c>
      <c r="J26" s="426" t="s">
        <v>0</v>
      </c>
      <c r="K26" s="284"/>
      <c r="L26" s="40"/>
    </row>
    <row r="27" spans="1:24" s="108" customFormat="1" ht="15.75" customHeight="1">
      <c r="A27" s="496"/>
      <c r="B27" s="162"/>
      <c r="C27" s="162"/>
      <c r="D27" s="162"/>
      <c r="E27" s="162"/>
      <c r="F27" s="162"/>
      <c r="G27" s="511"/>
      <c r="H27" s="511"/>
      <c r="I27" s="511"/>
      <c r="J27" s="426"/>
      <c r="K27" s="284"/>
      <c r="L27" s="40"/>
    </row>
    <row r="28" spans="1:24" s="108" customFormat="1" ht="71.25" customHeight="1">
      <c r="A28" s="896" t="s">
        <v>323</v>
      </c>
      <c r="B28" s="896"/>
      <c r="C28" s="896"/>
      <c r="D28" s="896"/>
      <c r="E28" s="896"/>
      <c r="F28" s="896"/>
      <c r="G28" s="504">
        <v>0</v>
      </c>
      <c r="H28" s="40">
        <v>0</v>
      </c>
      <c r="I28" s="505">
        <v>1874</v>
      </c>
      <c r="J28" s="426" t="s">
        <v>0</v>
      </c>
      <c r="K28" s="426"/>
      <c r="L28" s="40"/>
    </row>
    <row r="29" spans="1:24" s="108" customFormat="1" ht="15.75" customHeight="1">
      <c r="A29" s="502"/>
      <c r="B29" s="502"/>
      <c r="C29" s="502"/>
      <c r="D29" s="502"/>
      <c r="E29" s="502"/>
      <c r="F29" s="502"/>
      <c r="G29" s="502"/>
      <c r="H29" s="40"/>
      <c r="I29" s="505"/>
      <c r="J29" s="426"/>
      <c r="K29" s="426"/>
      <c r="L29" s="40"/>
    </row>
    <row r="30" spans="1:24" s="108" customFormat="1" ht="31.5" customHeight="1">
      <c r="A30" s="895" t="s">
        <v>326</v>
      </c>
      <c r="B30" s="894"/>
      <c r="C30" s="894"/>
      <c r="D30" s="894"/>
      <c r="E30" s="894"/>
      <c r="F30" s="894"/>
      <c r="G30" s="504">
        <v>0</v>
      </c>
      <c r="H30" s="504">
        <v>0</v>
      </c>
      <c r="I30" s="511">
        <v>5800</v>
      </c>
      <c r="J30" s="426" t="s">
        <v>0</v>
      </c>
      <c r="K30" s="426"/>
      <c r="L30" s="40"/>
    </row>
    <row r="31" spans="1:24" s="108" customFormat="1" ht="15.75" customHeight="1">
      <c r="A31" s="493"/>
      <c r="B31" s="493"/>
      <c r="C31" s="493"/>
      <c r="D31" s="493"/>
      <c r="E31" s="493"/>
      <c r="F31" s="493"/>
      <c r="G31" s="515"/>
      <c r="H31" s="515"/>
      <c r="I31" s="514"/>
      <c r="J31" s="426" t="s">
        <v>0</v>
      </c>
      <c r="K31" s="426"/>
      <c r="L31" s="40"/>
    </row>
    <row r="32" spans="1:24" s="108" customFormat="1" ht="29.25" customHeight="1">
      <c r="A32" s="897" t="s">
        <v>322</v>
      </c>
      <c r="B32" s="894"/>
      <c r="C32" s="894"/>
      <c r="D32" s="894"/>
      <c r="E32" s="894"/>
      <c r="F32" s="894"/>
      <c r="G32" s="504">
        <v>0</v>
      </c>
      <c r="H32" s="504">
        <v>0</v>
      </c>
      <c r="I32" s="511">
        <v>4682</v>
      </c>
      <c r="J32" s="426" t="s">
        <v>0</v>
      </c>
      <c r="K32" s="284"/>
      <c r="L32" s="40"/>
    </row>
    <row r="33" spans="1:13" s="108" customFormat="1" ht="14.25" customHeight="1">
      <c r="A33" s="163"/>
      <c r="B33" s="163"/>
      <c r="C33" s="163"/>
      <c r="D33" s="163"/>
      <c r="E33" s="163"/>
      <c r="F33" s="163"/>
      <c r="G33" s="40"/>
      <c r="H33" s="40"/>
      <c r="I33" s="505"/>
      <c r="J33" s="426" t="s">
        <v>0</v>
      </c>
      <c r="K33" s="61"/>
      <c r="L33" s="40"/>
    </row>
    <row r="34" spans="1:13" ht="56.25" customHeight="1">
      <c r="A34" s="898" t="s">
        <v>305</v>
      </c>
      <c r="B34" s="894"/>
      <c r="C34" s="894"/>
      <c r="D34" s="894"/>
      <c r="E34" s="894"/>
      <c r="F34" s="894"/>
      <c r="G34" s="504">
        <v>0</v>
      </c>
      <c r="H34" s="504">
        <v>0</v>
      </c>
      <c r="I34" s="511">
        <v>1680</v>
      </c>
      <c r="J34" s="426"/>
      <c r="K34" s="61"/>
      <c r="L34" s="40"/>
      <c r="M34" s="108"/>
    </row>
    <row r="35" spans="1:13" s="108" customFormat="1" ht="15.75" customHeight="1">
      <c r="A35" s="516"/>
      <c r="B35" s="516"/>
      <c r="C35" s="516"/>
      <c r="D35" s="516"/>
      <c r="E35" s="516"/>
      <c r="F35" s="516"/>
      <c r="G35" s="40"/>
      <c r="H35" s="40"/>
      <c r="I35" s="505"/>
      <c r="J35" s="491"/>
      <c r="K35" s="426"/>
      <c r="L35" s="491"/>
      <c r="M35" s="491"/>
    </row>
    <row r="36" spans="1:13" s="108" customFormat="1" ht="27.75" customHeight="1">
      <c r="A36" s="891" t="s">
        <v>298</v>
      </c>
      <c r="B36" s="891"/>
      <c r="C36" s="891"/>
      <c r="D36" s="891"/>
      <c r="E36" s="891"/>
      <c r="F36" s="891"/>
      <c r="G36" s="504">
        <v>0</v>
      </c>
      <c r="H36" s="504">
        <v>0</v>
      </c>
      <c r="I36" s="504">
        <v>435</v>
      </c>
      <c r="J36" s="426" t="s">
        <v>0</v>
      </c>
      <c r="K36" s="426"/>
      <c r="L36" s="40"/>
    </row>
    <row r="37" spans="1:13" s="108" customFormat="1">
      <c r="A37" s="517"/>
      <c r="B37" s="517"/>
      <c r="C37" s="517"/>
      <c r="D37" s="517"/>
      <c r="E37" s="517"/>
      <c r="F37" s="517"/>
      <c r="G37" s="493"/>
      <c r="H37" s="515"/>
      <c r="I37" s="515"/>
      <c r="J37" s="426"/>
      <c r="K37" s="426"/>
      <c r="L37" s="40"/>
    </row>
    <row r="38" spans="1:13" s="108" customFormat="1">
      <c r="A38" s="164"/>
      <c r="B38" s="164"/>
      <c r="C38" s="164"/>
      <c r="D38" s="164"/>
      <c r="E38" s="164"/>
      <c r="F38" s="166" t="s">
        <v>132</v>
      </c>
      <c r="G38" s="545">
        <f>SUM(G20:G36)</f>
        <v>0</v>
      </c>
      <c r="H38" s="545">
        <f>SUM(H20:H36)</f>
        <v>0</v>
      </c>
      <c r="I38" s="547">
        <f>SUM(I20:I36)+I8</f>
        <v>32530</v>
      </c>
      <c r="J38" s="426" t="s">
        <v>0</v>
      </c>
      <c r="K38" s="503"/>
      <c r="L38" s="40"/>
    </row>
    <row r="39" spans="1:13" s="108" customFormat="1">
      <c r="A39" s="493"/>
      <c r="B39" s="162"/>
      <c r="C39" s="162"/>
      <c r="D39" s="162"/>
      <c r="E39" s="162"/>
      <c r="F39" s="162"/>
      <c r="G39" s="495"/>
      <c r="H39" s="495"/>
      <c r="I39" s="495"/>
      <c r="J39" s="426" t="s">
        <v>0</v>
      </c>
      <c r="K39" s="426"/>
      <c r="L39" s="109"/>
    </row>
    <row r="40" spans="1:13" s="108" customFormat="1">
      <c r="A40" s="493"/>
      <c r="B40" s="162"/>
      <c r="C40" s="162"/>
      <c r="D40" s="162"/>
      <c r="E40" s="162"/>
      <c r="F40" s="166" t="s">
        <v>133</v>
      </c>
      <c r="G40" s="508">
        <f>G12+G14</f>
        <v>-5</v>
      </c>
      <c r="H40" s="508">
        <f>H14+H12</f>
        <v>-5</v>
      </c>
      <c r="I40" s="508">
        <f>I16+I14+I12+I10</f>
        <v>-4696</v>
      </c>
      <c r="J40" s="426" t="s">
        <v>0</v>
      </c>
      <c r="K40" s="426"/>
      <c r="L40" s="109"/>
    </row>
    <row r="41" spans="1:13" s="108" customFormat="1">
      <c r="A41" s="512"/>
      <c r="B41" s="162"/>
      <c r="C41" s="162"/>
      <c r="D41" s="162"/>
      <c r="E41" s="162"/>
      <c r="F41" s="166"/>
      <c r="G41" s="495"/>
      <c r="H41" s="495"/>
      <c r="I41" s="495"/>
      <c r="J41" s="426" t="s">
        <v>0</v>
      </c>
      <c r="K41" s="426"/>
      <c r="L41" s="109"/>
    </row>
    <row r="42" spans="1:13" s="108" customFormat="1">
      <c r="A42" s="512"/>
      <c r="B42" s="162"/>
      <c r="C42" s="162"/>
      <c r="D42" s="162"/>
      <c r="E42" s="162"/>
      <c r="F42" s="512"/>
      <c r="G42" s="495"/>
      <c r="H42" s="495"/>
      <c r="I42" s="495"/>
      <c r="J42" s="426" t="s">
        <v>0</v>
      </c>
      <c r="K42" s="426"/>
      <c r="L42" s="109"/>
    </row>
    <row r="43" spans="1:13">
      <c r="A43" s="512"/>
      <c r="B43" s="162"/>
      <c r="C43" s="162"/>
      <c r="D43" s="162"/>
      <c r="E43" s="162"/>
      <c r="F43" s="166" t="s">
        <v>134</v>
      </c>
      <c r="G43" s="508">
        <f>+G40+G38</f>
        <v>-5</v>
      </c>
      <c r="H43" s="508">
        <f>+H40+H38</f>
        <v>-5</v>
      </c>
      <c r="I43" s="518">
        <f>+I40+I38</f>
        <v>27834</v>
      </c>
      <c r="J43" s="426" t="s">
        <v>23</v>
      </c>
      <c r="L43" s="109"/>
      <c r="M43" s="108"/>
    </row>
    <row r="44" spans="1:13">
      <c r="A44" s="892"/>
      <c r="B44" s="892"/>
      <c r="C44" s="892"/>
      <c r="D44" s="892"/>
      <c r="E44" s="892"/>
      <c r="F44" s="892"/>
      <c r="G44" s="892"/>
      <c r="H44" s="892"/>
      <c r="I44" s="892"/>
    </row>
    <row r="45" spans="1:13">
      <c r="A45" s="516"/>
      <c r="B45" s="516"/>
      <c r="C45" s="516"/>
      <c r="D45" s="516"/>
      <c r="E45" s="516"/>
      <c r="F45" s="516"/>
    </row>
  </sheetData>
  <customSheetViews>
    <customSheetView guid="{0A651168-CAD5-48A4-929F-2A4A67D9F7E0}" showPageBreaks="1" printArea="1" view="pageBreakPreview" topLeftCell="A10">
      <selection activeCell="J10" sqref="J10"/>
      <rowBreaks count="2" manualBreakCount="2">
        <brk id="34" max="8" man="1"/>
        <brk id="55" max="8" man="1"/>
      </rowBreaks>
      <pageMargins left="0.75" right="0.75" top="1" bottom="1" header="0.5" footer="0.5"/>
      <pageSetup scale="67" fitToHeight="3" orientation="landscape" r:id="rId1"/>
      <headerFooter alignWithMargins="0">
        <oddFooter>&amp;C&amp;"Times New Roman,Regular"&amp;11Exhibit E - Justification for Base Adjustments</oddFooter>
      </headerFooter>
    </customSheetView>
    <customSheetView guid="{BFBB8579-D278-40C5-8D02-042DDC240852}" showPageBreaks="1" printArea="1" view="pageBreakPreview">
      <selection activeCell="B39" sqref="B39"/>
      <rowBreaks count="2" manualBreakCount="2">
        <brk id="34" max="8" man="1"/>
        <brk id="55" max="8" man="1"/>
      </rowBreaks>
      <pageMargins left="0.75" right="0.75" top="1" bottom="1" header="0.5" footer="0.5"/>
      <pageSetup scale="67" fitToHeight="3" orientation="landscape" r:id="rId2"/>
      <headerFooter alignWithMargins="0">
        <oddFooter>&amp;C&amp;"Times New Roman,Regular"&amp;11Exhibit E - Justification for Base Adjustments</oddFooter>
      </headerFooter>
    </customSheetView>
    <customSheetView guid="{12C66D54-5067-4346-818B-6EAB1C8A9183}" showPageBreaks="1" printArea="1" view="pageBreakPreview" topLeftCell="A31">
      <selection activeCell="B39" sqref="B39"/>
      <rowBreaks count="2" manualBreakCount="2">
        <brk id="34" max="8" man="1"/>
        <brk id="55" max="8" man="1"/>
      </rowBreaks>
      <pageMargins left="0.75" right="0.75" top="1" bottom="1" header="0.5" footer="0.5"/>
      <pageSetup scale="67" fitToHeight="3" orientation="landscape" r:id="rId3"/>
      <headerFooter alignWithMargins="0">
        <oddFooter>&amp;C&amp;"Times New Roman,Regular"&amp;11Exhibit E - Justification for Base Adjustments</oddFooter>
      </headerFooter>
    </customSheetView>
    <customSheetView guid="{4148B88B-8ED7-4FDE-9459-DEB244AD0552}" showPageBreaks="1" printArea="1" view="pageBreakPreview">
      <selection activeCell="F64" sqref="F64"/>
      <rowBreaks count="2" manualBreakCount="2">
        <brk id="36" max="8" man="1"/>
        <brk id="57" max="8" man="1"/>
      </rowBreaks>
      <pageMargins left="0.75" right="0.75" top="1" bottom="1" header="0.5" footer="0.5"/>
      <pageSetup scale="67" fitToHeight="3" orientation="landscape" r:id="rId4"/>
      <headerFooter alignWithMargins="0">
        <oddFooter>&amp;C&amp;"Times New Roman,Regular"&amp;11Exhibit E - Justification for Base Adjustments</oddFooter>
      </headerFooter>
    </customSheetView>
    <customSheetView guid="{56C0A34E-45B4-448B-85E5-70B3A8E63333}" showPageBreaks="1" printArea="1" view="pageBreakPreview" topLeftCell="A55">
      <selection activeCell="F64" sqref="F64"/>
      <rowBreaks count="2" manualBreakCount="2">
        <brk id="36" max="8" man="1"/>
        <brk id="57" max="8" man="1"/>
      </rowBreaks>
      <pageMargins left="0.75" right="0.75" top="1" bottom="1" header="0.5" footer="0.5"/>
      <pageSetup scale="67" fitToHeight="3" orientation="landscape" r:id="rId5"/>
      <headerFooter alignWithMargins="0">
        <oddFooter>&amp;C&amp;"Times New Roman,Regular"&amp;11Exhibit E - Justification for Base Adjustments</oddFooter>
      </headerFooter>
    </customSheetView>
    <customSheetView guid="{3118AF25-8423-420A-806A-487665220C68}" showPageBreaks="1" printArea="1" view="pageBreakPreview" topLeftCell="A55">
      <selection activeCell="I71" sqref="I71"/>
      <rowBreaks count="2" manualBreakCount="2">
        <brk id="34" max="8" man="1"/>
        <brk id="55" max="8" man="1"/>
      </rowBreaks>
      <pageMargins left="0.75" right="0.75" top="1" bottom="1" header="0.5" footer="0.5"/>
      <pageSetup scale="67" fitToHeight="3" orientation="landscape" r:id="rId6"/>
      <headerFooter alignWithMargins="0">
        <oddFooter>&amp;C&amp;"Times New Roman,Regular"&amp;11Exhibit E - Justification for Base Adjustments</oddFooter>
      </headerFooter>
    </customSheetView>
  </customSheetViews>
  <mergeCells count="22">
    <mergeCell ref="A20:F20"/>
    <mergeCell ref="A22:F22"/>
    <mergeCell ref="A6:I6"/>
    <mergeCell ref="A12:F12"/>
    <mergeCell ref="A8:F8"/>
    <mergeCell ref="A10:F10"/>
    <mergeCell ref="A14:F14"/>
    <mergeCell ref="A16:F16"/>
    <mergeCell ref="A18:I18"/>
    <mergeCell ref="A1:I1"/>
    <mergeCell ref="A3:I3"/>
    <mergeCell ref="A4:I4"/>
    <mergeCell ref="A2:I2"/>
    <mergeCell ref="A5:I5"/>
    <mergeCell ref="A36:F36"/>
    <mergeCell ref="A44:I44"/>
    <mergeCell ref="A26:F26"/>
    <mergeCell ref="A24:F24"/>
    <mergeCell ref="A28:F28"/>
    <mergeCell ref="A30:F30"/>
    <mergeCell ref="A32:F32"/>
    <mergeCell ref="A34:F34"/>
  </mergeCells>
  <phoneticPr fontId="0" type="noConversion"/>
  <pageMargins left="0.75" right="0.75" top="1" bottom="1" header="0.5" footer="0.5"/>
  <pageSetup scale="76" fitToHeight="2" orientation="landscape" r:id="rId7"/>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C33"/>
  <sheetViews>
    <sheetView showGridLines="0" showOutlineSymbols="0" view="pageBreakPreview" zoomScale="75" zoomScaleNormal="100" zoomScaleSheetLayoutView="75" workbookViewId="0">
      <selection activeCell="R40" sqref="R40"/>
    </sheetView>
  </sheetViews>
  <sheetFormatPr defaultColWidth="8.88671875" defaultRowHeight="15.75"/>
  <cols>
    <col min="1" max="1" width="27.77734375" style="17" customWidth="1"/>
    <col min="2" max="2" width="7.5546875" style="17" bestFit="1" customWidth="1"/>
    <col min="3" max="3" width="6.77734375" style="17" customWidth="1"/>
    <col min="4" max="4" width="10.88671875" style="17" bestFit="1" customWidth="1"/>
    <col min="5" max="5" width="5.77734375" style="17" customWidth="1"/>
    <col min="6" max="6" width="5.6640625" style="17" customWidth="1"/>
    <col min="7" max="7" width="7.77734375" style="17" customWidth="1"/>
    <col min="8" max="8" width="5.5546875" style="17" customWidth="1"/>
    <col min="9" max="9" width="5.6640625" style="17" customWidth="1"/>
    <col min="10" max="10" width="7.77734375" style="17" customWidth="1"/>
    <col min="11" max="11" width="8.77734375" style="17" customWidth="1"/>
    <col min="12" max="12" width="10" style="17" customWidth="1"/>
    <col min="13" max="13" width="7.5546875" style="17" bestFit="1" customWidth="1"/>
    <col min="14" max="14" width="6.77734375" style="17" customWidth="1"/>
    <col min="15" max="15" width="10.88671875" style="17" bestFit="1" customWidth="1"/>
    <col min="16" max="16" width="7.5546875" style="188" customWidth="1"/>
    <col min="17" max="16384" width="8.88671875" style="17"/>
  </cols>
  <sheetData>
    <row r="1" spans="1:29" ht="20.25">
      <c r="A1" s="337" t="s">
        <v>195</v>
      </c>
      <c r="B1" s="338"/>
      <c r="C1" s="338"/>
      <c r="D1" s="338"/>
      <c r="E1" s="338"/>
      <c r="F1" s="338"/>
      <c r="G1" s="338"/>
      <c r="H1" s="338"/>
      <c r="I1" s="338"/>
      <c r="J1" s="338"/>
      <c r="K1" s="338"/>
      <c r="L1" s="338"/>
      <c r="M1" s="338"/>
      <c r="N1" s="338"/>
      <c r="O1" s="338"/>
      <c r="P1" s="187" t="s">
        <v>0</v>
      </c>
    </row>
    <row r="2" spans="1:29" ht="16.5" customHeight="1">
      <c r="A2" s="367"/>
      <c r="B2" s="339"/>
      <c r="C2" s="339"/>
      <c r="D2" s="339"/>
      <c r="E2" s="339"/>
      <c r="F2" s="339"/>
      <c r="G2" s="339"/>
      <c r="H2" s="339"/>
      <c r="I2" s="339"/>
      <c r="J2" s="339"/>
      <c r="K2" s="339"/>
      <c r="L2" s="339"/>
      <c r="M2" s="339"/>
      <c r="N2" s="339"/>
      <c r="O2" s="339"/>
      <c r="P2" s="187" t="s">
        <v>0</v>
      </c>
    </row>
    <row r="3" spans="1:29" s="455" customFormat="1" ht="16.5" customHeight="1">
      <c r="A3" s="452" t="s">
        <v>173</v>
      </c>
      <c r="B3" s="453"/>
      <c r="C3" s="453"/>
      <c r="D3" s="453"/>
      <c r="E3" s="453"/>
      <c r="F3" s="453"/>
      <c r="G3" s="453"/>
      <c r="H3" s="453"/>
      <c r="I3" s="453"/>
      <c r="J3" s="453"/>
      <c r="K3" s="453"/>
      <c r="L3" s="453"/>
      <c r="M3" s="453"/>
      <c r="N3" s="453"/>
      <c r="O3" s="453"/>
      <c r="P3" s="454" t="s">
        <v>0</v>
      </c>
    </row>
    <row r="4" spans="1:29" s="428" customFormat="1" ht="16.5" customHeight="1">
      <c r="A4" s="429" t="str">
        <f>+'[3]B. Summary of Requirements '!A5</f>
        <v>United States Attorneys</v>
      </c>
      <c r="B4" s="430"/>
      <c r="C4" s="430"/>
      <c r="D4" s="430"/>
      <c r="E4" s="430"/>
      <c r="F4" s="430"/>
      <c r="G4" s="430"/>
      <c r="H4" s="430"/>
      <c r="I4" s="430"/>
      <c r="J4" s="430"/>
      <c r="K4" s="430"/>
      <c r="L4" s="430"/>
      <c r="M4" s="430"/>
      <c r="N4" s="430"/>
      <c r="O4" s="430"/>
      <c r="P4" s="427" t="s">
        <v>0</v>
      </c>
    </row>
    <row r="5" spans="1:29" s="428" customFormat="1" ht="16.5" customHeight="1">
      <c r="A5" s="429" t="str">
        <f>+'[3]B. Summary of Requirements '!A6</f>
        <v>Salaries and Expenses</v>
      </c>
      <c r="B5" s="431"/>
      <c r="C5" s="431"/>
      <c r="D5" s="431"/>
      <c r="E5" s="431"/>
      <c r="F5" s="431"/>
      <c r="G5" s="431"/>
      <c r="H5" s="431"/>
      <c r="I5" s="431"/>
      <c r="J5" s="431"/>
      <c r="K5" s="431"/>
      <c r="L5" s="431"/>
      <c r="M5" s="431"/>
      <c r="N5" s="431"/>
      <c r="O5" s="431"/>
      <c r="P5" s="427" t="s">
        <v>0</v>
      </c>
    </row>
    <row r="6" spans="1:29" s="428" customFormat="1" ht="16.5" customHeight="1">
      <c r="A6" s="432" t="s">
        <v>137</v>
      </c>
      <c r="B6" s="430"/>
      <c r="C6" s="430"/>
      <c r="D6" s="430"/>
      <c r="E6" s="430"/>
      <c r="F6" s="430"/>
      <c r="G6" s="430"/>
      <c r="H6" s="430"/>
      <c r="I6" s="430"/>
      <c r="J6" s="430"/>
      <c r="K6" s="430"/>
      <c r="L6" s="430"/>
      <c r="M6" s="430"/>
      <c r="N6" s="430"/>
      <c r="O6" s="430"/>
      <c r="P6" s="427" t="s">
        <v>0</v>
      </c>
    </row>
    <row r="7" spans="1:29" ht="16.5" customHeight="1">
      <c r="A7" s="367"/>
      <c r="B7" s="339"/>
      <c r="C7" s="339"/>
      <c r="D7" s="339"/>
      <c r="E7" s="339"/>
      <c r="F7" s="339"/>
      <c r="G7" s="339"/>
      <c r="H7" s="339"/>
      <c r="I7" s="339"/>
      <c r="J7" s="339"/>
      <c r="K7" s="339"/>
      <c r="L7" s="339"/>
      <c r="M7" s="339"/>
      <c r="N7" s="339"/>
      <c r="O7" s="339"/>
      <c r="P7" s="187" t="s">
        <v>0</v>
      </c>
    </row>
    <row r="8" spans="1:29" ht="16.5" customHeight="1">
      <c r="A8" s="399"/>
      <c r="B8" s="340"/>
      <c r="C8" s="340"/>
      <c r="D8" s="340"/>
      <c r="E8" s="340"/>
      <c r="F8" s="340"/>
      <c r="G8" s="340"/>
      <c r="H8" s="340"/>
      <c r="I8" s="340"/>
      <c r="J8" s="340"/>
      <c r="K8" s="340"/>
      <c r="L8" s="340"/>
      <c r="M8" s="340"/>
      <c r="N8" s="340"/>
      <c r="O8" s="340"/>
      <c r="P8" s="187" t="s">
        <v>0</v>
      </c>
    </row>
    <row r="9" spans="1:29" s="428" customFormat="1" ht="33.75" customHeight="1">
      <c r="A9" s="433" t="s">
        <v>37</v>
      </c>
      <c r="B9" s="434" t="s">
        <v>330</v>
      </c>
      <c r="C9" s="435"/>
      <c r="D9" s="436"/>
      <c r="E9" s="433" t="s">
        <v>331</v>
      </c>
      <c r="F9" s="437"/>
      <c r="G9" s="438"/>
      <c r="H9" s="911" t="s">
        <v>22</v>
      </c>
      <c r="I9" s="912"/>
      <c r="J9" s="913"/>
      <c r="K9" s="439" t="s">
        <v>176</v>
      </c>
      <c r="L9" s="439" t="s">
        <v>177</v>
      </c>
      <c r="M9" s="434" t="s">
        <v>174</v>
      </c>
      <c r="N9" s="435"/>
      <c r="O9" s="436"/>
      <c r="P9" s="427" t="s">
        <v>0</v>
      </c>
    </row>
    <row r="10" spans="1:29" s="428" customFormat="1" ht="16.5" customHeight="1">
      <c r="A10" s="440"/>
      <c r="B10" s="441"/>
      <c r="C10" s="442"/>
      <c r="D10" s="443"/>
      <c r="E10" s="444"/>
      <c r="F10" s="445"/>
      <c r="G10" s="446"/>
      <c r="H10" s="441"/>
      <c r="I10" s="442"/>
      <c r="J10" s="442"/>
      <c r="K10" s="447"/>
      <c r="L10" s="447"/>
      <c r="M10" s="441"/>
      <c r="N10" s="442"/>
      <c r="O10" s="443"/>
      <c r="P10" s="427" t="s">
        <v>0</v>
      </c>
    </row>
    <row r="11" spans="1:29" ht="16.5" customHeight="1" thickBot="1">
      <c r="A11" s="343"/>
      <c r="B11" s="169" t="s">
        <v>154</v>
      </c>
      <c r="C11" s="170" t="s">
        <v>39</v>
      </c>
      <c r="D11" s="170" t="s">
        <v>156</v>
      </c>
      <c r="E11" s="169" t="s">
        <v>154</v>
      </c>
      <c r="F11" s="170" t="s">
        <v>39</v>
      </c>
      <c r="G11" s="170" t="s">
        <v>156</v>
      </c>
      <c r="H11" s="169" t="s">
        <v>154</v>
      </c>
      <c r="I11" s="170" t="s">
        <v>39</v>
      </c>
      <c r="J11" s="170" t="s">
        <v>156</v>
      </c>
      <c r="K11" s="256" t="s">
        <v>156</v>
      </c>
      <c r="L11" s="257" t="s">
        <v>156</v>
      </c>
      <c r="M11" s="169" t="s">
        <v>154</v>
      </c>
      <c r="N11" s="170" t="s">
        <v>39</v>
      </c>
      <c r="O11" s="171" t="s">
        <v>156</v>
      </c>
      <c r="P11" s="187" t="s">
        <v>0</v>
      </c>
    </row>
    <row r="12" spans="1:29" ht="16.5" customHeight="1">
      <c r="A12" s="360" t="s">
        <v>234</v>
      </c>
      <c r="B12" s="400">
        <v>8424</v>
      </c>
      <c r="C12" s="401">
        <v>8454</v>
      </c>
      <c r="D12" s="401">
        <v>1504154</v>
      </c>
      <c r="E12" s="400">
        <v>0</v>
      </c>
      <c r="F12" s="401">
        <v>0</v>
      </c>
      <c r="G12" s="401">
        <v>0</v>
      </c>
      <c r="H12" s="400">
        <v>0</v>
      </c>
      <c r="I12" s="401">
        <v>0</v>
      </c>
      <c r="J12" s="401">
        <v>36313</v>
      </c>
      <c r="K12" s="402">
        <v>36859</v>
      </c>
      <c r="L12" s="401">
        <v>193</v>
      </c>
      <c r="M12" s="400">
        <f t="shared" ref="M12:N14" si="0">B12+E12+H12</f>
        <v>8424</v>
      </c>
      <c r="N12" s="401">
        <f t="shared" si="0"/>
        <v>8454</v>
      </c>
      <c r="O12" s="403">
        <f>D12+G12+J12+K12+L12</f>
        <v>1577519</v>
      </c>
      <c r="P12" s="187" t="s">
        <v>0</v>
      </c>
    </row>
    <row r="13" spans="1:29" ht="16.5" customHeight="1">
      <c r="A13" s="361" t="s">
        <v>235</v>
      </c>
      <c r="B13" s="400">
        <v>2155</v>
      </c>
      <c r="C13" s="401">
        <v>2237</v>
      </c>
      <c r="D13" s="401">
        <v>398573</v>
      </c>
      <c r="E13" s="404">
        <v>0</v>
      </c>
      <c r="F13" s="405">
        <v>0</v>
      </c>
      <c r="G13" s="405">
        <v>0</v>
      </c>
      <c r="H13" s="404">
        <v>0</v>
      </c>
      <c r="I13" s="405">
        <v>0</v>
      </c>
      <c r="J13" s="405">
        <v>0</v>
      </c>
      <c r="K13" s="406">
        <v>0</v>
      </c>
      <c r="L13" s="407">
        <v>0</v>
      </c>
      <c r="M13" s="400">
        <f t="shared" si="0"/>
        <v>2155</v>
      </c>
      <c r="N13" s="401">
        <f t="shared" si="0"/>
        <v>2237</v>
      </c>
      <c r="O13" s="403">
        <f>D13+G13+J13+K13+L13</f>
        <v>398573</v>
      </c>
      <c r="P13" s="187" t="s">
        <v>0</v>
      </c>
    </row>
    <row r="14" spans="1:29" ht="16.5" customHeight="1">
      <c r="A14" s="361" t="s">
        <v>236</v>
      </c>
      <c r="B14" s="408">
        <v>50</v>
      </c>
      <c r="C14" s="409">
        <v>49</v>
      </c>
      <c r="D14" s="409">
        <v>27408</v>
      </c>
      <c r="E14" s="408">
        <v>0</v>
      </c>
      <c r="F14" s="409">
        <v>0</v>
      </c>
      <c r="G14" s="410">
        <v>0</v>
      </c>
      <c r="H14" s="411">
        <v>0</v>
      </c>
      <c r="I14" s="410">
        <v>0</v>
      </c>
      <c r="J14" s="410">
        <v>0</v>
      </c>
      <c r="K14" s="412">
        <v>2000</v>
      </c>
      <c r="L14" s="413">
        <v>0</v>
      </c>
      <c r="M14" s="400">
        <f t="shared" si="0"/>
        <v>50</v>
      </c>
      <c r="N14" s="401">
        <f t="shared" si="0"/>
        <v>49</v>
      </c>
      <c r="O14" s="414">
        <f>D14+G14+J14+K14+L14</f>
        <v>29408</v>
      </c>
      <c r="P14" s="187" t="s">
        <v>0</v>
      </c>
    </row>
    <row r="15" spans="1:29" ht="16.5" customHeight="1">
      <c r="A15" s="172" t="s">
        <v>162</v>
      </c>
      <c r="B15" s="173">
        <f t="shared" ref="B15:O15" si="1">SUM(B12:B14)</f>
        <v>10629</v>
      </c>
      <c r="C15" s="174">
        <f t="shared" si="1"/>
        <v>10740</v>
      </c>
      <c r="D15" s="175">
        <f t="shared" si="1"/>
        <v>1930135</v>
      </c>
      <c r="E15" s="173">
        <f t="shared" si="1"/>
        <v>0</v>
      </c>
      <c r="F15" s="174">
        <f t="shared" si="1"/>
        <v>0</v>
      </c>
      <c r="G15" s="175">
        <f t="shared" si="1"/>
        <v>0</v>
      </c>
      <c r="H15" s="173">
        <f t="shared" si="1"/>
        <v>0</v>
      </c>
      <c r="I15" s="174">
        <f t="shared" si="1"/>
        <v>0</v>
      </c>
      <c r="J15" s="175">
        <f t="shared" si="1"/>
        <v>36313</v>
      </c>
      <c r="K15" s="255">
        <f t="shared" si="1"/>
        <v>38859</v>
      </c>
      <c r="L15" s="175">
        <f t="shared" si="1"/>
        <v>193</v>
      </c>
      <c r="M15" s="258">
        <f t="shared" si="1"/>
        <v>10629</v>
      </c>
      <c r="N15" s="259">
        <f t="shared" si="1"/>
        <v>10740</v>
      </c>
      <c r="O15" s="176">
        <f t="shared" si="1"/>
        <v>2005500</v>
      </c>
      <c r="P15" s="187" t="s">
        <v>0</v>
      </c>
    </row>
    <row r="16" spans="1:29" ht="16.5" customHeight="1">
      <c r="A16" s="336" t="s">
        <v>143</v>
      </c>
      <c r="B16" s="411" t="s">
        <v>155</v>
      </c>
      <c r="C16" s="410">
        <v>1639</v>
      </c>
      <c r="D16" s="410"/>
      <c r="E16" s="411"/>
      <c r="F16" s="410">
        <v>0</v>
      </c>
      <c r="G16" s="410"/>
      <c r="H16" s="411"/>
      <c r="I16" s="410">
        <v>0</v>
      </c>
      <c r="J16" s="410"/>
      <c r="K16" s="412"/>
      <c r="L16" s="410"/>
      <c r="M16" s="411"/>
      <c r="N16" s="410">
        <f>C16+F16+I16</f>
        <v>1639</v>
      </c>
      <c r="O16" s="413"/>
      <c r="P16" s="187" t="s">
        <v>0</v>
      </c>
      <c r="Q16" s="415"/>
      <c r="R16" s="415"/>
      <c r="S16" s="415"/>
      <c r="T16" s="415"/>
      <c r="U16" s="415"/>
      <c r="V16" s="415"/>
      <c r="W16" s="415"/>
      <c r="X16" s="415"/>
      <c r="Y16" s="415"/>
      <c r="Z16" s="415"/>
      <c r="AA16" s="415"/>
      <c r="AB16" s="415"/>
      <c r="AC16" s="415"/>
    </row>
    <row r="17" spans="1:18" ht="16.5" customHeight="1">
      <c r="A17" s="336" t="s">
        <v>142</v>
      </c>
      <c r="B17" s="416"/>
      <c r="C17" s="417">
        <f>SUM(C15:C16)</f>
        <v>12379</v>
      </c>
      <c r="D17" s="417"/>
      <c r="E17" s="416"/>
      <c r="F17" s="417">
        <f>+F15+F16</f>
        <v>0</v>
      </c>
      <c r="G17" s="417"/>
      <c r="H17" s="416"/>
      <c r="I17" s="417">
        <f>+I15+I16</f>
        <v>0</v>
      </c>
      <c r="J17" s="417"/>
      <c r="K17" s="418"/>
      <c r="L17" s="417"/>
      <c r="M17" s="416"/>
      <c r="N17" s="417">
        <f>SUM(N15:N16)</f>
        <v>12379</v>
      </c>
      <c r="O17" s="419"/>
      <c r="P17" s="187" t="s">
        <v>0</v>
      </c>
    </row>
    <row r="18" spans="1:18" ht="16.5" hidden="1" customHeight="1">
      <c r="A18" s="420" t="s">
        <v>144</v>
      </c>
      <c r="B18" s="400"/>
      <c r="C18" s="401"/>
      <c r="D18" s="401"/>
      <c r="E18" s="400"/>
      <c r="F18" s="401"/>
      <c r="G18" s="401"/>
      <c r="H18" s="400"/>
      <c r="I18" s="401"/>
      <c r="J18" s="401"/>
      <c r="K18" s="402"/>
      <c r="L18" s="401"/>
      <c r="M18" s="400"/>
      <c r="N18" s="401"/>
      <c r="O18" s="403"/>
      <c r="P18" s="187" t="s">
        <v>0</v>
      </c>
    </row>
    <row r="19" spans="1:18" ht="16.5" hidden="1" customHeight="1">
      <c r="A19" s="421" t="s">
        <v>45</v>
      </c>
      <c r="B19" s="400"/>
      <c r="C19" s="401"/>
      <c r="D19" s="401"/>
      <c r="E19" s="400"/>
      <c r="F19" s="401"/>
      <c r="G19" s="401"/>
      <c r="H19" s="400"/>
      <c r="I19" s="401"/>
      <c r="J19" s="401"/>
      <c r="K19" s="402"/>
      <c r="L19" s="401"/>
      <c r="M19" s="400"/>
      <c r="N19" s="401">
        <f>C19+F19+I19</f>
        <v>0</v>
      </c>
      <c r="O19" s="403"/>
      <c r="P19" s="187" t="s">
        <v>0</v>
      </c>
    </row>
    <row r="20" spans="1:18" ht="16.5" customHeight="1">
      <c r="A20" s="422" t="s">
        <v>95</v>
      </c>
      <c r="B20" s="411"/>
      <c r="C20" s="410">
        <v>71</v>
      </c>
      <c r="D20" s="410"/>
      <c r="E20" s="411"/>
      <c r="F20" s="410">
        <v>0</v>
      </c>
      <c r="G20" s="410"/>
      <c r="H20" s="411"/>
      <c r="I20" s="410">
        <v>0</v>
      </c>
      <c r="J20" s="410"/>
      <c r="K20" s="412"/>
      <c r="L20" s="410"/>
      <c r="M20" s="411"/>
      <c r="N20" s="410">
        <f>C20+F20+I20</f>
        <v>71</v>
      </c>
      <c r="O20" s="413"/>
      <c r="P20" s="187" t="s">
        <v>0</v>
      </c>
    </row>
    <row r="21" spans="1:18" ht="16.5" customHeight="1">
      <c r="A21" s="336" t="s">
        <v>145</v>
      </c>
      <c r="B21" s="411"/>
      <c r="C21" s="410">
        <f>C20+C19+C17</f>
        <v>12450</v>
      </c>
      <c r="D21" s="423"/>
      <c r="E21" s="411"/>
      <c r="F21" s="410">
        <f>F20+F19+F17</f>
        <v>0</v>
      </c>
      <c r="G21" s="423"/>
      <c r="H21" s="411"/>
      <c r="I21" s="410">
        <f>I20+I19+I17</f>
        <v>0</v>
      </c>
      <c r="J21" s="423"/>
      <c r="K21" s="424"/>
      <c r="L21" s="423"/>
      <c r="M21" s="411"/>
      <c r="N21" s="410">
        <f>N20+N19+N17</f>
        <v>12450</v>
      </c>
      <c r="O21" s="425"/>
      <c r="P21" s="187" t="s">
        <v>0</v>
      </c>
    </row>
    <row r="22" spans="1:18" ht="16.5" customHeight="1">
      <c r="B22" s="1"/>
      <c r="C22" s="1"/>
      <c r="D22" s="1"/>
      <c r="E22" s="1"/>
      <c r="F22" s="1"/>
      <c r="G22" s="1"/>
      <c r="H22" s="1"/>
      <c r="I22" s="1"/>
      <c r="J22" s="1"/>
      <c r="K22" s="1"/>
      <c r="L22" s="1"/>
      <c r="M22" s="1"/>
      <c r="N22" s="1"/>
      <c r="O22" s="1"/>
    </row>
    <row r="23" spans="1:18" ht="16.5" customHeight="1">
      <c r="A23" s="914" t="s">
        <v>245</v>
      </c>
      <c r="B23" s="914"/>
      <c r="C23" s="914"/>
      <c r="D23" s="914"/>
      <c r="E23" s="914"/>
      <c r="F23" s="914"/>
      <c r="G23" s="914"/>
      <c r="H23" s="914"/>
      <c r="I23" s="914"/>
      <c r="J23" s="914"/>
      <c r="K23" s="914"/>
      <c r="L23" s="914"/>
      <c r="M23" s="914"/>
      <c r="N23" s="914"/>
      <c r="O23" s="914"/>
      <c r="P23" s="914"/>
      <c r="Q23" s="914"/>
      <c r="R23" s="914"/>
    </row>
    <row r="24" spans="1:18" ht="35.25" customHeight="1">
      <c r="A24" s="914" t="s">
        <v>246</v>
      </c>
      <c r="B24" s="914"/>
      <c r="C24" s="914"/>
      <c r="D24" s="914"/>
      <c r="E24" s="914"/>
      <c r="F24" s="914"/>
      <c r="G24" s="914"/>
      <c r="H24" s="914"/>
      <c r="I24" s="914"/>
      <c r="J24" s="914"/>
      <c r="K24" s="914"/>
      <c r="L24" s="914"/>
      <c r="M24" s="914"/>
      <c r="N24" s="914"/>
      <c r="O24" s="914"/>
      <c r="P24" s="397"/>
      <c r="Q24" s="397"/>
      <c r="R24" s="397"/>
    </row>
    <row r="25" spans="1:18" ht="69.75" customHeight="1">
      <c r="A25" s="914" t="s">
        <v>247</v>
      </c>
      <c r="B25" s="914"/>
      <c r="C25" s="914"/>
      <c r="D25" s="914"/>
      <c r="E25" s="914"/>
      <c r="F25" s="914"/>
      <c r="G25" s="914"/>
      <c r="H25" s="914"/>
      <c r="I25" s="914"/>
      <c r="J25" s="914"/>
      <c r="K25" s="914"/>
      <c r="L25" s="914"/>
      <c r="M25" s="914"/>
      <c r="N25" s="914"/>
      <c r="O25" s="914"/>
      <c r="P25" s="397"/>
      <c r="Q25" s="397"/>
      <c r="R25" s="397"/>
    </row>
    <row r="26" spans="1:18" ht="45.75" customHeight="1">
      <c r="A26" s="910" t="s">
        <v>248</v>
      </c>
      <c r="B26" s="910"/>
      <c r="C26" s="910"/>
      <c r="D26" s="910"/>
      <c r="E26" s="910"/>
      <c r="F26" s="910"/>
      <c r="G26" s="910"/>
      <c r="H26" s="910"/>
      <c r="I26" s="910"/>
      <c r="J26" s="910"/>
      <c r="K26" s="910"/>
      <c r="L26" s="910"/>
      <c r="M26" s="910"/>
      <c r="N26" s="910"/>
      <c r="O26" s="910"/>
      <c r="P26" s="398"/>
      <c r="Q26" s="398"/>
      <c r="R26" s="398"/>
    </row>
    <row r="27" spans="1:18" ht="16.5" customHeight="1">
      <c r="A27" s="161"/>
      <c r="B27" s="1"/>
      <c r="C27" s="1"/>
      <c r="D27" s="1"/>
      <c r="E27" s="1"/>
      <c r="F27" s="1"/>
      <c r="G27" s="1"/>
      <c r="H27" s="1"/>
      <c r="I27" s="1"/>
      <c r="J27" s="1"/>
      <c r="K27" s="1"/>
      <c r="L27" s="1"/>
      <c r="M27" s="1"/>
      <c r="N27" s="1"/>
      <c r="O27" s="1"/>
    </row>
    <row r="28" spans="1:18" ht="16.5" customHeight="1">
      <c r="A28" s="30"/>
      <c r="B28" s="30"/>
      <c r="C28" s="30"/>
      <c r="D28" s="30"/>
      <c r="E28" s="30"/>
      <c r="F28" s="30"/>
      <c r="G28" s="30"/>
      <c r="H28" s="1"/>
      <c r="I28" s="1"/>
      <c r="J28" s="1"/>
      <c r="K28" s="1"/>
      <c r="L28" s="1"/>
      <c r="M28" s="1"/>
      <c r="N28" s="1"/>
      <c r="O28" s="1"/>
      <c r="P28" s="426" t="s">
        <v>23</v>
      </c>
    </row>
    <row r="29" spans="1:18" ht="16.5" customHeight="1">
      <c r="A29" s="342"/>
      <c r="B29" s="341"/>
      <c r="C29" s="341"/>
      <c r="D29" s="341"/>
      <c r="E29" s="341"/>
      <c r="F29" s="341"/>
      <c r="G29" s="341"/>
      <c r="H29" s="341"/>
      <c r="I29" s="341"/>
      <c r="J29" s="341"/>
      <c r="K29" s="341"/>
      <c r="L29" s="341"/>
      <c r="M29" s="341"/>
      <c r="N29" s="341"/>
      <c r="O29" s="341"/>
      <c r="P29" s="17"/>
    </row>
    <row r="30" spans="1:18" ht="16.5" customHeight="1"/>
    <row r="31" spans="1:18" ht="16.5" customHeight="1"/>
    <row r="32" spans="1:18" ht="16.5" customHeight="1"/>
    <row r="33" ht="16.5" customHeight="1"/>
  </sheetData>
  <customSheetViews>
    <customSheetView guid="{0A651168-CAD5-48A4-929F-2A4A67D9F7E0}" scale="75" showPageBreaks="1" showGridLines="0" outlineSymbols="0" fitToPage="1" printArea="1" hiddenRows="1" view="pageBreakPreview">
      <selection activeCell="A23" sqref="A23:O27"/>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BFBB8579-D278-40C5-8D02-042DDC240852}" scale="75" showPageBreaks="1" showGridLines="0" outlineSymbols="0" fitToPage="1" printArea="1" hiddenRows="1" view="pageBreakPreview" topLeftCell="A16">
      <selection activeCell="A38" sqref="A38"/>
      <pageMargins left="0.5" right="0.5" top="0.5" bottom="0.55000000000000004" header="0" footer="0"/>
      <printOptions horizontalCentered="1"/>
      <pageSetup scale="79" firstPageNumber="2" orientation="landscape" useFirstPageNumber="1" horizontalDpi="300" verticalDpi="300" r:id="rId2"/>
      <headerFooter alignWithMargins="0">
        <oddFooter>&amp;C&amp;"Times New Roman,Regular"Exhibit F - Crosswalk of 2011 Availability</oddFooter>
      </headerFooter>
    </customSheetView>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3"/>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5"/>
      <headerFooter alignWithMargins="0">
        <oddFooter>&amp;C&amp;"Times New Roman,Regular"Exhibit F - Crosswalk of 2011 Availability</oddFooter>
      </headerFooter>
    </customSheetView>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6"/>
      <headerFooter alignWithMargins="0">
        <oddFooter>&amp;C&amp;"Times New Roman,Regular"Exhibit F - Crosswalk of 2011 Availability</oddFooter>
      </headerFooter>
    </customSheetView>
  </customSheetViews>
  <mergeCells count="5">
    <mergeCell ref="A26:O26"/>
    <mergeCell ref="H9:J9"/>
    <mergeCell ref="A23:R23"/>
    <mergeCell ref="A24:O24"/>
    <mergeCell ref="A25:O25"/>
  </mergeCells>
  <phoneticPr fontId="0" type="noConversion"/>
  <printOptions horizontalCentered="1"/>
  <pageMargins left="0.5" right="0.5" top="0.5" bottom="0.55000000000000004" header="0" footer="0"/>
  <pageSetup scale="79" firstPageNumber="2" orientation="landscape" useFirstPageNumber="1" horizontalDpi="300" verticalDpi="300" r:id="rId7"/>
  <headerFooter alignWithMargins="0">
    <oddFooter>&amp;C&amp;"Times New Roman,Regular"Exhibit F - Crosswalk of 2011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N25"/>
  <sheetViews>
    <sheetView view="pageBreakPreview" zoomScale="75" zoomScaleNormal="100" zoomScaleSheetLayoutView="75" workbookViewId="0">
      <selection activeCell="N27" sqref="N27"/>
    </sheetView>
  </sheetViews>
  <sheetFormatPr defaultRowHeight="15.75"/>
  <cols>
    <col min="1" max="1" width="35.21875" customWidth="1"/>
    <col min="2" max="3" width="8.88671875" style="332"/>
    <col min="4" max="4" width="9.44140625" customWidth="1"/>
    <col min="5" max="5" width="8.109375" style="332" customWidth="1"/>
    <col min="6" max="6" width="7" style="332" customWidth="1"/>
    <col min="7" max="7" width="7.109375" customWidth="1"/>
    <col min="8" max="8" width="9.44140625" style="364" customWidth="1"/>
    <col min="9" max="9" width="10" style="364" customWidth="1"/>
    <col min="12" max="12" width="9.6640625" customWidth="1"/>
    <col min="13" max="13" width="8.88671875" customWidth="1"/>
    <col min="14" max="14" width="9.88671875" customWidth="1"/>
  </cols>
  <sheetData>
    <row r="1" spans="1:14" ht="20.25">
      <c r="A1" s="922" t="s">
        <v>302</v>
      </c>
      <c r="B1" s="923"/>
      <c r="C1" s="923"/>
      <c r="D1" s="923"/>
      <c r="E1" s="923"/>
      <c r="F1" s="923"/>
      <c r="G1" s="923"/>
      <c r="H1" s="923"/>
      <c r="I1" s="923"/>
      <c r="J1" s="923"/>
      <c r="K1" s="923"/>
      <c r="L1" s="923"/>
      <c r="M1" s="64" t="s">
        <v>0</v>
      </c>
      <c r="N1" s="7"/>
    </row>
    <row r="2" spans="1:14">
      <c r="A2" s="917"/>
      <c r="B2" s="917"/>
      <c r="C2" s="917"/>
      <c r="D2" s="917"/>
      <c r="E2" s="917"/>
      <c r="F2" s="917"/>
      <c r="G2" s="917"/>
      <c r="H2" s="917"/>
      <c r="I2" s="917"/>
      <c r="J2" s="917"/>
      <c r="K2" s="917"/>
      <c r="L2" s="917"/>
      <c r="M2" s="64" t="s">
        <v>0</v>
      </c>
      <c r="N2" s="7"/>
    </row>
    <row r="3" spans="1:14" s="42" customFormat="1" ht="18.75">
      <c r="A3" s="924" t="s">
        <v>197</v>
      </c>
      <c r="B3" s="925"/>
      <c r="C3" s="925"/>
      <c r="D3" s="925"/>
      <c r="E3" s="925"/>
      <c r="F3" s="925"/>
      <c r="G3" s="925"/>
      <c r="H3" s="925"/>
      <c r="I3" s="925"/>
      <c r="J3" s="925"/>
      <c r="K3" s="925"/>
      <c r="L3" s="925"/>
      <c r="M3" s="576" t="s">
        <v>0</v>
      </c>
      <c r="N3" s="577"/>
    </row>
    <row r="4" spans="1:14" ht="16.5">
      <c r="A4" s="926" t="str">
        <f>+'B. Summary of Requirements '!A5</f>
        <v>United States Attorneys</v>
      </c>
      <c r="B4" s="916"/>
      <c r="C4" s="916"/>
      <c r="D4" s="916"/>
      <c r="E4" s="916"/>
      <c r="F4" s="916"/>
      <c r="G4" s="916"/>
      <c r="H4" s="916"/>
      <c r="I4" s="916"/>
      <c r="J4" s="916"/>
      <c r="K4" s="916"/>
      <c r="L4" s="916"/>
      <c r="M4" s="64" t="s">
        <v>0</v>
      </c>
      <c r="N4" s="7"/>
    </row>
    <row r="5" spans="1:14" ht="16.5">
      <c r="A5" s="926" t="str">
        <f>+'B. Summary of Requirements '!A6</f>
        <v>Salaries and Expenses</v>
      </c>
      <c r="B5" s="927"/>
      <c r="C5" s="927"/>
      <c r="D5" s="927"/>
      <c r="E5" s="927"/>
      <c r="F5" s="927"/>
      <c r="G5" s="927"/>
      <c r="H5" s="927"/>
      <c r="I5" s="927"/>
      <c r="J5" s="927"/>
      <c r="K5" s="927"/>
      <c r="L5" s="927"/>
      <c r="M5" s="64" t="s">
        <v>0</v>
      </c>
      <c r="N5" s="7"/>
    </row>
    <row r="6" spans="1:14">
      <c r="A6" s="915" t="s">
        <v>137</v>
      </c>
      <c r="B6" s="916"/>
      <c r="C6" s="916"/>
      <c r="D6" s="916"/>
      <c r="E6" s="916"/>
      <c r="F6" s="916"/>
      <c r="G6" s="916"/>
      <c r="H6" s="916"/>
      <c r="I6" s="916"/>
      <c r="J6" s="916"/>
      <c r="K6" s="916"/>
      <c r="L6" s="916"/>
      <c r="M6" s="64" t="s">
        <v>0</v>
      </c>
      <c r="N6" s="7"/>
    </row>
    <row r="7" spans="1:14">
      <c r="A7" s="917"/>
      <c r="B7" s="917"/>
      <c r="C7" s="917"/>
      <c r="D7" s="917"/>
      <c r="E7" s="917"/>
      <c r="F7" s="917"/>
      <c r="G7" s="917"/>
      <c r="H7" s="917"/>
      <c r="I7" s="917"/>
      <c r="J7" s="917"/>
      <c r="K7" s="917"/>
      <c r="L7" s="917"/>
      <c r="M7" s="64" t="s">
        <v>0</v>
      </c>
      <c r="N7" s="7"/>
    </row>
    <row r="8" spans="1:14">
      <c r="A8" s="918"/>
      <c r="B8" s="918"/>
      <c r="C8" s="918"/>
      <c r="D8" s="918"/>
      <c r="E8" s="918"/>
      <c r="F8" s="918"/>
      <c r="G8" s="918"/>
      <c r="H8" s="918"/>
      <c r="I8" s="918"/>
      <c r="J8" s="918"/>
      <c r="K8" s="918"/>
      <c r="L8" s="918"/>
      <c r="M8" s="64" t="s">
        <v>0</v>
      </c>
      <c r="N8" s="7"/>
    </row>
    <row r="9" spans="1:14" ht="15.75" customHeight="1">
      <c r="A9" s="919" t="s">
        <v>37</v>
      </c>
      <c r="B9" s="928" t="s">
        <v>332</v>
      </c>
      <c r="C9" s="929"/>
      <c r="D9" s="930"/>
      <c r="E9" s="928" t="s">
        <v>22</v>
      </c>
      <c r="F9" s="929"/>
      <c r="G9" s="930"/>
      <c r="H9" s="934" t="s">
        <v>176</v>
      </c>
      <c r="I9" s="936" t="s">
        <v>177</v>
      </c>
      <c r="J9" s="928" t="s">
        <v>196</v>
      </c>
      <c r="K9" s="929"/>
      <c r="L9" s="930"/>
      <c r="M9" s="64" t="s">
        <v>0</v>
      </c>
      <c r="N9" s="7"/>
    </row>
    <row r="10" spans="1:14">
      <c r="A10" s="920"/>
      <c r="B10" s="931"/>
      <c r="C10" s="932"/>
      <c r="D10" s="933"/>
      <c r="E10" s="931"/>
      <c r="F10" s="932"/>
      <c r="G10" s="933"/>
      <c r="H10" s="935"/>
      <c r="I10" s="937"/>
      <c r="J10" s="931"/>
      <c r="K10" s="932"/>
      <c r="L10" s="933"/>
      <c r="M10" s="64" t="s">
        <v>0</v>
      </c>
      <c r="N10" s="7"/>
    </row>
    <row r="11" spans="1:14" ht="16.5" thickBot="1">
      <c r="A11" s="921"/>
      <c r="B11" s="334" t="s">
        <v>154</v>
      </c>
      <c r="C11" s="257" t="s">
        <v>39</v>
      </c>
      <c r="D11" s="257" t="s">
        <v>156</v>
      </c>
      <c r="E11" s="334" t="s">
        <v>154</v>
      </c>
      <c r="F11" s="257" t="s">
        <v>39</v>
      </c>
      <c r="G11" s="257" t="s">
        <v>156</v>
      </c>
      <c r="H11" s="256" t="s">
        <v>156</v>
      </c>
      <c r="I11" s="257" t="s">
        <v>156</v>
      </c>
      <c r="J11" s="632" t="s">
        <v>154</v>
      </c>
      <c r="K11" s="257" t="s">
        <v>39</v>
      </c>
      <c r="L11" s="483" t="s">
        <v>156</v>
      </c>
      <c r="M11" s="64" t="s">
        <v>0</v>
      </c>
      <c r="N11" s="7"/>
    </row>
    <row r="12" spans="1:14">
      <c r="A12" s="360" t="s">
        <v>234</v>
      </c>
      <c r="B12" s="121">
        <v>8422</v>
      </c>
      <c r="C12" s="122">
        <v>8452</v>
      </c>
      <c r="D12" s="123">
        <v>1527000</v>
      </c>
      <c r="E12" s="121">
        <v>0</v>
      </c>
      <c r="F12" s="122">
        <v>0</v>
      </c>
      <c r="G12" s="123">
        <v>376</v>
      </c>
      <c r="H12" s="368">
        <v>11104</v>
      </c>
      <c r="I12" s="122">
        <v>3203</v>
      </c>
      <c r="J12" s="156">
        <f t="shared" ref="J12:K14" si="0">B12+E12</f>
        <v>8422</v>
      </c>
      <c r="K12" s="123">
        <f t="shared" si="0"/>
        <v>8452</v>
      </c>
      <c r="L12" s="69">
        <f>D12+G12+H12+I12</f>
        <v>1541683</v>
      </c>
      <c r="M12" s="64" t="s">
        <v>0</v>
      </c>
      <c r="N12" s="7"/>
    </row>
    <row r="13" spans="1:14">
      <c r="A13" s="361" t="s">
        <v>235</v>
      </c>
      <c r="B13" s="121">
        <v>2154</v>
      </c>
      <c r="C13" s="122">
        <v>2235</v>
      </c>
      <c r="D13" s="123">
        <v>402059</v>
      </c>
      <c r="E13" s="121">
        <v>0</v>
      </c>
      <c r="F13" s="122">
        <v>0</v>
      </c>
      <c r="G13" s="123">
        <v>0</v>
      </c>
      <c r="H13" s="368">
        <v>0</v>
      </c>
      <c r="I13" s="122">
        <v>0</v>
      </c>
      <c r="J13" s="156">
        <f t="shared" si="0"/>
        <v>2154</v>
      </c>
      <c r="K13" s="123">
        <f t="shared" si="0"/>
        <v>2235</v>
      </c>
      <c r="L13" s="69">
        <f>D13+G13+H13+I13</f>
        <v>402059</v>
      </c>
      <c r="M13" s="64" t="s">
        <v>0</v>
      </c>
      <c r="N13" s="7"/>
    </row>
    <row r="14" spans="1:14">
      <c r="A14" s="361" t="s">
        <v>236</v>
      </c>
      <c r="B14" s="657">
        <v>53</v>
      </c>
      <c r="C14" s="538">
        <v>53</v>
      </c>
      <c r="D14" s="658">
        <v>30941</v>
      </c>
      <c r="E14" s="657">
        <v>0</v>
      </c>
      <c r="F14" s="538">
        <v>0</v>
      </c>
      <c r="G14" s="658">
        <v>0</v>
      </c>
      <c r="H14" s="661">
        <v>0</v>
      </c>
      <c r="I14" s="538">
        <v>0</v>
      </c>
      <c r="J14" s="660">
        <f t="shared" si="0"/>
        <v>53</v>
      </c>
      <c r="K14" s="658">
        <f t="shared" si="0"/>
        <v>53</v>
      </c>
      <c r="L14" s="659">
        <f>D14+G14+H14+I14</f>
        <v>30941</v>
      </c>
      <c r="M14" s="64" t="s">
        <v>0</v>
      </c>
      <c r="N14" s="7"/>
    </row>
    <row r="15" spans="1:14">
      <c r="A15" s="172" t="s">
        <v>162</v>
      </c>
      <c r="B15" s="365">
        <f t="shared" ref="B15:L15" si="1">SUM(B12:B14)</f>
        <v>10629</v>
      </c>
      <c r="C15" s="147">
        <f t="shared" si="1"/>
        <v>10740</v>
      </c>
      <c r="D15" s="175">
        <f t="shared" si="1"/>
        <v>1960000</v>
      </c>
      <c r="E15" s="365">
        <f t="shared" si="1"/>
        <v>0</v>
      </c>
      <c r="F15" s="147">
        <f t="shared" si="1"/>
        <v>0</v>
      </c>
      <c r="G15" s="175">
        <f t="shared" si="1"/>
        <v>376</v>
      </c>
      <c r="H15" s="369">
        <f t="shared" si="1"/>
        <v>11104</v>
      </c>
      <c r="I15" s="373">
        <f t="shared" si="1"/>
        <v>3203</v>
      </c>
      <c r="J15" s="173">
        <f t="shared" si="1"/>
        <v>10629</v>
      </c>
      <c r="K15" s="174">
        <f t="shared" si="1"/>
        <v>10740</v>
      </c>
      <c r="L15" s="578">
        <f t="shared" si="1"/>
        <v>1974683</v>
      </c>
      <c r="M15" s="64" t="s">
        <v>0</v>
      </c>
      <c r="N15" s="7"/>
    </row>
    <row r="16" spans="1:14">
      <c r="A16" s="168" t="s">
        <v>143</v>
      </c>
      <c r="B16" s="150" t="s">
        <v>155</v>
      </c>
      <c r="C16" s="151">
        <v>1639</v>
      </c>
      <c r="D16" s="155"/>
      <c r="E16" s="150"/>
      <c r="F16" s="151"/>
      <c r="G16" s="155"/>
      <c r="H16" s="370"/>
      <c r="I16" s="151"/>
      <c r="J16" s="154"/>
      <c r="K16" s="155">
        <f>C16+F16</f>
        <v>1639</v>
      </c>
      <c r="L16" s="177"/>
      <c r="M16" s="64" t="s">
        <v>0</v>
      </c>
      <c r="N16" s="8"/>
    </row>
    <row r="17" spans="1:14">
      <c r="A17" s="168" t="s">
        <v>142</v>
      </c>
      <c r="B17" s="366"/>
      <c r="C17" s="362">
        <f>SUM(C15:C16)</f>
        <v>12379</v>
      </c>
      <c r="D17" s="179"/>
      <c r="E17" s="366"/>
      <c r="F17" s="362">
        <f>+F15+F16</f>
        <v>0</v>
      </c>
      <c r="G17" s="179"/>
      <c r="H17" s="371"/>
      <c r="I17" s="362"/>
      <c r="J17" s="178"/>
      <c r="K17" s="179">
        <f>SUM(K15:K16)</f>
        <v>12379</v>
      </c>
      <c r="L17" s="180"/>
      <c r="M17" s="64" t="s">
        <v>0</v>
      </c>
      <c r="N17" s="7"/>
    </row>
    <row r="18" spans="1:14">
      <c r="A18" s="181" t="s">
        <v>144</v>
      </c>
      <c r="B18" s="121"/>
      <c r="C18" s="122"/>
      <c r="D18" s="123"/>
      <c r="E18" s="121"/>
      <c r="F18" s="122"/>
      <c r="G18" s="123"/>
      <c r="H18" s="368"/>
      <c r="I18" s="122"/>
      <c r="J18" s="156"/>
      <c r="K18" s="123"/>
      <c r="L18" s="69"/>
      <c r="M18" s="64" t="s">
        <v>0</v>
      </c>
      <c r="N18" s="7"/>
    </row>
    <row r="19" spans="1:14">
      <c r="A19" s="182" t="s">
        <v>95</v>
      </c>
      <c r="B19" s="150"/>
      <c r="C19" s="151">
        <v>71</v>
      </c>
      <c r="D19" s="155"/>
      <c r="E19" s="150"/>
      <c r="F19" s="151">
        <v>0</v>
      </c>
      <c r="G19" s="155"/>
      <c r="H19" s="370"/>
      <c r="I19" s="151"/>
      <c r="J19" s="154"/>
      <c r="K19" s="155">
        <f>C19+F19</f>
        <v>71</v>
      </c>
      <c r="L19" s="177"/>
      <c r="M19" s="64" t="s">
        <v>0</v>
      </c>
      <c r="N19" s="7"/>
    </row>
    <row r="20" spans="1:14">
      <c r="A20" s="168" t="s">
        <v>145</v>
      </c>
      <c r="B20" s="150"/>
      <c r="C20" s="151">
        <f>C19+C17</f>
        <v>12450</v>
      </c>
      <c r="D20" s="183"/>
      <c r="E20" s="150"/>
      <c r="F20" s="151">
        <f>F19+F17</f>
        <v>0</v>
      </c>
      <c r="G20" s="183"/>
      <c r="H20" s="372"/>
      <c r="I20" s="374"/>
      <c r="J20" s="154"/>
      <c r="K20" s="155">
        <f>K19+K17</f>
        <v>12450</v>
      </c>
      <c r="L20" s="184"/>
      <c r="M20" s="64" t="s">
        <v>0</v>
      </c>
      <c r="N20" s="7"/>
    </row>
    <row r="21" spans="1:14">
      <c r="A21" s="7"/>
      <c r="B21" s="363"/>
      <c r="C21" s="363"/>
      <c r="D21" s="1"/>
      <c r="E21" s="363"/>
      <c r="F21" s="363"/>
      <c r="G21" s="1"/>
      <c r="H21" s="363"/>
      <c r="I21" s="363"/>
      <c r="J21" s="1"/>
      <c r="K21" s="1"/>
      <c r="L21" s="1"/>
      <c r="M21" s="54" t="s">
        <v>23</v>
      </c>
      <c r="N21" s="7"/>
    </row>
    <row r="22" spans="1:14" s="397" customFormat="1" ht="24.75" customHeight="1">
      <c r="A22" s="914" t="s">
        <v>306</v>
      </c>
      <c r="B22" s="914"/>
      <c r="C22" s="914"/>
      <c r="D22" s="914"/>
      <c r="E22" s="914"/>
      <c r="F22" s="914"/>
      <c r="G22" s="914"/>
      <c r="H22" s="914"/>
      <c r="I22" s="914"/>
      <c r="J22" s="914"/>
      <c r="K22" s="914"/>
      <c r="L22" s="914"/>
    </row>
    <row r="23" spans="1:14" s="397" customFormat="1" ht="36.75" customHeight="1">
      <c r="A23" s="914" t="s">
        <v>249</v>
      </c>
      <c r="B23" s="914"/>
      <c r="C23" s="914"/>
      <c r="D23" s="914"/>
      <c r="E23" s="914"/>
      <c r="F23" s="914"/>
      <c r="G23" s="914"/>
      <c r="H23" s="914"/>
      <c r="I23" s="914"/>
      <c r="J23" s="914"/>
      <c r="K23" s="914"/>
      <c r="L23" s="914"/>
    </row>
    <row r="24" spans="1:14" ht="74.25" customHeight="1">
      <c r="A24" s="914" t="s">
        <v>250</v>
      </c>
      <c r="B24" s="914"/>
      <c r="C24" s="914"/>
      <c r="D24" s="914"/>
      <c r="E24" s="914"/>
      <c r="F24" s="914"/>
      <c r="G24" s="914"/>
      <c r="H24" s="914"/>
      <c r="I24" s="914"/>
      <c r="J24" s="914"/>
      <c r="K24" s="914"/>
      <c r="L24" s="914"/>
      <c r="M24" s="389"/>
    </row>
    <row r="25" spans="1:14" ht="58.5" customHeight="1">
      <c r="A25" s="910" t="s">
        <v>251</v>
      </c>
      <c r="B25" s="910"/>
      <c r="C25" s="910"/>
      <c r="D25" s="910"/>
      <c r="E25" s="910"/>
      <c r="F25" s="910"/>
      <c r="G25" s="910"/>
      <c r="H25" s="910"/>
      <c r="I25" s="910"/>
      <c r="J25" s="910"/>
      <c r="K25" s="910"/>
      <c r="L25" s="910"/>
      <c r="M25" s="398"/>
    </row>
  </sheetData>
  <customSheetViews>
    <customSheetView guid="{0A651168-CAD5-48A4-929F-2A4A67D9F7E0}" scale="75" showPageBreaks="1" fitToPage="1" printArea="1" hiddenColumns="1" view="pageBreakPreview" topLeftCell="A10">
      <selection activeCell="D32" sqref="D32"/>
      <pageMargins left="0.75" right="0.75" top="1" bottom="1" header="0.5" footer="0.5"/>
      <pageSetup scale="59" orientation="landscape" r:id="rId1"/>
      <headerFooter alignWithMargins="0">
        <oddFooter>&amp;C&amp;"Times New Roman,Regular"Exhibit G:  Crosswalk of 2012 Availability</oddFooter>
      </headerFooter>
    </customSheetView>
    <customSheetView guid="{BFBB8579-D278-40C5-8D02-042DDC240852}" scale="75" showPageBreaks="1" fitToPage="1" printArea="1" hiddenRows="1" hiddenColumns="1" view="pageBreakPreview">
      <selection activeCell="T13" sqref="T13"/>
      <pageMargins left="0.75" right="0.75" top="1" bottom="1" header="0.5" footer="0.5"/>
      <pageSetup scale="62" orientation="landscape" r:id="rId2"/>
      <headerFooter alignWithMargins="0">
        <oddFooter>&amp;C&amp;"Times New Roman,Regular"Exhibit G:  Crosswalk of 2012 Availability</oddFooter>
      </headerFooter>
    </customSheetView>
    <customSheetView guid="{12C66D54-5067-4346-818B-6EAB1C8A9183}" scale="75" showPageBreaks="1" fitToPage="1" printArea="1" hiddenColumns="1" view="pageBreakPreview">
      <selection activeCell="E43" sqref="E43"/>
      <pageMargins left="0.75" right="0.75" top="1" bottom="1" header="0.5" footer="0.5"/>
      <pageSetup scale="62" orientation="landscape" r:id="rId3"/>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4"/>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5"/>
      <headerFooter alignWithMargins="0">
        <oddFooter>&amp;C&amp;"Times New Roman,Regular"Exhibit G:  Crosswalk of 2012 Availability</oddFooter>
      </headerFooter>
    </customSheetView>
    <customSheetView guid="{3118AF25-8423-420A-806A-487665220C68}" scale="75" showPageBreaks="1" fitToPage="1" printArea="1" hiddenColumns="1" view="pageBreakPreview">
      <selection activeCell="R16" sqref="R16"/>
      <pageMargins left="0.75" right="0.75" top="1" bottom="1" header="0.5" footer="0.5"/>
      <pageSetup scale="62" orientation="landscape" r:id="rId6"/>
      <headerFooter alignWithMargins="0">
        <oddFooter>&amp;C&amp;"Times New Roman,Regular"Exhibit G:  Crosswalk of 2012 Availability</oddFooter>
      </headerFooter>
    </customSheetView>
  </customSheetViews>
  <mergeCells count="18">
    <mergeCell ref="A22:L22"/>
    <mergeCell ref="A24:L24"/>
    <mergeCell ref="A23:L23"/>
    <mergeCell ref="A25:L25"/>
    <mergeCell ref="B9:D10"/>
    <mergeCell ref="E9:G10"/>
    <mergeCell ref="J9:L10"/>
    <mergeCell ref="H9:H10"/>
    <mergeCell ref="I9:I10"/>
    <mergeCell ref="A6:L6"/>
    <mergeCell ref="A7:L7"/>
    <mergeCell ref="A8:L8"/>
    <mergeCell ref="A9:A11"/>
    <mergeCell ref="A1:L1"/>
    <mergeCell ref="A2:L2"/>
    <mergeCell ref="A3:L3"/>
    <mergeCell ref="A4:L4"/>
    <mergeCell ref="A5:L5"/>
  </mergeCells>
  <phoneticPr fontId="38" type="noConversion"/>
  <pageMargins left="0.75" right="0.75" top="1" bottom="1" header="0.5" footer="0.5"/>
  <pageSetup scale="77" orientation="landscape" r:id="rId7"/>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51"/>
  <sheetViews>
    <sheetView showGridLines="0" showOutlineSymbols="0" zoomScale="85" zoomScaleNormal="85" zoomScaleSheetLayoutView="75" workbookViewId="0">
      <selection activeCell="E30" sqref="E30"/>
    </sheetView>
  </sheetViews>
  <sheetFormatPr defaultColWidth="9.6640625" defaultRowHeight="15.75"/>
  <cols>
    <col min="1" max="1" width="4.44140625" style="17" customWidth="1"/>
    <col min="2" max="2" width="45.6640625" style="17" customWidth="1"/>
    <col min="3" max="3" width="6.5546875" style="367" customWidth="1"/>
    <col min="4" max="4" width="5.6640625" style="367" customWidth="1"/>
    <col min="5" max="5" width="10.44140625" style="367" bestFit="1" customWidth="1"/>
    <col min="6" max="7" width="5.6640625" style="367" customWidth="1"/>
    <col min="8" max="8" width="11.77734375" style="367" customWidth="1"/>
    <col min="9" max="10" width="5.6640625" style="367" customWidth="1"/>
    <col min="11" max="11" width="10.44140625" style="367" bestFit="1" customWidth="1"/>
    <col min="12" max="13" width="5.6640625" style="367" customWidth="1"/>
    <col min="14" max="14" width="7.6640625" style="367" customWidth="1"/>
    <col min="15" max="15" width="1.77734375" style="58" customWidth="1"/>
    <col min="16" max="16" width="8.33203125" style="17" customWidth="1"/>
    <col min="17" max="20" width="7.6640625" style="17" customWidth="1"/>
    <col min="21" max="21" width="3.6640625" style="17" customWidth="1"/>
    <col min="22" max="24" width="7.6640625" style="17" customWidth="1"/>
    <col min="25" max="25" width="3.6640625" style="17" customWidth="1"/>
    <col min="26" max="28" width="7.6640625" style="17" customWidth="1"/>
    <col min="29" max="29" width="3.6640625" style="17" customWidth="1"/>
    <col min="30" max="32" width="7.6640625" style="17" customWidth="1"/>
    <col min="33" max="16384" width="9.6640625" style="17"/>
  </cols>
  <sheetData>
    <row r="1" spans="1:21" ht="20.25">
      <c r="A1" s="749" t="s">
        <v>184</v>
      </c>
      <c r="B1" s="749"/>
      <c r="C1" s="749"/>
      <c r="D1" s="749"/>
      <c r="E1" s="749"/>
      <c r="F1" s="749"/>
      <c r="G1" s="749"/>
      <c r="H1" s="749"/>
      <c r="I1" s="749"/>
      <c r="J1" s="749"/>
      <c r="K1" s="749"/>
      <c r="L1" s="749"/>
      <c r="M1" s="749"/>
      <c r="N1" s="749"/>
      <c r="O1" s="57" t="s">
        <v>0</v>
      </c>
      <c r="P1" s="1"/>
      <c r="Q1" s="1"/>
      <c r="R1" s="1"/>
      <c r="S1" s="1"/>
      <c r="T1" s="1"/>
      <c r="U1" s="1"/>
    </row>
    <row r="2" spans="1:21" ht="13.9" customHeight="1">
      <c r="A2" s="390"/>
      <c r="B2" s="6"/>
      <c r="C2" s="392"/>
      <c r="D2" s="392"/>
      <c r="E2" s="392"/>
      <c r="F2" s="392"/>
      <c r="G2" s="392"/>
      <c r="H2" s="392"/>
      <c r="I2" s="392"/>
      <c r="J2" s="392"/>
      <c r="K2" s="392"/>
      <c r="L2" s="392"/>
      <c r="M2" s="392"/>
      <c r="N2" s="392"/>
      <c r="O2" s="57" t="s">
        <v>0</v>
      </c>
      <c r="P2" s="1"/>
      <c r="Q2" s="1"/>
      <c r="R2" s="1"/>
      <c r="S2" s="1"/>
      <c r="T2" s="1"/>
      <c r="U2" s="1"/>
    </row>
    <row r="3" spans="1:21" s="573" customFormat="1" ht="18.75">
      <c r="A3" s="953" t="s">
        <v>92</v>
      </c>
      <c r="B3" s="953"/>
      <c r="C3" s="953"/>
      <c r="D3" s="953"/>
      <c r="E3" s="953"/>
      <c r="F3" s="953"/>
      <c r="G3" s="953"/>
      <c r="H3" s="953"/>
      <c r="I3" s="953"/>
      <c r="J3" s="953"/>
      <c r="K3" s="953"/>
      <c r="L3" s="953"/>
      <c r="M3" s="953"/>
      <c r="N3" s="953"/>
      <c r="O3" s="572" t="s">
        <v>0</v>
      </c>
      <c r="P3" s="30"/>
      <c r="Q3" s="30"/>
      <c r="R3" s="30"/>
      <c r="S3" s="30"/>
      <c r="T3" s="30"/>
      <c r="U3" s="30"/>
    </row>
    <row r="4" spans="1:21" ht="16.5">
      <c r="A4" s="954" t="str">
        <f>+'B. Summary of Requirements '!A5</f>
        <v>United States Attorneys</v>
      </c>
      <c r="B4" s="954"/>
      <c r="C4" s="954"/>
      <c r="D4" s="954"/>
      <c r="E4" s="954"/>
      <c r="F4" s="954"/>
      <c r="G4" s="954"/>
      <c r="H4" s="954"/>
      <c r="I4" s="954"/>
      <c r="J4" s="954"/>
      <c r="K4" s="954"/>
      <c r="L4" s="954"/>
      <c r="M4" s="954"/>
      <c r="N4" s="954"/>
      <c r="O4" s="57" t="s">
        <v>0</v>
      </c>
      <c r="P4" s="1"/>
      <c r="Q4" s="1"/>
      <c r="R4" s="1"/>
      <c r="S4" s="1"/>
      <c r="T4" s="1"/>
      <c r="U4" s="1"/>
    </row>
    <row r="5" spans="1:21" ht="16.5">
      <c r="A5" s="954" t="str">
        <f>+'B. Summary of Requirements '!A6</f>
        <v>Salaries and Expenses</v>
      </c>
      <c r="B5" s="954"/>
      <c r="C5" s="954"/>
      <c r="D5" s="954"/>
      <c r="E5" s="954"/>
      <c r="F5" s="954"/>
      <c r="G5" s="954"/>
      <c r="H5" s="954"/>
      <c r="I5" s="954"/>
      <c r="J5" s="954"/>
      <c r="K5" s="954"/>
      <c r="L5" s="954"/>
      <c r="M5" s="954"/>
      <c r="N5" s="954"/>
      <c r="O5" s="57" t="s">
        <v>0</v>
      </c>
      <c r="P5" s="1"/>
      <c r="Q5" s="1"/>
      <c r="R5" s="1"/>
      <c r="S5" s="1"/>
      <c r="T5" s="1"/>
      <c r="U5" s="1"/>
    </row>
    <row r="6" spans="1:21">
      <c r="A6" s="955" t="s">
        <v>137</v>
      </c>
      <c r="B6" s="955"/>
      <c r="C6" s="955"/>
      <c r="D6" s="955"/>
      <c r="E6" s="955"/>
      <c r="F6" s="955"/>
      <c r="G6" s="955"/>
      <c r="H6" s="955"/>
      <c r="I6" s="955"/>
      <c r="J6" s="955"/>
      <c r="K6" s="955"/>
      <c r="L6" s="955"/>
      <c r="M6" s="955"/>
      <c r="N6" s="955"/>
      <c r="O6" s="57" t="s">
        <v>0</v>
      </c>
      <c r="P6" s="1"/>
      <c r="Q6" s="1"/>
      <c r="R6" s="1"/>
      <c r="S6" s="1"/>
      <c r="T6" s="1"/>
      <c r="U6" s="1"/>
    </row>
    <row r="7" spans="1:21">
      <c r="A7" s="6"/>
      <c r="B7" s="6"/>
      <c r="C7" s="392"/>
      <c r="D7" s="392"/>
      <c r="E7" s="392"/>
      <c r="F7" s="392"/>
      <c r="G7" s="392"/>
      <c r="H7" s="392"/>
      <c r="I7" s="392"/>
      <c r="J7" s="392"/>
      <c r="K7" s="392"/>
      <c r="L7" s="392"/>
      <c r="M7" s="392"/>
      <c r="N7" s="392"/>
      <c r="O7" s="57" t="s">
        <v>0</v>
      </c>
      <c r="P7" s="1"/>
      <c r="Q7" s="1"/>
      <c r="R7" s="1"/>
      <c r="S7" s="1"/>
      <c r="T7" s="1"/>
      <c r="U7" s="1"/>
    </row>
    <row r="8" spans="1:21">
      <c r="A8" s="824" t="s">
        <v>151</v>
      </c>
      <c r="B8" s="942"/>
      <c r="C8" s="952" t="s">
        <v>208</v>
      </c>
      <c r="D8" s="945"/>
      <c r="E8" s="946"/>
      <c r="F8" s="952" t="s">
        <v>198</v>
      </c>
      <c r="G8" s="945"/>
      <c r="H8" s="946"/>
      <c r="I8" s="947" t="s">
        <v>193</v>
      </c>
      <c r="J8" s="948"/>
      <c r="K8" s="949"/>
      <c r="L8" s="945" t="s">
        <v>36</v>
      </c>
      <c r="M8" s="945"/>
      <c r="N8" s="946"/>
      <c r="O8" s="57" t="s">
        <v>0</v>
      </c>
      <c r="P8" s="1"/>
      <c r="Q8" s="1"/>
      <c r="R8" s="1"/>
      <c r="S8" s="1"/>
      <c r="T8" s="1"/>
      <c r="U8" s="1"/>
    </row>
    <row r="9" spans="1:21" ht="16.5" thickBot="1">
      <c r="A9" s="943"/>
      <c r="B9" s="944"/>
      <c r="C9" s="391" t="s">
        <v>154</v>
      </c>
      <c r="D9" s="257" t="s">
        <v>39</v>
      </c>
      <c r="E9" s="483" t="s">
        <v>156</v>
      </c>
      <c r="F9" s="391" t="s">
        <v>154</v>
      </c>
      <c r="G9" s="257" t="s">
        <v>39</v>
      </c>
      <c r="H9" s="483" t="s">
        <v>156</v>
      </c>
      <c r="I9" s="569" t="s">
        <v>154</v>
      </c>
      <c r="J9" s="570" t="s">
        <v>39</v>
      </c>
      <c r="K9" s="571" t="s">
        <v>156</v>
      </c>
      <c r="L9" s="257" t="s">
        <v>154</v>
      </c>
      <c r="M9" s="257" t="s">
        <v>39</v>
      </c>
      <c r="N9" s="483" t="s">
        <v>156</v>
      </c>
      <c r="O9" s="57" t="s">
        <v>0</v>
      </c>
      <c r="P9" s="1"/>
      <c r="Q9" s="1"/>
      <c r="R9" s="1"/>
      <c r="S9" s="1"/>
      <c r="T9" s="1"/>
      <c r="U9" s="1"/>
    </row>
    <row r="10" spans="1:21">
      <c r="A10" s="457" t="s">
        <v>252</v>
      </c>
      <c r="B10" s="459"/>
      <c r="C10" s="472">
        <v>1027</v>
      </c>
      <c r="D10" s="463">
        <v>975</v>
      </c>
      <c r="E10" s="662">
        <v>145947</v>
      </c>
      <c r="F10" s="470">
        <v>1027</v>
      </c>
      <c r="G10" s="461">
        <f>D10</f>
        <v>975</v>
      </c>
      <c r="H10" s="669">
        <v>144973</v>
      </c>
      <c r="I10" s="472">
        <f>F10</f>
        <v>1027</v>
      </c>
      <c r="J10" s="463">
        <v>975</v>
      </c>
      <c r="K10" s="662">
        <v>146133</v>
      </c>
      <c r="L10" s="478">
        <f>I10-F10</f>
        <v>0</v>
      </c>
      <c r="M10" s="481">
        <f>J10-G10</f>
        <v>0</v>
      </c>
      <c r="N10" s="670">
        <f>K10-H10</f>
        <v>1160</v>
      </c>
      <c r="O10" s="449" t="s">
        <v>0</v>
      </c>
      <c r="P10" s="1"/>
      <c r="Q10" s="1"/>
      <c r="R10" s="1"/>
      <c r="S10" s="1"/>
      <c r="T10" s="1"/>
      <c r="U10" s="1"/>
    </row>
    <row r="11" spans="1:21">
      <c r="A11" s="458" t="s">
        <v>253</v>
      </c>
      <c r="B11" s="460"/>
      <c r="C11" s="476"/>
      <c r="D11" s="468"/>
      <c r="E11" s="663">
        <v>19672</v>
      </c>
      <c r="F11" s="471"/>
      <c r="G11" s="462"/>
      <c r="H11" s="663">
        <v>6974</v>
      </c>
      <c r="I11" s="476"/>
      <c r="J11" s="468"/>
      <c r="K11" s="663">
        <v>6974</v>
      </c>
      <c r="L11" s="479">
        <f t="shared" ref="L11" si="0">I11-F11</f>
        <v>0</v>
      </c>
      <c r="M11" s="482">
        <f t="shared" ref="M11" si="1">J11-G11</f>
        <v>0</v>
      </c>
      <c r="N11" s="671">
        <f t="shared" ref="N11" si="2">K11-H11</f>
        <v>0</v>
      </c>
      <c r="O11" s="449" t="s">
        <v>0</v>
      </c>
      <c r="P11" s="1"/>
      <c r="Q11" s="1"/>
      <c r="R11" s="1"/>
      <c r="S11" s="1"/>
      <c r="T11" s="1"/>
      <c r="U11" s="1"/>
    </row>
    <row r="12" spans="1:21">
      <c r="A12" s="458" t="s">
        <v>254</v>
      </c>
      <c r="B12" s="460"/>
      <c r="C12" s="472">
        <v>153</v>
      </c>
      <c r="D12" s="463">
        <v>153</v>
      </c>
      <c r="E12" s="663">
        <v>31891</v>
      </c>
      <c r="F12" s="472">
        <v>153</v>
      </c>
      <c r="G12" s="463">
        <v>153</v>
      </c>
      <c r="H12" s="663">
        <v>30645</v>
      </c>
      <c r="I12" s="472">
        <v>153</v>
      </c>
      <c r="J12" s="463">
        <v>153</v>
      </c>
      <c r="K12" s="663">
        <v>30645</v>
      </c>
      <c r="L12" s="479">
        <f t="shared" ref="L12:L46" si="3">I12-F12</f>
        <v>0</v>
      </c>
      <c r="M12" s="482">
        <f t="shared" ref="M12:M46" si="4">J12-G12</f>
        <v>0</v>
      </c>
      <c r="N12" s="671">
        <f t="shared" ref="N12:N46" si="5">K12-H12</f>
        <v>0</v>
      </c>
      <c r="O12" s="449"/>
      <c r="P12" s="1"/>
      <c r="Q12" s="1"/>
      <c r="R12" s="1"/>
      <c r="S12" s="1"/>
      <c r="T12" s="1"/>
      <c r="U12" s="1"/>
    </row>
    <row r="13" spans="1:21">
      <c r="A13" s="450" t="s">
        <v>255</v>
      </c>
      <c r="B13" s="448"/>
      <c r="C13" s="472">
        <v>9</v>
      </c>
      <c r="D13" s="463">
        <v>9</v>
      </c>
      <c r="E13" s="663">
        <v>10478</v>
      </c>
      <c r="F13" s="472">
        <v>9</v>
      </c>
      <c r="G13" s="463">
        <v>9</v>
      </c>
      <c r="H13" s="663">
        <v>9635</v>
      </c>
      <c r="I13" s="472">
        <v>9</v>
      </c>
      <c r="J13" s="463">
        <v>9</v>
      </c>
      <c r="K13" s="663">
        <v>9635</v>
      </c>
      <c r="L13" s="479">
        <f t="shared" si="3"/>
        <v>0</v>
      </c>
      <c r="M13" s="482">
        <f t="shared" si="4"/>
        <v>0</v>
      </c>
      <c r="N13" s="671">
        <f t="shared" si="5"/>
        <v>0</v>
      </c>
      <c r="O13" s="449" t="s">
        <v>0</v>
      </c>
      <c r="P13" s="1"/>
      <c r="Q13" s="1"/>
      <c r="R13" s="1"/>
      <c r="S13" s="1"/>
      <c r="T13" s="1"/>
      <c r="U13" s="1"/>
    </row>
    <row r="14" spans="1:21">
      <c r="A14" s="450" t="s">
        <v>256</v>
      </c>
      <c r="B14" s="448"/>
      <c r="C14" s="472">
        <v>13</v>
      </c>
      <c r="D14" s="463">
        <v>13</v>
      </c>
      <c r="E14" s="663">
        <v>2678</v>
      </c>
      <c r="F14" s="472">
        <v>13</v>
      </c>
      <c r="G14" s="463">
        <v>13</v>
      </c>
      <c r="H14" s="663">
        <v>2678</v>
      </c>
      <c r="I14" s="472">
        <v>13</v>
      </c>
      <c r="J14" s="463">
        <v>13</v>
      </c>
      <c r="K14" s="663">
        <v>2678</v>
      </c>
      <c r="L14" s="479">
        <f t="shared" si="3"/>
        <v>0</v>
      </c>
      <c r="M14" s="482">
        <f t="shared" si="4"/>
        <v>0</v>
      </c>
      <c r="N14" s="671">
        <f t="shared" si="5"/>
        <v>0</v>
      </c>
      <c r="O14" s="449"/>
      <c r="P14" s="1"/>
      <c r="Q14" s="1"/>
      <c r="R14" s="1"/>
      <c r="S14" s="1"/>
      <c r="T14" s="1"/>
      <c r="U14" s="1"/>
    </row>
    <row r="15" spans="1:21">
      <c r="A15" s="450" t="s">
        <v>257</v>
      </c>
      <c r="B15" s="448"/>
      <c r="C15" s="472"/>
      <c r="D15" s="463"/>
      <c r="E15" s="663">
        <v>2000</v>
      </c>
      <c r="F15" s="472"/>
      <c r="G15" s="463"/>
      <c r="H15" s="663">
        <v>2000</v>
      </c>
      <c r="I15" s="472"/>
      <c r="J15" s="463"/>
      <c r="K15" s="663">
        <v>2000</v>
      </c>
      <c r="L15" s="479">
        <f t="shared" si="3"/>
        <v>0</v>
      </c>
      <c r="M15" s="482">
        <f t="shared" si="4"/>
        <v>0</v>
      </c>
      <c r="N15" s="671">
        <f t="shared" si="5"/>
        <v>0</v>
      </c>
      <c r="O15" s="449"/>
      <c r="P15" s="1"/>
      <c r="Q15" s="1"/>
      <c r="R15" s="1"/>
      <c r="S15" s="1"/>
      <c r="T15" s="1"/>
      <c r="U15" s="1"/>
    </row>
    <row r="16" spans="1:21">
      <c r="A16" s="450" t="s">
        <v>258</v>
      </c>
      <c r="B16" s="448"/>
      <c r="C16" s="472">
        <v>177</v>
      </c>
      <c r="D16" s="463">
        <v>177</v>
      </c>
      <c r="E16" s="663">
        <v>31400</v>
      </c>
      <c r="F16" s="472">
        <v>177</v>
      </c>
      <c r="G16" s="463">
        <v>177</v>
      </c>
      <c r="H16" s="663">
        <v>32689</v>
      </c>
      <c r="I16" s="472">
        <v>177</v>
      </c>
      <c r="J16" s="463">
        <v>177</v>
      </c>
      <c r="K16" s="663">
        <v>32689</v>
      </c>
      <c r="L16" s="479">
        <f t="shared" si="3"/>
        <v>0</v>
      </c>
      <c r="M16" s="482">
        <f t="shared" si="4"/>
        <v>0</v>
      </c>
      <c r="N16" s="671">
        <f t="shared" si="5"/>
        <v>0</v>
      </c>
      <c r="O16" s="449"/>
      <c r="P16" s="1"/>
      <c r="Q16" s="1"/>
      <c r="R16" s="1"/>
      <c r="S16" s="1"/>
      <c r="T16" s="1"/>
      <c r="U16" s="1"/>
    </row>
    <row r="17" spans="1:21">
      <c r="A17" s="450" t="s">
        <v>259</v>
      </c>
      <c r="B17" s="448"/>
      <c r="C17" s="472">
        <v>62</v>
      </c>
      <c r="D17" s="463">
        <v>30</v>
      </c>
      <c r="E17" s="663">
        <v>15054</v>
      </c>
      <c r="F17" s="472">
        <v>62</v>
      </c>
      <c r="G17" s="463">
        <v>30</v>
      </c>
      <c r="H17" s="663">
        <v>15054</v>
      </c>
      <c r="I17" s="472">
        <v>64</v>
      </c>
      <c r="J17" s="463">
        <v>64</v>
      </c>
      <c r="K17" s="663">
        <v>15054</v>
      </c>
      <c r="L17" s="479">
        <f t="shared" si="3"/>
        <v>2</v>
      </c>
      <c r="M17" s="482">
        <f t="shared" si="4"/>
        <v>34</v>
      </c>
      <c r="N17" s="671">
        <f t="shared" si="5"/>
        <v>0</v>
      </c>
      <c r="O17" s="449"/>
      <c r="P17" s="1"/>
      <c r="Q17" s="1"/>
      <c r="R17" s="1"/>
      <c r="S17" s="1"/>
      <c r="T17" s="1"/>
      <c r="U17" s="1"/>
    </row>
    <row r="18" spans="1:21">
      <c r="A18" s="450" t="s">
        <v>287</v>
      </c>
      <c r="B18" s="448"/>
      <c r="C18" s="472"/>
      <c r="D18" s="463"/>
      <c r="E18" s="663">
        <v>177</v>
      </c>
      <c r="F18" s="472"/>
      <c r="G18" s="463"/>
      <c r="H18" s="663">
        <v>177</v>
      </c>
      <c r="I18" s="472"/>
      <c r="J18" s="463"/>
      <c r="K18" s="663">
        <v>177</v>
      </c>
      <c r="L18" s="479">
        <f t="shared" si="3"/>
        <v>0</v>
      </c>
      <c r="M18" s="482">
        <f t="shared" si="4"/>
        <v>0</v>
      </c>
      <c r="N18" s="671">
        <f t="shared" si="5"/>
        <v>0</v>
      </c>
      <c r="O18" s="449"/>
      <c r="P18" s="1"/>
      <c r="Q18" s="1"/>
      <c r="R18" s="1"/>
      <c r="S18" s="1"/>
      <c r="T18" s="1"/>
      <c r="U18" s="1"/>
    </row>
    <row r="19" spans="1:21">
      <c r="A19" s="450" t="s">
        <v>260</v>
      </c>
      <c r="B19" s="448"/>
      <c r="C19" s="472">
        <v>182</v>
      </c>
      <c r="D19" s="463">
        <v>182</v>
      </c>
      <c r="E19" s="663">
        <v>27906</v>
      </c>
      <c r="F19" s="472">
        <v>182</v>
      </c>
      <c r="G19" s="463">
        <v>182</v>
      </c>
      <c r="H19" s="663">
        <v>27906</v>
      </c>
      <c r="I19" s="472">
        <v>182</v>
      </c>
      <c r="J19" s="463">
        <v>182</v>
      </c>
      <c r="K19" s="663">
        <v>27906</v>
      </c>
      <c r="L19" s="479">
        <f t="shared" si="3"/>
        <v>0</v>
      </c>
      <c r="M19" s="482">
        <f t="shared" si="4"/>
        <v>0</v>
      </c>
      <c r="N19" s="671">
        <f t="shared" si="5"/>
        <v>0</v>
      </c>
      <c r="O19" s="449"/>
      <c r="P19" s="1"/>
      <c r="Q19" s="1"/>
      <c r="R19" s="1"/>
      <c r="S19" s="1"/>
      <c r="T19" s="1"/>
      <c r="U19" s="1"/>
    </row>
    <row r="20" spans="1:21">
      <c r="A20" s="450" t="s">
        <v>261</v>
      </c>
      <c r="B20" s="448"/>
      <c r="C20" s="472"/>
      <c r="D20" s="463"/>
      <c r="E20" s="663">
        <v>4882</v>
      </c>
      <c r="F20" s="472"/>
      <c r="G20" s="463"/>
      <c r="H20" s="663">
        <v>4882</v>
      </c>
      <c r="I20" s="472"/>
      <c r="J20" s="463"/>
      <c r="K20" s="663">
        <v>4882</v>
      </c>
      <c r="L20" s="479">
        <f t="shared" si="3"/>
        <v>0</v>
      </c>
      <c r="M20" s="482">
        <f t="shared" si="4"/>
        <v>0</v>
      </c>
      <c r="N20" s="671">
        <f t="shared" si="5"/>
        <v>0</v>
      </c>
      <c r="O20" s="449"/>
      <c r="P20" s="1"/>
      <c r="Q20" s="1"/>
      <c r="R20" s="1"/>
      <c r="S20" s="1"/>
      <c r="T20" s="1"/>
      <c r="U20" s="1"/>
    </row>
    <row r="21" spans="1:21">
      <c r="A21" s="450" t="s">
        <v>262</v>
      </c>
      <c r="B21" s="448"/>
      <c r="C21" s="472"/>
      <c r="D21" s="463"/>
      <c r="E21" s="663">
        <v>27721</v>
      </c>
      <c r="F21" s="472"/>
      <c r="G21" s="463"/>
      <c r="H21" s="663">
        <v>43435</v>
      </c>
      <c r="I21" s="472"/>
      <c r="J21" s="463"/>
      <c r="K21" s="663">
        <f>H21</f>
        <v>43435</v>
      </c>
      <c r="L21" s="479">
        <f t="shared" si="3"/>
        <v>0</v>
      </c>
      <c r="M21" s="482">
        <f t="shared" si="4"/>
        <v>0</v>
      </c>
      <c r="N21" s="671">
        <f t="shared" si="5"/>
        <v>0</v>
      </c>
      <c r="O21" s="449"/>
      <c r="P21" s="1"/>
      <c r="Q21" s="1"/>
      <c r="R21" s="1"/>
      <c r="S21" s="1"/>
      <c r="T21" s="1"/>
      <c r="U21" s="1"/>
    </row>
    <row r="22" spans="1:21">
      <c r="A22" s="450" t="s">
        <v>263</v>
      </c>
      <c r="B22" s="448"/>
      <c r="C22" s="472"/>
      <c r="D22" s="463"/>
      <c r="E22" s="663">
        <f>129+30+96+22+1+14+17+2+20+35+14+5+1+21</f>
        <v>407</v>
      </c>
      <c r="F22" s="472"/>
      <c r="G22" s="463"/>
      <c r="H22" s="663">
        <f>147+30+96+22+1+14+17+2+20+35+14+5+1+21</f>
        <v>425</v>
      </c>
      <c r="I22" s="472"/>
      <c r="J22" s="463"/>
      <c r="K22" s="663">
        <f>H22</f>
        <v>425</v>
      </c>
      <c r="L22" s="479">
        <f t="shared" si="3"/>
        <v>0</v>
      </c>
      <c r="M22" s="482">
        <f t="shared" si="4"/>
        <v>0</v>
      </c>
      <c r="N22" s="671">
        <f t="shared" si="5"/>
        <v>0</v>
      </c>
      <c r="O22" s="249"/>
      <c r="P22" s="1"/>
      <c r="Q22" s="1"/>
      <c r="R22" s="1"/>
      <c r="S22" s="1"/>
      <c r="T22" s="1"/>
      <c r="U22" s="1"/>
    </row>
    <row r="23" spans="1:21">
      <c r="A23" s="450" t="s">
        <v>264</v>
      </c>
      <c r="B23" s="448"/>
      <c r="C23" s="472"/>
      <c r="D23" s="463"/>
      <c r="E23" s="663">
        <v>3</v>
      </c>
      <c r="F23" s="472"/>
      <c r="G23" s="463"/>
      <c r="H23" s="663">
        <v>3</v>
      </c>
      <c r="I23" s="472"/>
      <c r="J23" s="463"/>
      <c r="K23" s="663">
        <v>3</v>
      </c>
      <c r="L23" s="479">
        <f t="shared" si="3"/>
        <v>0</v>
      </c>
      <c r="M23" s="482">
        <f t="shared" si="4"/>
        <v>0</v>
      </c>
      <c r="N23" s="671">
        <f t="shared" si="5"/>
        <v>0</v>
      </c>
      <c r="O23" s="449"/>
      <c r="P23" s="1"/>
      <c r="Q23" s="1"/>
      <c r="R23" s="1"/>
      <c r="S23" s="1"/>
      <c r="T23" s="1"/>
      <c r="U23" s="1"/>
    </row>
    <row r="24" spans="1:21">
      <c r="A24" s="450" t="s">
        <v>265</v>
      </c>
      <c r="B24" s="448"/>
      <c r="C24" s="472"/>
      <c r="D24" s="463"/>
      <c r="E24" s="663">
        <v>1005</v>
      </c>
      <c r="F24" s="472"/>
      <c r="G24" s="463"/>
      <c r="H24" s="663">
        <v>722</v>
      </c>
      <c r="I24" s="472"/>
      <c r="J24" s="463"/>
      <c r="K24" s="663">
        <v>722</v>
      </c>
      <c r="L24" s="479">
        <f t="shared" si="3"/>
        <v>0</v>
      </c>
      <c r="M24" s="482">
        <f t="shared" si="4"/>
        <v>0</v>
      </c>
      <c r="N24" s="671">
        <f t="shared" si="5"/>
        <v>0</v>
      </c>
      <c r="O24" s="449"/>
      <c r="P24" s="1"/>
      <c r="Q24" s="1"/>
      <c r="R24" s="1"/>
      <c r="S24" s="1"/>
      <c r="T24" s="1"/>
      <c r="U24" s="1"/>
    </row>
    <row r="25" spans="1:21">
      <c r="A25" s="450" t="s">
        <v>266</v>
      </c>
      <c r="B25" s="448"/>
      <c r="C25" s="472"/>
      <c r="D25" s="463"/>
      <c r="E25" s="663">
        <v>4</v>
      </c>
      <c r="F25" s="472"/>
      <c r="G25" s="463"/>
      <c r="H25" s="663">
        <v>4</v>
      </c>
      <c r="I25" s="472"/>
      <c r="J25" s="463"/>
      <c r="K25" s="663">
        <v>4</v>
      </c>
      <c r="L25" s="479">
        <f t="shared" si="3"/>
        <v>0</v>
      </c>
      <c r="M25" s="482">
        <f t="shared" si="4"/>
        <v>0</v>
      </c>
      <c r="N25" s="671">
        <f t="shared" si="5"/>
        <v>0</v>
      </c>
      <c r="O25" s="449"/>
      <c r="P25" s="1"/>
      <c r="Q25" s="1"/>
      <c r="R25" s="1"/>
      <c r="S25" s="1"/>
      <c r="T25" s="1"/>
      <c r="U25" s="1"/>
    </row>
    <row r="26" spans="1:21">
      <c r="A26" s="450" t="s">
        <v>267</v>
      </c>
      <c r="B26" s="448"/>
      <c r="C26" s="472"/>
      <c r="D26" s="463"/>
      <c r="E26" s="663">
        <v>201</v>
      </c>
      <c r="F26" s="472"/>
      <c r="G26" s="463"/>
      <c r="H26" s="663">
        <v>171</v>
      </c>
      <c r="I26" s="472"/>
      <c r="J26" s="463"/>
      <c r="K26" s="663">
        <v>171</v>
      </c>
      <c r="L26" s="479">
        <f t="shared" si="3"/>
        <v>0</v>
      </c>
      <c r="M26" s="482">
        <f t="shared" si="4"/>
        <v>0</v>
      </c>
      <c r="N26" s="671">
        <f t="shared" si="5"/>
        <v>0</v>
      </c>
      <c r="O26" s="449"/>
      <c r="P26" s="1"/>
      <c r="Q26" s="1"/>
      <c r="R26" s="1"/>
      <c r="S26" s="1"/>
      <c r="T26" s="1"/>
      <c r="U26" s="1"/>
    </row>
    <row r="27" spans="1:21">
      <c r="A27" s="450" t="s">
        <v>268</v>
      </c>
      <c r="B27" s="448"/>
      <c r="C27" s="472"/>
      <c r="D27" s="463"/>
      <c r="E27" s="663">
        <v>394</v>
      </c>
      <c r="F27" s="472"/>
      <c r="G27" s="463"/>
      <c r="H27" s="663">
        <v>394</v>
      </c>
      <c r="I27" s="472"/>
      <c r="J27" s="463"/>
      <c r="K27" s="663">
        <v>394</v>
      </c>
      <c r="L27" s="479">
        <f t="shared" si="3"/>
        <v>0</v>
      </c>
      <c r="M27" s="482">
        <f t="shared" si="4"/>
        <v>0</v>
      </c>
      <c r="N27" s="671">
        <f t="shared" si="5"/>
        <v>0</v>
      </c>
      <c r="O27" s="449"/>
      <c r="P27" s="1"/>
      <c r="Q27" s="1"/>
      <c r="R27" s="1"/>
      <c r="S27" s="1"/>
      <c r="T27" s="1"/>
      <c r="U27" s="1"/>
    </row>
    <row r="28" spans="1:21">
      <c r="A28" s="450" t="s">
        <v>269</v>
      </c>
      <c r="B28" s="448"/>
      <c r="C28" s="472"/>
      <c r="D28" s="463"/>
      <c r="E28" s="663">
        <v>759</v>
      </c>
      <c r="F28" s="472"/>
      <c r="G28" s="463"/>
      <c r="H28" s="663">
        <v>759</v>
      </c>
      <c r="I28" s="472"/>
      <c r="J28" s="463"/>
      <c r="K28" s="663">
        <v>759</v>
      </c>
      <c r="L28" s="479">
        <f t="shared" si="3"/>
        <v>0</v>
      </c>
      <c r="M28" s="482">
        <f t="shared" si="4"/>
        <v>0</v>
      </c>
      <c r="N28" s="671">
        <f t="shared" si="5"/>
        <v>0</v>
      </c>
      <c r="O28" s="449"/>
      <c r="P28" s="1"/>
      <c r="Q28" s="1"/>
      <c r="R28" s="1"/>
      <c r="S28" s="1"/>
      <c r="T28" s="1"/>
      <c r="U28" s="1"/>
    </row>
    <row r="29" spans="1:21">
      <c r="A29" s="450" t="s">
        <v>270</v>
      </c>
      <c r="B29" s="448"/>
      <c r="C29" s="472"/>
      <c r="D29" s="463"/>
      <c r="E29" s="663">
        <v>413</v>
      </c>
      <c r="F29" s="472"/>
      <c r="G29" s="463"/>
      <c r="H29" s="663">
        <v>141</v>
      </c>
      <c r="I29" s="472"/>
      <c r="J29" s="463"/>
      <c r="K29" s="663">
        <v>141</v>
      </c>
      <c r="L29" s="479">
        <f t="shared" si="3"/>
        <v>0</v>
      </c>
      <c r="M29" s="482">
        <f t="shared" si="4"/>
        <v>0</v>
      </c>
      <c r="N29" s="671">
        <f t="shared" si="5"/>
        <v>0</v>
      </c>
      <c r="O29" s="449"/>
      <c r="P29" s="1"/>
      <c r="Q29" s="1"/>
      <c r="R29" s="1"/>
      <c r="S29" s="1"/>
      <c r="T29" s="1"/>
      <c r="U29" s="1"/>
    </row>
    <row r="30" spans="1:21">
      <c r="A30" s="450" t="s">
        <v>271</v>
      </c>
      <c r="B30" s="448"/>
      <c r="C30" s="472"/>
      <c r="D30" s="463"/>
      <c r="E30" s="663">
        <v>299</v>
      </c>
      <c r="F30" s="472"/>
      <c r="G30" s="463"/>
      <c r="H30" s="663">
        <v>200</v>
      </c>
      <c r="I30" s="472"/>
      <c r="J30" s="463"/>
      <c r="K30" s="663">
        <v>200</v>
      </c>
      <c r="L30" s="479">
        <f t="shared" si="3"/>
        <v>0</v>
      </c>
      <c r="M30" s="482">
        <f t="shared" si="4"/>
        <v>0</v>
      </c>
      <c r="N30" s="671">
        <f t="shared" si="5"/>
        <v>0</v>
      </c>
      <c r="O30" s="449"/>
      <c r="P30" s="1"/>
      <c r="Q30" s="1"/>
      <c r="R30" s="1"/>
      <c r="S30" s="1"/>
      <c r="T30" s="1"/>
      <c r="U30" s="1"/>
    </row>
    <row r="31" spans="1:21">
      <c r="A31" s="450" t="s">
        <v>272</v>
      </c>
      <c r="B31" s="448"/>
      <c r="C31" s="472">
        <v>10</v>
      </c>
      <c r="D31" s="463">
        <v>10</v>
      </c>
      <c r="E31" s="663">
        <v>1987</v>
      </c>
      <c r="F31" s="472">
        <v>10</v>
      </c>
      <c r="G31" s="463">
        <v>10</v>
      </c>
      <c r="H31" s="663">
        <v>1987</v>
      </c>
      <c r="I31" s="472">
        <v>10</v>
      </c>
      <c r="J31" s="463">
        <v>10</v>
      </c>
      <c r="K31" s="663">
        <v>1987</v>
      </c>
      <c r="L31" s="479">
        <f t="shared" si="3"/>
        <v>0</v>
      </c>
      <c r="M31" s="482">
        <f t="shared" si="4"/>
        <v>0</v>
      </c>
      <c r="N31" s="671">
        <f t="shared" si="5"/>
        <v>0</v>
      </c>
      <c r="O31" s="449"/>
      <c r="P31" s="1"/>
      <c r="Q31" s="1"/>
      <c r="R31" s="1"/>
      <c r="S31" s="1"/>
      <c r="T31" s="1"/>
      <c r="U31" s="1"/>
    </row>
    <row r="32" spans="1:21">
      <c r="A32" s="450" t="s">
        <v>273</v>
      </c>
      <c r="B32" s="448"/>
      <c r="C32" s="472"/>
      <c r="D32" s="463"/>
      <c r="E32" s="663">
        <v>126</v>
      </c>
      <c r="F32" s="472"/>
      <c r="G32" s="463"/>
      <c r="H32" s="663">
        <v>126</v>
      </c>
      <c r="I32" s="472"/>
      <c r="J32" s="463"/>
      <c r="K32" s="663">
        <v>126</v>
      </c>
      <c r="L32" s="479">
        <f t="shared" si="3"/>
        <v>0</v>
      </c>
      <c r="M32" s="482">
        <f t="shared" si="4"/>
        <v>0</v>
      </c>
      <c r="N32" s="671">
        <f t="shared" si="5"/>
        <v>0</v>
      </c>
      <c r="O32" s="449"/>
      <c r="P32" s="1"/>
      <c r="Q32" s="1"/>
      <c r="R32" s="1"/>
      <c r="S32" s="1"/>
      <c r="T32" s="1"/>
      <c r="U32" s="1"/>
    </row>
    <row r="33" spans="1:21">
      <c r="A33" s="450" t="s">
        <v>274</v>
      </c>
      <c r="B33" s="448"/>
      <c r="C33" s="472"/>
      <c r="D33" s="463"/>
      <c r="E33" s="663">
        <v>252</v>
      </c>
      <c r="F33" s="472"/>
      <c r="G33" s="463"/>
      <c r="H33" s="663">
        <v>86</v>
      </c>
      <c r="I33" s="472"/>
      <c r="J33" s="463"/>
      <c r="K33" s="663">
        <v>86</v>
      </c>
      <c r="L33" s="479">
        <f t="shared" si="3"/>
        <v>0</v>
      </c>
      <c r="M33" s="482">
        <f t="shared" si="4"/>
        <v>0</v>
      </c>
      <c r="N33" s="671">
        <f t="shared" si="5"/>
        <v>0</v>
      </c>
      <c r="O33" s="449"/>
      <c r="P33" s="1"/>
      <c r="Q33" s="1"/>
      <c r="R33" s="1"/>
      <c r="S33" s="1"/>
      <c r="T33" s="1"/>
      <c r="U33" s="1"/>
    </row>
    <row r="34" spans="1:21">
      <c r="A34" s="456" t="s">
        <v>275</v>
      </c>
      <c r="B34" s="448"/>
      <c r="C34" s="477">
        <v>30</v>
      </c>
      <c r="D34" s="469">
        <v>30</v>
      </c>
      <c r="E34" s="664">
        <v>0</v>
      </c>
      <c r="F34" s="472">
        <v>43</v>
      </c>
      <c r="G34" s="463">
        <v>43</v>
      </c>
      <c r="H34" s="663">
        <v>0</v>
      </c>
      <c r="I34" s="472">
        <v>46</v>
      </c>
      <c r="J34" s="463">
        <v>46</v>
      </c>
      <c r="K34" s="663">
        <v>42776</v>
      </c>
      <c r="L34" s="479">
        <f t="shared" si="3"/>
        <v>3</v>
      </c>
      <c r="M34" s="482">
        <f t="shared" si="4"/>
        <v>3</v>
      </c>
      <c r="N34" s="671">
        <f t="shared" si="5"/>
        <v>42776</v>
      </c>
      <c r="O34" s="249"/>
      <c r="P34" s="1"/>
      <c r="Q34" s="1"/>
      <c r="R34" s="1"/>
      <c r="S34" s="1"/>
      <c r="T34" s="1"/>
      <c r="U34" s="1"/>
    </row>
    <row r="35" spans="1:21">
      <c r="A35" s="450" t="s">
        <v>288</v>
      </c>
      <c r="B35" s="448"/>
      <c r="C35" s="472"/>
      <c r="D35" s="463"/>
      <c r="E35" s="663">
        <v>198</v>
      </c>
      <c r="F35" s="472"/>
      <c r="G35" s="463"/>
      <c r="H35" s="663">
        <v>0</v>
      </c>
      <c r="I35" s="472"/>
      <c r="J35" s="463"/>
      <c r="K35" s="663">
        <v>0</v>
      </c>
      <c r="L35" s="479">
        <f t="shared" si="3"/>
        <v>0</v>
      </c>
      <c r="M35" s="482">
        <f t="shared" si="4"/>
        <v>0</v>
      </c>
      <c r="N35" s="671">
        <f t="shared" si="5"/>
        <v>0</v>
      </c>
      <c r="O35" s="249"/>
      <c r="P35" s="1"/>
      <c r="Q35" s="1"/>
      <c r="R35" s="1"/>
      <c r="S35" s="1"/>
      <c r="T35" s="1"/>
      <c r="U35" s="1"/>
    </row>
    <row r="36" spans="1:21">
      <c r="A36" s="450" t="s">
        <v>276</v>
      </c>
      <c r="B36" s="448"/>
      <c r="C36" s="472"/>
      <c r="D36" s="463"/>
      <c r="E36" s="663">
        <v>495</v>
      </c>
      <c r="F36" s="472"/>
      <c r="G36" s="463"/>
      <c r="H36" s="663">
        <v>495</v>
      </c>
      <c r="I36" s="472"/>
      <c r="J36" s="463"/>
      <c r="K36" s="663">
        <v>495</v>
      </c>
      <c r="L36" s="479">
        <f t="shared" si="3"/>
        <v>0</v>
      </c>
      <c r="M36" s="482">
        <f t="shared" si="4"/>
        <v>0</v>
      </c>
      <c r="N36" s="671">
        <f t="shared" si="5"/>
        <v>0</v>
      </c>
      <c r="O36" s="249"/>
      <c r="P36" s="1"/>
      <c r="Q36" s="1"/>
      <c r="R36" s="1"/>
      <c r="S36" s="1"/>
      <c r="T36" s="1"/>
      <c r="U36" s="1"/>
    </row>
    <row r="37" spans="1:21">
      <c r="A37" s="450" t="s">
        <v>277</v>
      </c>
      <c r="B37" s="448"/>
      <c r="C37" s="472"/>
      <c r="D37" s="463"/>
      <c r="E37" s="663">
        <v>44</v>
      </c>
      <c r="F37" s="472"/>
      <c r="G37" s="463"/>
      <c r="H37" s="663">
        <v>44</v>
      </c>
      <c r="I37" s="472"/>
      <c r="J37" s="463"/>
      <c r="K37" s="663">
        <v>44</v>
      </c>
      <c r="L37" s="479">
        <f t="shared" si="3"/>
        <v>0</v>
      </c>
      <c r="M37" s="482">
        <f t="shared" si="4"/>
        <v>0</v>
      </c>
      <c r="N37" s="671">
        <f t="shared" si="5"/>
        <v>0</v>
      </c>
      <c r="O37" s="449"/>
      <c r="P37" s="1"/>
      <c r="Q37" s="1"/>
      <c r="R37" s="1"/>
      <c r="S37" s="1"/>
      <c r="T37" s="1"/>
      <c r="U37" s="1"/>
    </row>
    <row r="38" spans="1:21">
      <c r="A38" s="450" t="s">
        <v>278</v>
      </c>
      <c r="B38" s="448"/>
      <c r="C38" s="472"/>
      <c r="D38" s="463"/>
      <c r="E38" s="663">
        <v>188</v>
      </c>
      <c r="F38" s="472"/>
      <c r="G38" s="463"/>
      <c r="H38" s="663">
        <v>188</v>
      </c>
      <c r="I38" s="472"/>
      <c r="J38" s="463"/>
      <c r="K38" s="663">
        <v>188</v>
      </c>
      <c r="L38" s="479">
        <f t="shared" si="3"/>
        <v>0</v>
      </c>
      <c r="M38" s="482">
        <f t="shared" si="4"/>
        <v>0</v>
      </c>
      <c r="N38" s="671">
        <f t="shared" si="5"/>
        <v>0</v>
      </c>
      <c r="O38" s="449"/>
      <c r="P38" s="1"/>
      <c r="Q38" s="1"/>
      <c r="R38" s="1"/>
      <c r="S38" s="1"/>
      <c r="T38" s="1"/>
      <c r="U38" s="1"/>
    </row>
    <row r="39" spans="1:21">
      <c r="A39" s="450" t="s">
        <v>279</v>
      </c>
      <c r="B39" s="448"/>
      <c r="C39" s="472"/>
      <c r="D39" s="463"/>
      <c r="E39" s="663">
        <v>135</v>
      </c>
      <c r="F39" s="472"/>
      <c r="G39" s="463"/>
      <c r="H39" s="663">
        <v>135</v>
      </c>
      <c r="I39" s="472"/>
      <c r="J39" s="463"/>
      <c r="K39" s="663">
        <v>135</v>
      </c>
      <c r="L39" s="479">
        <f t="shared" si="3"/>
        <v>0</v>
      </c>
      <c r="M39" s="482">
        <f t="shared" si="4"/>
        <v>0</v>
      </c>
      <c r="N39" s="671">
        <f t="shared" si="5"/>
        <v>0</v>
      </c>
      <c r="O39" s="449"/>
      <c r="P39" s="1"/>
      <c r="Q39" s="1"/>
      <c r="R39" s="1"/>
      <c r="S39" s="1"/>
      <c r="T39" s="1"/>
      <c r="U39" s="1"/>
    </row>
    <row r="40" spans="1:21">
      <c r="A40" s="450" t="s">
        <v>280</v>
      </c>
      <c r="B40" s="448"/>
      <c r="C40" s="472"/>
      <c r="D40" s="463"/>
      <c r="E40" s="663">
        <v>150</v>
      </c>
      <c r="F40" s="472"/>
      <c r="G40" s="463"/>
      <c r="H40" s="663">
        <v>150</v>
      </c>
      <c r="I40" s="472"/>
      <c r="J40" s="463"/>
      <c r="K40" s="663">
        <v>150</v>
      </c>
      <c r="L40" s="479">
        <f t="shared" si="3"/>
        <v>0</v>
      </c>
      <c r="M40" s="482">
        <f t="shared" si="4"/>
        <v>0</v>
      </c>
      <c r="N40" s="671">
        <f t="shared" si="5"/>
        <v>0</v>
      </c>
      <c r="O40" s="449"/>
      <c r="P40" s="1"/>
      <c r="Q40" s="1"/>
      <c r="R40" s="1"/>
      <c r="S40" s="1"/>
      <c r="T40" s="1"/>
      <c r="U40" s="1"/>
    </row>
    <row r="41" spans="1:21">
      <c r="A41" s="450" t="s">
        <v>281</v>
      </c>
      <c r="B41" s="448"/>
      <c r="C41" s="472"/>
      <c r="D41" s="463"/>
      <c r="E41" s="663">
        <v>8813</v>
      </c>
      <c r="F41" s="472"/>
      <c r="G41" s="463"/>
      <c r="H41" s="663">
        <v>7287</v>
      </c>
      <c r="I41" s="472"/>
      <c r="J41" s="463"/>
      <c r="K41" s="663">
        <v>7287</v>
      </c>
      <c r="L41" s="479">
        <f t="shared" si="3"/>
        <v>0</v>
      </c>
      <c r="M41" s="482">
        <f t="shared" si="4"/>
        <v>0</v>
      </c>
      <c r="N41" s="671">
        <f t="shared" si="5"/>
        <v>0</v>
      </c>
      <c r="O41" s="449"/>
      <c r="P41" s="1"/>
      <c r="Q41" s="1"/>
      <c r="R41" s="1"/>
      <c r="S41" s="1"/>
      <c r="T41" s="1"/>
      <c r="U41" s="1"/>
    </row>
    <row r="42" spans="1:21">
      <c r="A42" s="450" t="s">
        <v>282</v>
      </c>
      <c r="B42" s="448"/>
      <c r="C42" s="472"/>
      <c r="D42" s="463"/>
      <c r="E42" s="663">
        <v>20</v>
      </c>
      <c r="F42" s="472"/>
      <c r="G42" s="463"/>
      <c r="H42" s="663">
        <v>20</v>
      </c>
      <c r="I42" s="472"/>
      <c r="J42" s="463"/>
      <c r="K42" s="663">
        <v>20</v>
      </c>
      <c r="L42" s="479">
        <f t="shared" si="3"/>
        <v>0</v>
      </c>
      <c r="M42" s="482">
        <f t="shared" si="4"/>
        <v>0</v>
      </c>
      <c r="N42" s="671">
        <f t="shared" si="5"/>
        <v>0</v>
      </c>
      <c r="O42" s="449"/>
      <c r="P42" s="1"/>
      <c r="Q42" s="1"/>
      <c r="R42" s="1"/>
      <c r="S42" s="1"/>
      <c r="T42" s="1"/>
      <c r="U42" s="1"/>
    </row>
    <row r="43" spans="1:21">
      <c r="A43" s="450" t="s">
        <v>283</v>
      </c>
      <c r="B43" s="448"/>
      <c r="C43" s="472"/>
      <c r="D43" s="463"/>
      <c r="E43" s="663">
        <v>51</v>
      </c>
      <c r="F43" s="472"/>
      <c r="G43" s="463"/>
      <c r="H43" s="663">
        <v>20</v>
      </c>
      <c r="I43" s="472"/>
      <c r="J43" s="463"/>
      <c r="K43" s="663">
        <v>20</v>
      </c>
      <c r="L43" s="479">
        <f t="shared" si="3"/>
        <v>0</v>
      </c>
      <c r="M43" s="482">
        <f t="shared" si="4"/>
        <v>0</v>
      </c>
      <c r="N43" s="671">
        <f t="shared" si="5"/>
        <v>0</v>
      </c>
      <c r="O43" s="449"/>
      <c r="P43" s="1"/>
      <c r="Q43" s="1"/>
      <c r="R43" s="1"/>
      <c r="S43" s="1"/>
      <c r="T43" s="1"/>
      <c r="U43" s="1"/>
    </row>
    <row r="44" spans="1:21">
      <c r="A44" s="450" t="s">
        <v>284</v>
      </c>
      <c r="B44" s="448"/>
      <c r="C44" s="472"/>
      <c r="D44" s="463"/>
      <c r="E44" s="663">
        <v>50</v>
      </c>
      <c r="F44" s="472"/>
      <c r="G44" s="463"/>
      <c r="H44" s="663">
        <v>37</v>
      </c>
      <c r="I44" s="472"/>
      <c r="J44" s="463"/>
      <c r="K44" s="663">
        <v>37</v>
      </c>
      <c r="L44" s="479">
        <f t="shared" si="3"/>
        <v>0</v>
      </c>
      <c r="M44" s="482">
        <f t="shared" si="4"/>
        <v>0</v>
      </c>
      <c r="N44" s="671">
        <f t="shared" si="5"/>
        <v>0</v>
      </c>
      <c r="O44" s="449"/>
      <c r="P44" s="1"/>
      <c r="Q44" s="1"/>
      <c r="R44" s="1"/>
      <c r="S44" s="1"/>
      <c r="T44" s="1"/>
      <c r="U44" s="1"/>
    </row>
    <row r="45" spans="1:21">
      <c r="A45" s="451" t="s">
        <v>285</v>
      </c>
      <c r="B45" s="448"/>
      <c r="C45" s="473"/>
      <c r="D45" s="464"/>
      <c r="E45" s="665">
        <v>42</v>
      </c>
      <c r="F45" s="473"/>
      <c r="G45" s="464"/>
      <c r="H45" s="665">
        <v>42</v>
      </c>
      <c r="I45" s="473"/>
      <c r="J45" s="464"/>
      <c r="K45" s="665">
        <v>42</v>
      </c>
      <c r="L45" s="479">
        <f t="shared" si="3"/>
        <v>0</v>
      </c>
      <c r="M45" s="482">
        <f t="shared" si="4"/>
        <v>0</v>
      </c>
      <c r="N45" s="671">
        <f t="shared" si="5"/>
        <v>0</v>
      </c>
      <c r="O45" s="449"/>
      <c r="P45" s="1"/>
      <c r="Q45" s="1"/>
      <c r="R45" s="1"/>
      <c r="S45" s="1"/>
      <c r="T45" s="1"/>
      <c r="U45" s="1"/>
    </row>
    <row r="46" spans="1:21">
      <c r="A46" s="456" t="s">
        <v>286</v>
      </c>
      <c r="B46" s="448"/>
      <c r="C46" s="474">
        <f>82-22</f>
        <v>60</v>
      </c>
      <c r="D46" s="465">
        <f>82-22</f>
        <v>60</v>
      </c>
      <c r="E46" s="666">
        <v>0</v>
      </c>
      <c r="F46" s="474">
        <v>47</v>
      </c>
      <c r="G46" s="465">
        <v>47</v>
      </c>
      <c r="H46" s="666">
        <v>0</v>
      </c>
      <c r="I46" s="474">
        <v>47</v>
      </c>
      <c r="J46" s="465">
        <v>47</v>
      </c>
      <c r="K46" s="666">
        <v>0</v>
      </c>
      <c r="L46" s="479">
        <f t="shared" si="3"/>
        <v>0</v>
      </c>
      <c r="M46" s="482">
        <f t="shared" si="4"/>
        <v>0</v>
      </c>
      <c r="N46" s="671">
        <f t="shared" si="5"/>
        <v>0</v>
      </c>
      <c r="O46" s="449"/>
      <c r="P46" s="1"/>
      <c r="Q46" s="1"/>
      <c r="R46" s="1"/>
      <c r="S46" s="1"/>
      <c r="T46" s="1"/>
      <c r="U46" s="1"/>
    </row>
    <row r="47" spans="1:21">
      <c r="A47" s="950"/>
      <c r="B47" s="951"/>
      <c r="C47" s="475"/>
      <c r="D47" s="466"/>
      <c r="E47" s="667"/>
      <c r="F47" s="475"/>
      <c r="G47" s="466"/>
      <c r="H47" s="667"/>
      <c r="I47" s="475"/>
      <c r="J47" s="466"/>
      <c r="K47" s="667"/>
      <c r="L47" s="480"/>
      <c r="M47" s="480"/>
      <c r="N47" s="672"/>
      <c r="O47" s="449" t="s">
        <v>0</v>
      </c>
      <c r="P47" s="1"/>
      <c r="Q47" s="1"/>
      <c r="R47" s="1"/>
      <c r="S47" s="1"/>
      <c r="T47" s="1"/>
      <c r="U47" s="1"/>
    </row>
    <row r="48" spans="1:21">
      <c r="A48" s="939" t="s">
        <v>152</v>
      </c>
      <c r="B48" s="940"/>
      <c r="C48" s="365">
        <f t="shared" ref="C48:N48" si="6">SUM(C10:C47)</f>
        <v>1723</v>
      </c>
      <c r="D48" s="147">
        <f t="shared" si="6"/>
        <v>1639</v>
      </c>
      <c r="E48" s="668">
        <f t="shared" si="6"/>
        <v>335842</v>
      </c>
      <c r="F48" s="365">
        <f t="shared" si="6"/>
        <v>1723</v>
      </c>
      <c r="G48" s="147">
        <f t="shared" si="6"/>
        <v>1639</v>
      </c>
      <c r="H48" s="668">
        <f t="shared" si="6"/>
        <v>334484</v>
      </c>
      <c r="I48" s="365">
        <f>SUM(I10:I47)</f>
        <v>1728</v>
      </c>
      <c r="J48" s="147">
        <f>SUM(J10:J47)</f>
        <v>1676</v>
      </c>
      <c r="K48" s="668">
        <f>SUM(K10:K47)</f>
        <v>378420</v>
      </c>
      <c r="L48" s="147">
        <f t="shared" si="6"/>
        <v>5</v>
      </c>
      <c r="M48" s="147">
        <f t="shared" si="6"/>
        <v>37</v>
      </c>
      <c r="N48" s="668">
        <f t="shared" si="6"/>
        <v>43936</v>
      </c>
      <c r="O48" s="449" t="s">
        <v>23</v>
      </c>
      <c r="P48" s="1"/>
      <c r="Q48" s="1"/>
      <c r="R48" s="1"/>
      <c r="S48" s="1"/>
      <c r="T48" s="1"/>
      <c r="U48" s="1"/>
    </row>
    <row r="49" spans="1:32">
      <c r="A49" s="185"/>
      <c r="B49" s="185"/>
      <c r="C49" s="467"/>
      <c r="D49" s="467"/>
      <c r="E49" s="484"/>
      <c r="F49" s="467"/>
      <c r="G49" s="467"/>
      <c r="H49" s="484"/>
      <c r="I49" s="467"/>
      <c r="J49" s="467"/>
      <c r="K49" s="484"/>
      <c r="L49" s="467"/>
      <c r="M49" s="467"/>
      <c r="N49" s="484"/>
      <c r="O49" s="938" t="s">
        <v>23</v>
      </c>
      <c r="P49" s="938"/>
      <c r="Q49" s="1"/>
      <c r="R49" s="1"/>
      <c r="S49" s="1"/>
      <c r="T49" s="1"/>
      <c r="U49" s="1"/>
    </row>
    <row r="50" spans="1:32">
      <c r="A50" s="185"/>
      <c r="B50" s="185"/>
      <c r="C50" s="467"/>
      <c r="D50" s="467"/>
      <c r="E50" s="484"/>
      <c r="F50" s="467"/>
      <c r="G50" s="467"/>
      <c r="H50" s="484"/>
      <c r="I50" s="467"/>
      <c r="J50" s="467"/>
      <c r="K50" s="484"/>
      <c r="L50" s="467"/>
      <c r="M50" s="467"/>
      <c r="N50" s="484"/>
      <c r="O50" s="938"/>
      <c r="P50" s="938"/>
      <c r="Q50" s="1"/>
      <c r="R50" s="1"/>
      <c r="S50" s="1"/>
      <c r="T50" s="1"/>
      <c r="U50" s="1"/>
    </row>
    <row r="51" spans="1:32">
      <c r="A51" s="941"/>
      <c r="B51" s="941"/>
      <c r="C51" s="941"/>
      <c r="D51" s="941"/>
      <c r="E51" s="941"/>
      <c r="F51" s="941"/>
      <c r="G51" s="941"/>
      <c r="H51" s="941"/>
      <c r="I51" s="941"/>
      <c r="J51" s="941"/>
      <c r="K51" s="941"/>
      <c r="L51" s="941"/>
      <c r="M51" s="941"/>
      <c r="N51" s="941"/>
      <c r="O51" s="938"/>
      <c r="P51" s="938"/>
      <c r="Q51" s="18"/>
      <c r="R51" s="18"/>
      <c r="S51" s="18"/>
      <c r="T51" s="18"/>
      <c r="U51" s="18"/>
      <c r="V51" s="18"/>
      <c r="W51" s="18"/>
      <c r="X51" s="18"/>
      <c r="Y51" s="18"/>
      <c r="Z51" s="18"/>
      <c r="AA51" s="18"/>
      <c r="AB51" s="18"/>
      <c r="AC51" s="18"/>
      <c r="AD51" s="18"/>
      <c r="AE51" s="18"/>
      <c r="AF51" s="18"/>
    </row>
  </sheetData>
  <customSheetViews>
    <customSheetView guid="{0A651168-CAD5-48A4-929F-2A4A67D9F7E0}" scale="75" showPageBreaks="1" showGridLines="0" outlineSymbols="0" fitToPage="1" printArea="1" view="pageBreakPreview">
      <selection activeCell="C14" sqref="C14"/>
      <pageMargins left="1" right="1" top="0.5" bottom="0.55000000000000004" header="0" footer="0"/>
      <printOptions horizontalCentered="1"/>
      <pageSetup scale="56" orientation="landscape" horizontalDpi="300" verticalDpi="300" r:id="rId1"/>
      <headerFooter alignWithMargins="0">
        <oddFooter>&amp;C&amp;"Times New Roman,Regular"Exhibit H - Summary of Reimbursable Resources</oddFooter>
      </headerFooter>
    </customSheetView>
    <customSheetView guid="{BFBB8579-D278-40C5-8D02-042DDC2408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5"/>
      <headerFooter alignWithMargins="0">
        <oddFooter>&amp;C&amp;"Times New Roman,Regular"Exhibit H - Summary of Reimbursable Resources</oddFooter>
      </headerFooter>
    </customSheetView>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6"/>
      <headerFooter alignWithMargins="0">
        <oddFooter>&amp;C&amp;"Times New Roman,Regular"Exhibit H - Summary of Reimbursable Resources</oddFooter>
      </headerFooter>
    </customSheetView>
  </customSheetViews>
  <mergeCells count="14">
    <mergeCell ref="A1:N1"/>
    <mergeCell ref="A3:N3"/>
    <mergeCell ref="A4:N4"/>
    <mergeCell ref="A5:N5"/>
    <mergeCell ref="A6:N6"/>
    <mergeCell ref="O49:P51"/>
    <mergeCell ref="A48:B48"/>
    <mergeCell ref="A51:N51"/>
    <mergeCell ref="A8:B9"/>
    <mergeCell ref="L8:N8"/>
    <mergeCell ref="I8:K8"/>
    <mergeCell ref="A47:B47"/>
    <mergeCell ref="F8:H8"/>
    <mergeCell ref="C8:E8"/>
  </mergeCells>
  <phoneticPr fontId="0" type="noConversion"/>
  <printOptions horizontalCentered="1"/>
  <pageMargins left="1" right="1" top="0.5" bottom="0.55000000000000004" header="0" footer="0"/>
  <pageSetup scale="70" orientation="landscape" horizontalDpi="300" verticalDpi="300" r:id="rId7"/>
  <headerFooter alignWithMargins="0">
    <oddFooter>&amp;C&amp;"Times New Roman,Regular"Exhibit H - Summary of Reimbursable Resources</oddFooter>
  </headerFooter>
  <legacyDrawing r:id="rId8"/>
</worksheet>
</file>

<file path=xl/worksheets/sheet9.xml><?xml version="1.0" encoding="utf-8"?>
<worksheet xmlns="http://schemas.openxmlformats.org/spreadsheetml/2006/main" xmlns:r="http://schemas.openxmlformats.org/officeDocument/2006/relationships">
  <sheetPr codeName="Sheet14">
    <pageSetUpPr fitToPage="1"/>
  </sheetPr>
  <dimension ref="A1:N34"/>
  <sheetViews>
    <sheetView topLeftCell="A4" zoomScaleNormal="100" zoomScaleSheetLayoutView="75" workbookViewId="0">
      <pane xSplit="1" ySplit="8" topLeftCell="B12" activePane="bottomRight" state="frozen"/>
      <selection activeCell="A4" sqref="A4"/>
      <selection pane="topRight" activeCell="B4" sqref="B4"/>
      <selection pane="bottomLeft" activeCell="A12" sqref="A12"/>
      <selection pane="bottomRight" activeCell="A41" sqref="A41"/>
    </sheetView>
  </sheetViews>
  <sheetFormatPr defaultRowHeight="15"/>
  <cols>
    <col min="1" max="1" width="30.44140625" style="9" customWidth="1"/>
    <col min="2" max="2" width="10.77734375" style="9" customWidth="1"/>
    <col min="3" max="3" width="12.6640625" style="9" customWidth="1"/>
    <col min="4" max="4" width="10.88671875" style="9" customWidth="1"/>
    <col min="5" max="5" width="12.5546875" style="9" customWidth="1"/>
    <col min="6" max="6" width="9.77734375" style="9" customWidth="1"/>
    <col min="7" max="7" width="12" style="9" customWidth="1"/>
    <col min="8" max="8" width="11" style="9" customWidth="1"/>
    <col min="9" max="9" width="9.77734375" style="9" customWidth="1"/>
    <col min="10" max="10" width="10.33203125" style="9" customWidth="1"/>
    <col min="11" max="11" width="13" style="9" customWidth="1"/>
    <col min="12" max="12" width="1.109375" style="62" customWidth="1"/>
    <col min="13" max="16384" width="8.88671875" style="9"/>
  </cols>
  <sheetData>
    <row r="1" spans="1:12" s="554" customFormat="1" ht="20.25">
      <c r="A1" s="970" t="s">
        <v>29</v>
      </c>
      <c r="B1" s="971"/>
      <c r="C1" s="971"/>
      <c r="D1" s="971"/>
      <c r="E1" s="971"/>
      <c r="F1" s="971"/>
      <c r="G1" s="971"/>
      <c r="H1" s="971"/>
      <c r="I1" s="971"/>
      <c r="J1" s="971"/>
      <c r="K1" s="971"/>
      <c r="L1" s="553" t="s">
        <v>0</v>
      </c>
    </row>
    <row r="2" spans="1:12" ht="20.25">
      <c r="A2" s="857"/>
      <c r="B2" s="857"/>
      <c r="C2" s="857"/>
      <c r="D2" s="857"/>
      <c r="E2" s="857"/>
      <c r="F2" s="857"/>
      <c r="G2" s="857"/>
      <c r="H2" s="857"/>
      <c r="I2" s="857"/>
      <c r="J2" s="857"/>
      <c r="K2" s="975"/>
      <c r="L2" s="62" t="s">
        <v>0</v>
      </c>
    </row>
    <row r="3" spans="1:12" ht="12.6" customHeight="1">
      <c r="A3" s="857"/>
      <c r="B3" s="857"/>
      <c r="C3" s="857"/>
      <c r="D3" s="857"/>
      <c r="E3" s="857"/>
      <c r="F3" s="857"/>
      <c r="G3" s="857"/>
      <c r="H3" s="857"/>
      <c r="I3" s="857"/>
      <c r="J3" s="857"/>
      <c r="K3" s="975"/>
      <c r="L3" s="62" t="s">
        <v>0</v>
      </c>
    </row>
    <row r="4" spans="1:12" s="554" customFormat="1" ht="18.75">
      <c r="A4" s="953" t="s">
        <v>41</v>
      </c>
      <c r="B4" s="972"/>
      <c r="C4" s="972"/>
      <c r="D4" s="972"/>
      <c r="E4" s="972"/>
      <c r="F4" s="972"/>
      <c r="G4" s="972"/>
      <c r="H4" s="972"/>
      <c r="I4" s="972"/>
      <c r="J4" s="972"/>
      <c r="K4" s="972"/>
      <c r="L4" s="553" t="s">
        <v>0</v>
      </c>
    </row>
    <row r="5" spans="1:12" ht="16.5">
      <c r="A5" s="954" t="str">
        <f>+'B. Summary of Requirements '!A5</f>
        <v>United States Attorneys</v>
      </c>
      <c r="B5" s="973"/>
      <c r="C5" s="973"/>
      <c r="D5" s="973"/>
      <c r="E5" s="973"/>
      <c r="F5" s="973"/>
      <c r="G5" s="973"/>
      <c r="H5" s="973"/>
      <c r="I5" s="973"/>
      <c r="J5" s="973"/>
      <c r="K5" s="973"/>
      <c r="L5" s="62" t="s">
        <v>0</v>
      </c>
    </row>
    <row r="6" spans="1:12" ht="16.5">
      <c r="A6" s="974" t="str">
        <f>+'B. Summary of Requirements '!A6</f>
        <v>Salaries and Expenses</v>
      </c>
      <c r="B6" s="973"/>
      <c r="C6" s="973"/>
      <c r="D6" s="973"/>
      <c r="E6" s="973"/>
      <c r="F6" s="973"/>
      <c r="G6" s="973"/>
      <c r="H6" s="973"/>
      <c r="I6" s="973"/>
      <c r="J6" s="973"/>
      <c r="K6" s="973"/>
      <c r="L6" s="62" t="s">
        <v>0</v>
      </c>
    </row>
    <row r="7" spans="1:12" ht="15.75">
      <c r="A7" s="976"/>
      <c r="B7" s="976"/>
      <c r="C7" s="976"/>
      <c r="D7" s="976"/>
      <c r="E7" s="976"/>
      <c r="F7" s="976"/>
      <c r="G7" s="976"/>
      <c r="H7" s="976"/>
      <c r="I7" s="976"/>
      <c r="J7" s="976"/>
      <c r="K7" s="976"/>
      <c r="L7" s="62" t="s">
        <v>0</v>
      </c>
    </row>
    <row r="8" spans="1:12">
      <c r="A8" s="977"/>
      <c r="B8" s="977"/>
      <c r="C8" s="977"/>
      <c r="D8" s="977"/>
      <c r="E8" s="977"/>
      <c r="F8" s="977"/>
      <c r="G8" s="977"/>
      <c r="H8" s="977"/>
      <c r="I8" s="977"/>
      <c r="J8" s="977"/>
      <c r="K8" s="977"/>
      <c r="L8" s="62" t="s">
        <v>0</v>
      </c>
    </row>
    <row r="9" spans="1:12" ht="40.5" customHeight="1">
      <c r="A9" s="956" t="s">
        <v>42</v>
      </c>
      <c r="B9" s="959" t="s">
        <v>211</v>
      </c>
      <c r="C9" s="960"/>
      <c r="D9" s="959" t="s">
        <v>206</v>
      </c>
      <c r="E9" s="960"/>
      <c r="F9" s="980" t="s">
        <v>193</v>
      </c>
      <c r="G9" s="981"/>
      <c r="H9" s="981"/>
      <c r="I9" s="981"/>
      <c r="J9" s="981"/>
      <c r="K9" s="982"/>
      <c r="L9" s="62" t="s">
        <v>0</v>
      </c>
    </row>
    <row r="10" spans="1:12">
      <c r="A10" s="957"/>
      <c r="B10" s="967" t="s">
        <v>25</v>
      </c>
      <c r="C10" s="967" t="s">
        <v>26</v>
      </c>
      <c r="D10" s="967" t="s">
        <v>25</v>
      </c>
      <c r="E10" s="967" t="s">
        <v>26</v>
      </c>
      <c r="F10" s="978" t="s">
        <v>16</v>
      </c>
      <c r="G10" s="978" t="s">
        <v>318</v>
      </c>
      <c r="H10" s="965" t="s">
        <v>320</v>
      </c>
      <c r="I10" s="965" t="s">
        <v>24</v>
      </c>
      <c r="J10" s="963" t="s">
        <v>25</v>
      </c>
      <c r="K10" s="961" t="s">
        <v>26</v>
      </c>
      <c r="L10" s="62" t="s">
        <v>0</v>
      </c>
    </row>
    <row r="11" spans="1:12" ht="32.25" customHeight="1">
      <c r="A11" s="958"/>
      <c r="B11" s="968"/>
      <c r="C11" s="968"/>
      <c r="D11" s="968"/>
      <c r="E11" s="968"/>
      <c r="F11" s="979"/>
      <c r="G11" s="979"/>
      <c r="H11" s="966"/>
      <c r="I11" s="966"/>
      <c r="J11" s="964"/>
      <c r="K11" s="962"/>
      <c r="L11" s="62" t="s">
        <v>0</v>
      </c>
    </row>
    <row r="12" spans="1:12">
      <c r="A12" s="375" t="s">
        <v>30</v>
      </c>
      <c r="B12" s="376">
        <v>94</v>
      </c>
      <c r="C12" s="376">
        <v>0</v>
      </c>
      <c r="D12" s="618">
        <v>68</v>
      </c>
      <c r="E12" s="376">
        <v>0</v>
      </c>
      <c r="F12" s="376"/>
      <c r="G12" s="376"/>
      <c r="H12" s="376"/>
      <c r="I12" s="376"/>
      <c r="J12" s="612">
        <f>D12</f>
        <v>68</v>
      </c>
      <c r="K12" s="621">
        <f>E12</f>
        <v>0</v>
      </c>
      <c r="L12" s="62" t="s">
        <v>0</v>
      </c>
    </row>
    <row r="13" spans="1:12">
      <c r="A13" s="608" t="s">
        <v>314</v>
      </c>
      <c r="B13" s="609">
        <v>0</v>
      </c>
      <c r="C13" s="609">
        <v>0</v>
      </c>
      <c r="D13" s="619">
        <v>8</v>
      </c>
      <c r="E13" s="609">
        <v>0</v>
      </c>
      <c r="F13" s="609"/>
      <c r="G13" s="609"/>
      <c r="H13" s="609"/>
      <c r="I13" s="609"/>
      <c r="J13" s="291">
        <f>D13</f>
        <v>8</v>
      </c>
      <c r="K13" s="292">
        <f>E13</f>
        <v>0</v>
      </c>
    </row>
    <row r="14" spans="1:12">
      <c r="A14" s="377" t="s">
        <v>158</v>
      </c>
      <c r="B14" s="378">
        <v>203</v>
      </c>
      <c r="C14" s="378">
        <v>0</v>
      </c>
      <c r="D14" s="620">
        <v>205</v>
      </c>
      <c r="E14" s="378">
        <v>0</v>
      </c>
      <c r="F14" s="378"/>
      <c r="G14" s="378"/>
      <c r="H14" s="378"/>
      <c r="I14" s="378"/>
      <c r="J14" s="291">
        <f t="shared" ref="J14:J28" si="0">D14</f>
        <v>205</v>
      </c>
      <c r="K14" s="292">
        <f t="shared" ref="K14:K28" si="1">E14</f>
        <v>0</v>
      </c>
      <c r="L14" s="62" t="s">
        <v>0</v>
      </c>
    </row>
    <row r="15" spans="1:12">
      <c r="A15" s="290" t="s">
        <v>316</v>
      </c>
      <c r="B15" s="291">
        <v>1280</v>
      </c>
      <c r="C15" s="291">
        <v>387</v>
      </c>
      <c r="D15" s="611">
        <v>1362</v>
      </c>
      <c r="E15" s="291">
        <v>387</v>
      </c>
      <c r="F15" s="291"/>
      <c r="G15" s="551"/>
      <c r="H15" s="291"/>
      <c r="I15" s="291"/>
      <c r="J15" s="291">
        <f t="shared" si="0"/>
        <v>1362</v>
      </c>
      <c r="K15" s="292">
        <f t="shared" si="1"/>
        <v>387</v>
      </c>
      <c r="L15" s="62" t="s">
        <v>0</v>
      </c>
    </row>
    <row r="16" spans="1:12">
      <c r="A16" s="290" t="s">
        <v>159</v>
      </c>
      <c r="B16" s="291">
        <v>245</v>
      </c>
      <c r="C16" s="291">
        <v>61</v>
      </c>
      <c r="D16" s="611">
        <v>275</v>
      </c>
      <c r="E16" s="291">
        <v>61</v>
      </c>
      <c r="F16" s="551"/>
      <c r="G16" s="551">
        <v>20</v>
      </c>
      <c r="H16" s="291"/>
      <c r="I16" s="291">
        <f>SUM(G16:H16)</f>
        <v>20</v>
      </c>
      <c r="J16" s="291">
        <f>D16+I16</f>
        <v>295</v>
      </c>
      <c r="K16" s="292">
        <f t="shared" si="1"/>
        <v>61</v>
      </c>
      <c r="L16" s="62" t="s">
        <v>0</v>
      </c>
    </row>
    <row r="17" spans="1:14" s="554" customFormat="1">
      <c r="A17" s="550" t="s">
        <v>99</v>
      </c>
      <c r="B17" s="551">
        <v>5451</v>
      </c>
      <c r="C17" s="551">
        <v>735</v>
      </c>
      <c r="D17" s="610">
        <v>5451</v>
      </c>
      <c r="E17" s="551">
        <v>735</v>
      </c>
      <c r="F17" s="551">
        <v>-5</v>
      </c>
      <c r="G17" s="551">
        <v>120</v>
      </c>
      <c r="H17" s="551">
        <v>37</v>
      </c>
      <c r="I17" s="551">
        <f>SUM(G17:H17)</f>
        <v>157</v>
      </c>
      <c r="J17" s="551">
        <f>D17+F17+G17</f>
        <v>5566</v>
      </c>
      <c r="K17" s="552">
        <f>E17+H17</f>
        <v>772</v>
      </c>
      <c r="L17" s="553" t="s">
        <v>0</v>
      </c>
    </row>
    <row r="18" spans="1:14">
      <c r="A18" s="293" t="s">
        <v>240</v>
      </c>
      <c r="B18" s="291">
        <v>1048</v>
      </c>
      <c r="C18" s="291">
        <v>173</v>
      </c>
      <c r="D18" s="611">
        <v>1013</v>
      </c>
      <c r="E18" s="291">
        <v>173</v>
      </c>
      <c r="F18" s="291"/>
      <c r="G18" s="551">
        <v>10</v>
      </c>
      <c r="H18" s="291"/>
      <c r="I18" s="291">
        <f t="shared" ref="I18" si="2">SUM(G18:H18)</f>
        <v>10</v>
      </c>
      <c r="J18" s="551">
        <f>D18+F18+I18</f>
        <v>1023</v>
      </c>
      <c r="K18" s="292">
        <f t="shared" si="1"/>
        <v>173</v>
      </c>
      <c r="L18" s="62" t="s">
        <v>0</v>
      </c>
    </row>
    <row r="19" spans="1:14">
      <c r="A19" s="290" t="s">
        <v>239</v>
      </c>
      <c r="B19" s="291">
        <v>1744</v>
      </c>
      <c r="C19" s="291">
        <v>258</v>
      </c>
      <c r="D19" s="611">
        <v>1653</v>
      </c>
      <c r="E19" s="291">
        <v>258</v>
      </c>
      <c r="F19" s="291"/>
      <c r="G19" s="291"/>
      <c r="H19" s="291"/>
      <c r="I19" s="291"/>
      <c r="J19" s="291">
        <f t="shared" si="0"/>
        <v>1653</v>
      </c>
      <c r="K19" s="292">
        <f t="shared" si="1"/>
        <v>258</v>
      </c>
      <c r="L19" s="62" t="s">
        <v>0</v>
      </c>
    </row>
    <row r="20" spans="1:14">
      <c r="A20" s="290" t="s">
        <v>317</v>
      </c>
      <c r="B20" s="291">
        <v>42</v>
      </c>
      <c r="C20" s="291">
        <v>0</v>
      </c>
      <c r="D20" s="611">
        <v>50</v>
      </c>
      <c r="E20" s="291">
        <v>0</v>
      </c>
      <c r="F20" s="291"/>
      <c r="G20" s="291"/>
      <c r="H20" s="291"/>
      <c r="I20" s="291"/>
      <c r="J20" s="291">
        <f t="shared" si="0"/>
        <v>50</v>
      </c>
      <c r="K20" s="292">
        <f t="shared" si="1"/>
        <v>0</v>
      </c>
    </row>
    <row r="21" spans="1:14">
      <c r="A21" s="290" t="s">
        <v>100</v>
      </c>
      <c r="B21" s="291">
        <v>31</v>
      </c>
      <c r="C21" s="291">
        <v>2</v>
      </c>
      <c r="D21" s="611">
        <v>45</v>
      </c>
      <c r="E21" s="291">
        <v>2</v>
      </c>
      <c r="F21" s="291"/>
      <c r="G21" s="291"/>
      <c r="H21" s="291"/>
      <c r="I21" s="291"/>
      <c r="J21" s="291">
        <f t="shared" si="0"/>
        <v>45</v>
      </c>
      <c r="K21" s="292">
        <f t="shared" si="1"/>
        <v>2</v>
      </c>
      <c r="L21" s="62" t="s">
        <v>0</v>
      </c>
    </row>
    <row r="22" spans="1:14">
      <c r="A22" s="290" t="s">
        <v>101</v>
      </c>
      <c r="B22" s="291">
        <v>18</v>
      </c>
      <c r="C22" s="291">
        <v>0</v>
      </c>
      <c r="D22" s="611">
        <v>15</v>
      </c>
      <c r="E22" s="291">
        <v>0</v>
      </c>
      <c r="F22" s="291"/>
      <c r="G22" s="291"/>
      <c r="H22" s="291"/>
      <c r="I22" s="291"/>
      <c r="J22" s="291">
        <f t="shared" si="0"/>
        <v>15</v>
      </c>
      <c r="K22" s="292">
        <f t="shared" si="1"/>
        <v>0</v>
      </c>
      <c r="L22" s="62" t="s">
        <v>0</v>
      </c>
    </row>
    <row r="23" spans="1:14">
      <c r="A23" s="294" t="s">
        <v>308</v>
      </c>
      <c r="B23" s="291">
        <v>52</v>
      </c>
      <c r="C23" s="291">
        <v>20</v>
      </c>
      <c r="D23" s="291">
        <v>46</v>
      </c>
      <c r="E23" s="291">
        <v>20</v>
      </c>
      <c r="F23" s="291"/>
      <c r="G23" s="291">
        <v>40</v>
      </c>
      <c r="H23" s="291"/>
      <c r="I23" s="291">
        <f>SUM(G23:H23)</f>
        <v>40</v>
      </c>
      <c r="J23" s="291">
        <f>D23+I23</f>
        <v>86</v>
      </c>
      <c r="K23" s="292">
        <f t="shared" si="1"/>
        <v>20</v>
      </c>
      <c r="L23" s="62" t="s">
        <v>0</v>
      </c>
    </row>
    <row r="24" spans="1:14">
      <c r="A24" s="295" t="s">
        <v>31</v>
      </c>
      <c r="B24" s="291">
        <v>20</v>
      </c>
      <c r="C24" s="291">
        <v>0</v>
      </c>
      <c r="D24" s="291">
        <v>21</v>
      </c>
      <c r="E24" s="291">
        <v>0</v>
      </c>
      <c r="F24" s="291"/>
      <c r="G24" s="291"/>
      <c r="H24" s="291"/>
      <c r="I24" s="291"/>
      <c r="J24" s="291">
        <f>D24+I24</f>
        <v>21</v>
      </c>
      <c r="K24" s="292">
        <f t="shared" si="1"/>
        <v>0</v>
      </c>
      <c r="L24" s="62" t="s">
        <v>0</v>
      </c>
    </row>
    <row r="25" spans="1:14">
      <c r="A25" s="290" t="s">
        <v>102</v>
      </c>
      <c r="B25" s="291">
        <v>9</v>
      </c>
      <c r="C25" s="291">
        <v>0</v>
      </c>
      <c r="D25" s="291">
        <v>8</v>
      </c>
      <c r="E25" s="291">
        <v>0</v>
      </c>
      <c r="F25" s="291"/>
      <c r="G25" s="291"/>
      <c r="H25" s="291"/>
      <c r="I25" s="291"/>
      <c r="J25" s="291">
        <f t="shared" si="0"/>
        <v>8</v>
      </c>
      <c r="K25" s="292">
        <f t="shared" si="1"/>
        <v>0</v>
      </c>
      <c r="L25" s="62" t="s">
        <v>0</v>
      </c>
    </row>
    <row r="26" spans="1:14">
      <c r="A26" s="290" t="s">
        <v>315</v>
      </c>
      <c r="B26" s="291">
        <v>362</v>
      </c>
      <c r="C26" s="291">
        <v>3</v>
      </c>
      <c r="D26" s="291">
        <v>371</v>
      </c>
      <c r="E26" s="291">
        <v>3</v>
      </c>
      <c r="F26" s="291"/>
      <c r="G26" s="291"/>
      <c r="H26" s="291"/>
      <c r="I26" s="291"/>
      <c r="J26" s="291">
        <f t="shared" si="0"/>
        <v>371</v>
      </c>
      <c r="K26" s="292">
        <f t="shared" si="1"/>
        <v>3</v>
      </c>
      <c r="L26" s="62" t="s">
        <v>0</v>
      </c>
    </row>
    <row r="27" spans="1:14">
      <c r="A27" s="290" t="s">
        <v>103</v>
      </c>
      <c r="B27" s="291">
        <v>30</v>
      </c>
      <c r="C27" s="291">
        <v>0</v>
      </c>
      <c r="D27" s="291">
        <v>33</v>
      </c>
      <c r="E27" s="291">
        <v>0</v>
      </c>
      <c r="F27" s="291"/>
      <c r="G27" s="291"/>
      <c r="H27" s="291"/>
      <c r="I27" s="291"/>
      <c r="J27" s="291">
        <f t="shared" si="0"/>
        <v>33</v>
      </c>
      <c r="K27" s="292">
        <f t="shared" si="1"/>
        <v>0</v>
      </c>
      <c r="L27" s="62" t="s">
        <v>0</v>
      </c>
    </row>
    <row r="28" spans="1:14">
      <c r="A28" s="296" t="s">
        <v>319</v>
      </c>
      <c r="B28" s="297">
        <v>0</v>
      </c>
      <c r="C28" s="297">
        <v>0</v>
      </c>
      <c r="D28" s="297">
        <v>5</v>
      </c>
      <c r="E28" s="297">
        <v>0</v>
      </c>
      <c r="F28" s="297"/>
      <c r="G28" s="297"/>
      <c r="H28" s="297"/>
      <c r="I28" s="297"/>
      <c r="J28" s="379">
        <f t="shared" si="0"/>
        <v>5</v>
      </c>
      <c r="K28" s="380">
        <f t="shared" si="1"/>
        <v>0</v>
      </c>
      <c r="L28" s="62" t="s">
        <v>0</v>
      </c>
    </row>
    <row r="29" spans="1:14" ht="15.75" thickBot="1">
      <c r="A29" s="285" t="s">
        <v>38</v>
      </c>
      <c r="B29" s="673">
        <f t="shared" ref="B29:K29" si="3">SUM(B12:B28)</f>
        <v>10629</v>
      </c>
      <c r="C29" s="287">
        <f t="shared" si="3"/>
        <v>1639</v>
      </c>
      <c r="D29" s="289">
        <f t="shared" si="3"/>
        <v>10629</v>
      </c>
      <c r="E29" s="287">
        <f t="shared" si="3"/>
        <v>1639</v>
      </c>
      <c r="F29" s="289">
        <f t="shared" si="3"/>
        <v>-5</v>
      </c>
      <c r="G29" s="555">
        <f t="shared" si="3"/>
        <v>190</v>
      </c>
      <c r="H29" s="289">
        <f t="shared" si="3"/>
        <v>37</v>
      </c>
      <c r="I29" s="287">
        <f>SUM(I12:I28)</f>
        <v>227</v>
      </c>
      <c r="J29" s="289">
        <f t="shared" si="3"/>
        <v>10814</v>
      </c>
      <c r="K29" s="287">
        <f t="shared" si="3"/>
        <v>1676</v>
      </c>
      <c r="L29" s="63" t="s">
        <v>0</v>
      </c>
    </row>
    <row r="30" spans="1:14" s="554" customFormat="1">
      <c r="A30" s="674" t="s">
        <v>146</v>
      </c>
      <c r="B30" s="675">
        <v>318</v>
      </c>
      <c r="C30" s="614">
        <v>0</v>
      </c>
      <c r="D30" s="613">
        <v>356</v>
      </c>
      <c r="E30" s="614">
        <v>10</v>
      </c>
      <c r="F30" s="613"/>
      <c r="G30" s="614"/>
      <c r="H30" s="613"/>
      <c r="I30" s="615">
        <f>G30+H30</f>
        <v>0</v>
      </c>
      <c r="J30" s="616">
        <f>D30+F30+I30</f>
        <v>356</v>
      </c>
      <c r="K30" s="615">
        <v>10</v>
      </c>
      <c r="L30" s="553"/>
      <c r="N30" s="617"/>
    </row>
    <row r="31" spans="1:14">
      <c r="A31" s="676" t="s">
        <v>160</v>
      </c>
      <c r="B31" s="677">
        <v>10311</v>
      </c>
      <c r="C31" s="299">
        <f>C29</f>
        <v>1639</v>
      </c>
      <c r="D31" s="298">
        <v>10273</v>
      </c>
      <c r="E31" s="299">
        <v>1629</v>
      </c>
      <c r="F31" s="298">
        <v>-5</v>
      </c>
      <c r="G31" s="299">
        <f>G29</f>
        <v>190</v>
      </c>
      <c r="H31" s="298">
        <f>H29</f>
        <v>37</v>
      </c>
      <c r="I31" s="300">
        <f>I29</f>
        <v>227</v>
      </c>
      <c r="J31" s="301">
        <f>D31+F31+G31</f>
        <v>10458</v>
      </c>
      <c r="K31" s="300">
        <v>1666</v>
      </c>
      <c r="L31" s="62" t="s">
        <v>0</v>
      </c>
    </row>
    <row r="32" spans="1:14" hidden="1">
      <c r="A32" s="160" t="s">
        <v>161</v>
      </c>
      <c r="B32" s="302"/>
      <c r="C32" s="303"/>
      <c r="D32" s="302"/>
      <c r="E32" s="303"/>
      <c r="F32" s="302"/>
      <c r="G32" s="303"/>
      <c r="H32" s="302"/>
      <c r="I32" s="304">
        <f>G32+H32</f>
        <v>0</v>
      </c>
      <c r="J32" s="305">
        <f>D32+F32+I32</f>
        <v>0</v>
      </c>
      <c r="K32" s="304"/>
      <c r="L32" s="62" t="s">
        <v>0</v>
      </c>
    </row>
    <row r="33" spans="1:12" s="10" customFormat="1">
      <c r="A33" s="678" t="s">
        <v>38</v>
      </c>
      <c r="B33" s="679">
        <f>SUM(B30:B32)</f>
        <v>10629</v>
      </c>
      <c r="C33" s="288">
        <f t="shared" ref="C33:J33" si="4">SUM(C30:C32)</f>
        <v>1639</v>
      </c>
      <c r="D33" s="286">
        <f t="shared" si="4"/>
        <v>10629</v>
      </c>
      <c r="E33" s="288">
        <f t="shared" si="4"/>
        <v>1639</v>
      </c>
      <c r="F33" s="286">
        <f>F29</f>
        <v>-5</v>
      </c>
      <c r="G33" s="288">
        <f t="shared" si="4"/>
        <v>190</v>
      </c>
      <c r="H33" s="286">
        <f t="shared" si="4"/>
        <v>37</v>
      </c>
      <c r="I33" s="288">
        <f>SUM(I30:I32)</f>
        <v>227</v>
      </c>
      <c r="J33" s="286">
        <f t="shared" si="4"/>
        <v>10814</v>
      </c>
      <c r="K33" s="288">
        <f>SUM(K30:K32)</f>
        <v>1676</v>
      </c>
      <c r="L33" s="62" t="s">
        <v>23</v>
      </c>
    </row>
    <row r="34" spans="1:12" s="581" customFormat="1" ht="21" customHeight="1">
      <c r="A34" s="969"/>
      <c r="B34" s="969"/>
      <c r="C34" s="969"/>
      <c r="D34" s="969"/>
      <c r="E34" s="969"/>
      <c r="F34" s="969"/>
      <c r="G34" s="969"/>
      <c r="H34" s="969"/>
      <c r="I34" s="969"/>
      <c r="J34" s="969"/>
      <c r="K34" s="969"/>
      <c r="L34" s="56"/>
    </row>
  </sheetData>
  <customSheetViews>
    <customSheetView guid="{0A651168-CAD5-48A4-929F-2A4A67D9F7E0}"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BFBB8579-D278-40C5-8D02-042DDC240852}" scale="75" showPageBreaks="1" fitToPage="1" printArea="1" hiddenRows="1" view="pageBreakPreview">
      <pane xSplit="1" ySplit="11" topLeftCell="B12" activePane="bottomRight" state="frozen"/>
      <selection pane="bottomRight" activeCell="H22" sqref="H22"/>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5"/>
      <headerFooter alignWithMargins="0">
        <oddFooter>&amp;C&amp;"Times New Roman,Regular"Exhibit I - Detail of Permanent Positions by Category</oddFooter>
      </headerFooter>
    </customSheetView>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6"/>
      <headerFooter alignWithMargins="0">
        <oddFooter>&amp;C&amp;"Times New Roman,Regular"Exhibit I - Detail of Permanent Positions by Category</oddFooter>
      </headerFooter>
    </customSheetView>
  </customSheetViews>
  <mergeCells count="23">
    <mergeCell ref="A34:K34"/>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A9:A11"/>
    <mergeCell ref="D9:E9"/>
    <mergeCell ref="B9:C9"/>
    <mergeCell ref="K10:K11"/>
    <mergeCell ref="J10:J11"/>
    <mergeCell ref="I10:I11"/>
    <mergeCell ref="E10:E11"/>
  </mergeCells>
  <phoneticPr fontId="0" type="noConversion"/>
  <printOptions horizontalCentered="1"/>
  <pageMargins left="0.75" right="0.75" top="1" bottom="1" header="0.5" footer="0.5"/>
  <pageSetup scale="70" orientation="landscape" r:id="rId7"/>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Summary of Requirements </vt:lpstr>
      <vt:lpstr>C. Increases Offsets</vt:lpstr>
      <vt:lpstr>D. Strategic Goals &amp; Objectives</vt:lpstr>
      <vt:lpstr>E. ATB Justification</vt:lpstr>
      <vt:lpstr>F. 2011 Crosswalk</vt:lpstr>
      <vt:lpstr>G. 2012 Crosswalk</vt:lpstr>
      <vt:lpstr>H. Reimbursable Resources</vt:lpstr>
      <vt:lpstr>I. Permanent Positions</vt:lpstr>
      <vt:lpstr>J. Financial Analysis</vt:lpstr>
      <vt:lpstr>K. Summary by Grade</vt:lpstr>
      <vt:lpstr>L. Summary by Object Class</vt:lpstr>
      <vt:lpstr>M. Studies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'M. Studies'!Print_Area</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JJames</dc:creator>
  <cp:lastModifiedBy>rlindsay</cp:lastModifiedBy>
  <cp:lastPrinted>2012-02-03T14:54:19Z</cp:lastPrinted>
  <dcterms:created xsi:type="dcterms:W3CDTF">2003-08-28T20:51:00Z</dcterms:created>
  <dcterms:modified xsi:type="dcterms:W3CDTF">2012-02-09T13:09:34Z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