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60" windowWidth="15480" windowHeight="7020" tabRatio="889" firstSheet="4" activeTab="12"/>
  </bookViews>
  <sheets>
    <sheet name="A. Organization Chart" sheetId="21" r:id="rId1"/>
    <sheet name="B. Summary of Requirements " sheetId="3" r:id="rId2"/>
    <sheet name="C. Increases Offsets" sheetId="4" r:id="rId3"/>
    <sheet name="D. Strategic Goals &amp; Objectives" sheetId="5" r:id="rId4"/>
    <sheet name="E. ATB Justification" sheetId="6" r:id="rId5"/>
    <sheet name="F. 2011 Crosswalk" sheetId="7" r:id="rId6"/>
    <sheet name="G. 2012 Crosswalk" sheetId="8" r:id="rId7"/>
    <sheet name="H. Reimbursable Resources" sheetId="9" r:id="rId8"/>
    <sheet name="I. Permanent Positions" sheetId="10" r:id="rId9"/>
    <sheet name="J. Financial Analysis" sheetId="11" r:id="rId10"/>
    <sheet name="K. Summary by Grade" sheetId="12" r:id="rId11"/>
    <sheet name="L. Summary by Object Class" sheetId="13" r:id="rId12"/>
    <sheet name="(M) Studies" sheetId="14" r:id="rId13"/>
  </sheets>
  <externalReferences>
    <externalReference r:id="rId14"/>
    <externalReference r:id="rId15"/>
  </externalReferences>
  <definedNames>
    <definedName name="_10POS_BY_CAT" localSheetId="9">'[1]Summ Atty Agt'!#REF!</definedName>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5GA_ROLLUP" localSheetId="7">[2]SumReq!#REF!</definedName>
    <definedName name="_6GA_ROLLUP" localSheetId="9">'[1]Sum of Req'!#REF!</definedName>
    <definedName name="_7GA_ROLLUP">#REF!</definedName>
    <definedName name="_8POS_BY_CAT" localSheetId="1">#REF!</definedName>
    <definedName name="_9POS_BY_CAT" localSheetId="3">#REF!</definedName>
    <definedName name="DL" localSheetId="1">'B. Summary of Requirements '!$A$3:$X$54</definedName>
    <definedName name="DL">#REF!</definedName>
    <definedName name="EXECSUPP" localSheetId="1">'B. Summary of Requirements '!#REF!</definedName>
    <definedName name="EXECSUPP" localSheetId="3">#REF!</definedName>
    <definedName name="EXECSUPP" localSheetId="9">'[1]Sum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9">'[1]Sum of Req'!#REF!</definedName>
    <definedName name="INTEL">#REF!</definedName>
    <definedName name="JMD" localSheetId="1">'B. Summary of Requirements '!#REF!</definedName>
    <definedName name="JMD" localSheetId="3">#REF!</definedName>
    <definedName name="JMD" localSheetId="9">'[1]Sum of Req'!#REF!</definedName>
    <definedName name="JMD">#REF!</definedName>
    <definedName name="OLE_LINK7" localSheetId="4">'E. ATB Justification'!#REF!</definedName>
    <definedName name="PART">#REF!</definedName>
    <definedName name="_xlnm.Print_Area" localSheetId="12">'(M) Studies'!$A$1:$J$14</definedName>
    <definedName name="_xlnm.Print_Area" localSheetId="0">'A. Organization Chart'!$A$1:$P$43</definedName>
    <definedName name="_xlnm.Print_Area" localSheetId="1">'B. Summary of Requirements '!$A$1:$X$69</definedName>
    <definedName name="_xlnm.Print_Area" localSheetId="2">'C. Increases Offsets'!$A$1:$G$14</definedName>
    <definedName name="_xlnm.Print_Area" localSheetId="3">'D. Strategic Goals &amp; Objectives'!$A$1:$N$15</definedName>
    <definedName name="_xlnm.Print_Area" localSheetId="4">'E. ATB Justification'!$A$1:$I$34</definedName>
    <definedName name="_xlnm.Print_Area" localSheetId="5">'F. 2011 Crosswalk'!$A$1:$O$23</definedName>
    <definedName name="_xlnm.Print_Area" localSheetId="6">'G. 2012 Crosswalk'!$A$1:$O$22</definedName>
    <definedName name="_xlnm.Print_Area" localSheetId="7">'H. Reimbursable Resources'!$A$1:$N$16</definedName>
    <definedName name="_xlnm.Print_Area" localSheetId="8">'I. Permanent Positions'!$A$1:$D$29</definedName>
    <definedName name="_xlnm.Print_Area" localSheetId="9">'J. Financial Analysis'!$A$1:$E$12</definedName>
    <definedName name="_xlnm.Print_Area" localSheetId="10">'K. Summary by Grade'!$A$1:$I$28</definedName>
    <definedName name="_xlnm.Print_Area" localSheetId="11">'L. Summary by Object Class'!$A$1:$K$36</definedName>
    <definedName name="_xlnm.Print_Area">#REF!</definedName>
    <definedName name="REIMPRO" localSheetId="7">'H. Reimbursable Resources'!$A$1:$N$15</definedName>
    <definedName name="REIMPRO">#REF!</definedName>
    <definedName name="REIMSOR" localSheetId="7">'H. Reimbursable Resources'!#REF!</definedName>
    <definedName name="REIMSOR">#REF!</definedName>
    <definedName name="Z_12C66D54_5067_4346_818B_6EAB1C8A9183_.wvu.Cols" localSheetId="6" hidden="1">'G. 2012 Crosswalk'!$E:$G</definedName>
    <definedName name="Z_12C66D54_5067_4346_818B_6EAB1C8A9183_.wvu.Cols" localSheetId="11" hidden="1">'L. Summary by Object Class'!$J:$L</definedName>
    <definedName name="Z_12C66D54_5067_4346_818B_6EAB1C8A9183_.wvu.PrintArea" localSheetId="12" hidden="1">'(M) Studies'!$A$1:$J$14</definedName>
    <definedName name="Z_12C66D54_5067_4346_818B_6EAB1C8A9183_.wvu.PrintArea" localSheetId="1" hidden="1">'B. Summary of Requirements '!$A$1:$X$66</definedName>
    <definedName name="Z_12C66D54_5067_4346_818B_6EAB1C8A9183_.wvu.PrintArea" localSheetId="2" hidden="1">'C. Increases Offsets'!$A$1:$G$14</definedName>
    <definedName name="Z_12C66D54_5067_4346_818B_6EAB1C8A9183_.wvu.PrintArea" localSheetId="3" hidden="1">'D. Strategic Goals &amp; Objectives'!$A$1:$N$15</definedName>
    <definedName name="Z_12C66D54_5067_4346_818B_6EAB1C8A9183_.wvu.PrintArea" localSheetId="4" hidden="1">'E. ATB Justification'!$A$1:$I$34</definedName>
    <definedName name="Z_12C66D54_5067_4346_818B_6EAB1C8A9183_.wvu.PrintArea" localSheetId="5" hidden="1">'F. 2011 Crosswalk'!$A$1:$O$27</definedName>
    <definedName name="Z_12C66D54_5067_4346_818B_6EAB1C8A9183_.wvu.PrintArea" localSheetId="6" hidden="1">'G. 2012 Crosswalk'!$A$1:$O$22</definedName>
    <definedName name="Z_12C66D54_5067_4346_818B_6EAB1C8A9183_.wvu.PrintArea" localSheetId="7" hidden="1">'H. Reimbursable Resources'!$A$1:$N$16</definedName>
    <definedName name="Z_12C66D54_5067_4346_818B_6EAB1C8A9183_.wvu.PrintArea" localSheetId="8" hidden="1">'I. Permanent Positions'!$A$1:$D$29</definedName>
    <definedName name="Z_12C66D54_5067_4346_818B_6EAB1C8A9183_.wvu.PrintArea" localSheetId="9" hidden="1">'J. Financial Analysis'!$A$1:$E$12</definedName>
    <definedName name="Z_12C66D54_5067_4346_818B_6EAB1C8A9183_.wvu.PrintArea" localSheetId="10" hidden="1">'K. Summary by Grade'!$A$1:$I$30</definedName>
    <definedName name="Z_12C66D54_5067_4346_818B_6EAB1C8A9183_.wvu.PrintArea" localSheetId="11" hidden="1">'L. Summary by Object Class'!$A$1:$K$36</definedName>
    <definedName name="Z_12C66D54_5067_4346_818B_6EAB1C8A9183_.wvu.Rows" localSheetId="3" hidden="1">'D. Strategic Goals &amp; Objectives'!$10:$10</definedName>
    <definedName name="Z_3118AF25_8423_420A_806A_487665220C68_.wvu.Cols" localSheetId="6" hidden="1">'G. 2012 Crosswalk'!$E:$G</definedName>
    <definedName name="Z_3118AF25_8423_420A_806A_487665220C68_.wvu.Cols" localSheetId="11" hidden="1">'L. Summary by Object Class'!$J:$L</definedName>
    <definedName name="Z_3118AF25_8423_420A_806A_487665220C68_.wvu.PrintArea" localSheetId="12" hidden="1">'(M) Studies'!$A$1:$J$14</definedName>
    <definedName name="Z_3118AF25_8423_420A_806A_487665220C68_.wvu.PrintArea" localSheetId="1" hidden="1">'B. Summary of Requirements '!$A$1:$X$66</definedName>
    <definedName name="Z_3118AF25_8423_420A_806A_487665220C68_.wvu.PrintArea" localSheetId="2" hidden="1">'C. Increases Offsets'!$A$1:$G$14</definedName>
    <definedName name="Z_3118AF25_8423_420A_806A_487665220C68_.wvu.PrintArea" localSheetId="3" hidden="1">'D. Strategic Goals &amp; Objectives'!$A$1:$N$15</definedName>
    <definedName name="Z_3118AF25_8423_420A_806A_487665220C68_.wvu.PrintArea" localSheetId="4" hidden="1">'E. ATB Justification'!$A$1:$I$34</definedName>
    <definedName name="Z_3118AF25_8423_420A_806A_487665220C68_.wvu.PrintArea" localSheetId="5" hidden="1">'F. 2011 Crosswalk'!$A$1:$O$27</definedName>
    <definedName name="Z_3118AF25_8423_420A_806A_487665220C68_.wvu.PrintArea" localSheetId="6" hidden="1">'G. 2012 Crosswalk'!$A$1:$O$22</definedName>
    <definedName name="Z_3118AF25_8423_420A_806A_487665220C68_.wvu.PrintArea" localSheetId="7" hidden="1">'H. Reimbursable Resources'!$A$1:$N$16</definedName>
    <definedName name="Z_3118AF25_8423_420A_806A_487665220C68_.wvu.PrintArea" localSheetId="8" hidden="1">'I. Permanent Positions'!$A$1:$D$29</definedName>
    <definedName name="Z_3118AF25_8423_420A_806A_487665220C68_.wvu.PrintArea" localSheetId="9" hidden="1">'J. Financial Analysis'!$A$1:$E$12</definedName>
    <definedName name="Z_3118AF25_8423_420A_806A_487665220C68_.wvu.PrintArea" localSheetId="10" hidden="1">'K. Summary by Grade'!$A$1:$I$30</definedName>
    <definedName name="Z_3118AF25_8423_420A_806A_487665220C68_.wvu.PrintArea" localSheetId="11" hidden="1">'L. Summary by Object Class'!$A$1:$K$36</definedName>
    <definedName name="Z_3118AF25_8423_420A_806A_487665220C68_.wvu.Rows" localSheetId="3" hidden="1">'D. Strategic Goals &amp; Objectives'!$10:$10</definedName>
    <definedName name="Z_4148B88B_8ED7_4FDE_9459_DEB244AD0552_.wvu.Cols" localSheetId="5" hidden="1">'F. 2011 Crosswalk'!#REF!</definedName>
    <definedName name="Z_4148B88B_8ED7_4FDE_9459_DEB244AD0552_.wvu.Cols" localSheetId="6" hidden="1">'G. 2012 Crosswalk'!$E:$G</definedName>
    <definedName name="Z_4148B88B_8ED7_4FDE_9459_DEB244AD0552_.wvu.Cols" localSheetId="11" hidden="1">'L. Summary by Object Class'!$J:$L</definedName>
    <definedName name="Z_4148B88B_8ED7_4FDE_9459_DEB244AD0552_.wvu.PrintArea" localSheetId="12" hidden="1">'(M) Studies'!$A$1:$J$14</definedName>
    <definedName name="Z_4148B88B_8ED7_4FDE_9459_DEB244AD0552_.wvu.PrintArea" localSheetId="1" hidden="1">'B. Summary of Requirements '!$A$1:$X$66</definedName>
    <definedName name="Z_4148B88B_8ED7_4FDE_9459_DEB244AD0552_.wvu.PrintArea" localSheetId="2" hidden="1">'C. Increases Offsets'!$A$1:$G$14</definedName>
    <definedName name="Z_4148B88B_8ED7_4FDE_9459_DEB244AD0552_.wvu.PrintArea" localSheetId="3" hidden="1">'D. Strategic Goals &amp; Objectives'!$A$1:$N$15</definedName>
    <definedName name="Z_4148B88B_8ED7_4FDE_9459_DEB244AD0552_.wvu.PrintArea" localSheetId="4" hidden="1">'E. ATB Justification'!$A$1:$I$34</definedName>
    <definedName name="Z_4148B88B_8ED7_4FDE_9459_DEB244AD0552_.wvu.PrintArea" localSheetId="5" hidden="1">'F. 2011 Crosswalk'!$A$1:$O$27</definedName>
    <definedName name="Z_4148B88B_8ED7_4FDE_9459_DEB244AD0552_.wvu.PrintArea" localSheetId="6" hidden="1">'G. 2012 Crosswalk'!$A$1:$O$22</definedName>
    <definedName name="Z_4148B88B_8ED7_4FDE_9459_DEB244AD0552_.wvu.PrintArea" localSheetId="7" hidden="1">'H. Reimbursable Resources'!$A$1:$N$16</definedName>
    <definedName name="Z_4148B88B_8ED7_4FDE_9459_DEB244AD0552_.wvu.PrintArea" localSheetId="8" hidden="1">'I. Permanent Positions'!$A$1:$D$29</definedName>
    <definedName name="Z_4148B88B_8ED7_4FDE_9459_DEB244AD0552_.wvu.PrintArea" localSheetId="9" hidden="1">'J. Financial Analysis'!$A$1:$E$12</definedName>
    <definedName name="Z_4148B88B_8ED7_4FDE_9459_DEB244AD0552_.wvu.PrintArea" localSheetId="10" hidden="1">'K. Summary by Grade'!$A$1:$I$30</definedName>
    <definedName name="Z_4148B88B_8ED7_4FDE_9459_DEB244AD0552_.wvu.PrintArea" localSheetId="11" hidden="1">'L. Summary by Object Class'!$A$1:$K$36</definedName>
    <definedName name="Z_4148B88B_8ED7_4FDE_9459_DEB244AD0552_.wvu.Rows" localSheetId="3" hidden="1">'D. Strategic Goals &amp; Objectives'!$10:$10</definedName>
    <definedName name="Z_56C0A34E_45B4_448B_85E5_70B3A8E63333_.wvu.Cols" localSheetId="11" hidden="1">'L. Summary by Object Class'!$J:$L</definedName>
    <definedName name="Z_56C0A34E_45B4_448B_85E5_70B3A8E63333_.wvu.PrintArea" localSheetId="12" hidden="1">'(M) Studies'!$A$1:$J$14</definedName>
    <definedName name="Z_56C0A34E_45B4_448B_85E5_70B3A8E63333_.wvu.PrintArea" localSheetId="1" hidden="1">'B. Summary of Requirements '!$A$1:$X$66</definedName>
    <definedName name="Z_56C0A34E_45B4_448B_85E5_70B3A8E63333_.wvu.PrintArea" localSheetId="2" hidden="1">'C. Increases Offsets'!$A$1:$G$14</definedName>
    <definedName name="Z_56C0A34E_45B4_448B_85E5_70B3A8E63333_.wvu.PrintArea" localSheetId="3" hidden="1">'D. Strategic Goals &amp; Objectives'!$A$1:$N$15</definedName>
    <definedName name="Z_56C0A34E_45B4_448B_85E5_70B3A8E63333_.wvu.PrintArea" localSheetId="4" hidden="1">'E. ATB Justification'!$A$1:$I$34</definedName>
    <definedName name="Z_56C0A34E_45B4_448B_85E5_70B3A8E63333_.wvu.PrintArea" localSheetId="5" hidden="1">'F. 2011 Crosswalk'!$A$1:$O$27</definedName>
    <definedName name="Z_56C0A34E_45B4_448B_85E5_70B3A8E63333_.wvu.PrintArea" localSheetId="6" hidden="1">'G. 2012 Crosswalk'!$A$1:$O$22</definedName>
    <definedName name="Z_56C0A34E_45B4_448B_85E5_70B3A8E63333_.wvu.PrintArea" localSheetId="7" hidden="1">'H. Reimbursable Resources'!$A$1:$N$16</definedName>
    <definedName name="Z_56C0A34E_45B4_448B_85E5_70B3A8E63333_.wvu.PrintArea" localSheetId="8" hidden="1">'I. Permanent Positions'!$A$1:$D$29</definedName>
    <definedName name="Z_56C0A34E_45B4_448B_85E5_70B3A8E63333_.wvu.PrintArea" localSheetId="9" hidden="1">'J. Financial Analysis'!$A$1:$E$12</definedName>
    <definedName name="Z_56C0A34E_45B4_448B_85E5_70B3A8E63333_.wvu.PrintArea" localSheetId="10" hidden="1">'K. Summary by Grade'!$A$1:$I$30</definedName>
    <definedName name="Z_56C0A34E_45B4_448B_85E5_70B3A8E63333_.wvu.PrintArea" localSheetId="11" hidden="1">'L. Summary by Object Class'!$A$1:$K$36</definedName>
    <definedName name="Z_56C0A34E_45B4_448B_85E5_70B3A8E63333_.wvu.Rows" localSheetId="3" hidden="1">'D. Strategic Goals &amp; Objectives'!$10:$10</definedName>
  </definedNames>
  <calcPr calcId="145621"/>
  <customWorkbookViews>
    <customWorkbookView name="mcupertino - Personal View" guid="{12C66D54-5067-4346-818B-6EAB1C8A9183}" mergeInterval="0" personalView="1" maximized="1" xWindow="1" yWindow="1" windowWidth="1280" windowHeight="833" tabRatio="889" activeSheetId="6"/>
    <customWorkbookView name="matsatt - Personal View" guid="{4148B88B-8ED7-4FDE-9459-DEB244AD0552}" mergeInterval="0" personalView="1" maximized="1" xWindow="1" yWindow="1" windowWidth="1246" windowHeight="743" tabRatio="889" activeSheetId="3"/>
    <customWorkbookView name="debjones - Personal View" guid="{56C0A34E-45B4-448B-85E5-70B3A8E63333}" mergeInterval="0" personalView="1" maximized="1" xWindow="1" yWindow="1" windowWidth="1680" windowHeight="820" tabRatio="889" activeSheetId="3" showComments="commIndAndComment"/>
    <customWorkbookView name="mschneck - Personal View" guid="{3118AF25-8423-420A-806A-487665220C68}" mergeInterval="0" personalView="1" maximized="1" xWindow="1" yWindow="1" windowWidth="1680" windowHeight="797" tabRatio="889" activeSheetId="14" showComments="commIndAndComment"/>
  </customWorkbookViews>
</workbook>
</file>

<file path=xl/calcChain.xml><?xml version="1.0" encoding="utf-8"?>
<calcChain xmlns="http://schemas.openxmlformats.org/spreadsheetml/2006/main">
  <c r="E11" i="13"/>
  <c r="E32" l="1"/>
  <c r="G30" l="1"/>
  <c r="G27"/>
  <c r="G25"/>
  <c r="G21"/>
  <c r="G18"/>
  <c r="E30"/>
  <c r="E27"/>
  <c r="E25"/>
  <c r="E21"/>
  <c r="C27"/>
  <c r="C25"/>
  <c r="C21"/>
  <c r="C18"/>
  <c r="C14"/>
  <c r="H23" i="12"/>
  <c r="B25"/>
  <c r="E11" i="11"/>
  <c r="D11"/>
  <c r="N18" i="8" l="1"/>
  <c r="N17"/>
  <c r="N14"/>
  <c r="O12"/>
  <c r="N12"/>
  <c r="M12"/>
  <c r="B13" i="7" l="1"/>
  <c r="I32" i="6" l="1"/>
  <c r="I34" s="1"/>
  <c r="L15" i="5" l="1"/>
  <c r="K15"/>
  <c r="J15"/>
  <c r="I15"/>
  <c r="G15"/>
  <c r="F15"/>
  <c r="D15"/>
  <c r="C15"/>
  <c r="N14"/>
  <c r="N15" s="1"/>
  <c r="M14"/>
  <c r="M15" s="1"/>
  <c r="G12" i="4"/>
  <c r="A5"/>
  <c r="I54" i="3"/>
  <c r="F54"/>
  <c r="E54"/>
  <c r="D54"/>
  <c r="O12" i="7" l="1"/>
  <c r="W60" i="3"/>
  <c r="W56"/>
  <c r="W65"/>
  <c r="W64"/>
  <c r="L11" i="9"/>
  <c r="L10"/>
  <c r="M11"/>
  <c r="M10"/>
  <c r="N11"/>
  <c r="N10"/>
  <c r="I30" i="13"/>
  <c r="I29"/>
  <c r="I28"/>
  <c r="I27"/>
  <c r="I26"/>
  <c r="I25"/>
  <c r="I24"/>
  <c r="I23"/>
  <c r="I22"/>
  <c r="I21"/>
  <c r="I20"/>
  <c r="I19"/>
  <c r="I18"/>
  <c r="H15"/>
  <c r="H14"/>
  <c r="H13"/>
  <c r="H10"/>
  <c r="H11"/>
  <c r="I15"/>
  <c r="I14"/>
  <c r="I13"/>
  <c r="I11"/>
  <c r="I10"/>
  <c r="H14" i="12"/>
  <c r="H15"/>
  <c r="H16"/>
  <c r="H17"/>
  <c r="H18"/>
  <c r="H19"/>
  <c r="H20"/>
  <c r="H21"/>
  <c r="H22"/>
  <c r="H24"/>
  <c r="H12"/>
  <c r="N18" i="7"/>
  <c r="N17"/>
  <c r="N14"/>
  <c r="N12"/>
  <c r="M12"/>
  <c r="H25" i="12" l="1"/>
  <c r="V43" i="3"/>
  <c r="S54" s="1"/>
  <c r="W43" l="1"/>
  <c r="T54" s="1"/>
  <c r="X43"/>
  <c r="U54" s="1"/>
  <c r="N13" i="9"/>
  <c r="L13"/>
  <c r="L13" i="8"/>
  <c r="K13"/>
  <c r="L13" i="7"/>
  <c r="N13" i="8" l="1"/>
  <c r="G12" i="13"/>
  <c r="F12"/>
  <c r="E12"/>
  <c r="E16" s="1"/>
  <c r="E31" s="1"/>
  <c r="D12"/>
  <c r="D16" s="1"/>
  <c r="C12"/>
  <c r="C16" s="1"/>
  <c r="C31" s="1"/>
  <c r="C35" s="1"/>
  <c r="B12"/>
  <c r="B16" s="1"/>
  <c r="J13" i="8"/>
  <c r="I13"/>
  <c r="I15" s="1"/>
  <c r="I19" s="1"/>
  <c r="H13"/>
  <c r="G13"/>
  <c r="F13"/>
  <c r="F15" s="1"/>
  <c r="F19" s="1"/>
  <c r="E13"/>
  <c r="D13"/>
  <c r="C13"/>
  <c r="C15" s="1"/>
  <c r="C19" s="1"/>
  <c r="B13"/>
  <c r="O13"/>
  <c r="A5"/>
  <c r="A4"/>
  <c r="X55" i="3"/>
  <c r="X56"/>
  <c r="X57"/>
  <c r="V55"/>
  <c r="V56"/>
  <c r="V57"/>
  <c r="W55"/>
  <c r="W57"/>
  <c r="W39"/>
  <c r="W44" s="1"/>
  <c r="V39"/>
  <c r="V44" s="1"/>
  <c r="W27"/>
  <c r="V27"/>
  <c r="X27"/>
  <c r="X31"/>
  <c r="W31"/>
  <c r="W32" s="1"/>
  <c r="W33" s="1"/>
  <c r="K54" s="1"/>
  <c r="V31"/>
  <c r="V32" s="1"/>
  <c r="A4" i="5"/>
  <c r="V14" i="3"/>
  <c r="G54" s="1"/>
  <c r="W14"/>
  <c r="H54" s="1"/>
  <c r="X39"/>
  <c r="X44" s="1"/>
  <c r="D58"/>
  <c r="E58"/>
  <c r="E61" s="1"/>
  <c r="E66" s="1"/>
  <c r="F58"/>
  <c r="G58"/>
  <c r="H58"/>
  <c r="H61" s="1"/>
  <c r="H66" s="1"/>
  <c r="I58"/>
  <c r="K58"/>
  <c r="K61" s="1"/>
  <c r="K66" s="1"/>
  <c r="P58"/>
  <c r="Q58"/>
  <c r="Q61" s="1"/>
  <c r="Q66" s="1"/>
  <c r="R58"/>
  <c r="S58"/>
  <c r="T58"/>
  <c r="T61" s="1"/>
  <c r="T66" s="1"/>
  <c r="U58"/>
  <c r="H32" i="6"/>
  <c r="H34" s="1"/>
  <c r="G32"/>
  <c r="G34" s="1"/>
  <c r="J13" i="9"/>
  <c r="D13"/>
  <c r="G13"/>
  <c r="L22" i="13"/>
  <c r="F25" i="12"/>
  <c r="D13" i="7"/>
  <c r="F14" i="4"/>
  <c r="B29" i="10"/>
  <c r="B25"/>
  <c r="H13" i="9"/>
  <c r="C13"/>
  <c r="E14" i="4"/>
  <c r="G14"/>
  <c r="C14"/>
  <c r="A5" i="13"/>
  <c r="A4"/>
  <c r="C29" i="10"/>
  <c r="D14" i="4"/>
  <c r="D25" i="12"/>
  <c r="D25" i="10"/>
  <c r="C25"/>
  <c r="A6" i="12"/>
  <c r="A5"/>
  <c r="A5" i="11"/>
  <c r="A4"/>
  <c r="A6" i="10"/>
  <c r="A5"/>
  <c r="A4" i="6"/>
  <c r="A5" i="9"/>
  <c r="A4"/>
  <c r="A5" i="7"/>
  <c r="A4"/>
  <c r="J16" i="13"/>
  <c r="K16"/>
  <c r="K18"/>
  <c r="L18"/>
  <c r="L19"/>
  <c r="L20"/>
  <c r="J21"/>
  <c r="L21"/>
  <c r="L23"/>
  <c r="L24"/>
  <c r="L25"/>
  <c r="L26"/>
  <c r="L27"/>
  <c r="L28"/>
  <c r="L29"/>
  <c r="L30"/>
  <c r="E13" i="9"/>
  <c r="F13"/>
  <c r="I13"/>
  <c r="K13"/>
  <c r="M13"/>
  <c r="C13" i="7"/>
  <c r="C15" s="1"/>
  <c r="C19" s="1"/>
  <c r="E13"/>
  <c r="F13"/>
  <c r="F15" s="1"/>
  <c r="F19" s="1"/>
  <c r="G13"/>
  <c r="H13"/>
  <c r="I13"/>
  <c r="I15" s="1"/>
  <c r="I19" s="1"/>
  <c r="J13"/>
  <c r="K13"/>
  <c r="N13"/>
  <c r="N15" s="1"/>
  <c r="N19" s="1"/>
  <c r="V33" i="3" l="1"/>
  <c r="J54"/>
  <c r="J58" s="1"/>
  <c r="X32"/>
  <c r="X33" s="1"/>
  <c r="H12" i="13"/>
  <c r="H16" s="1"/>
  <c r="I12"/>
  <c r="I16" s="1"/>
  <c r="I31" s="1"/>
  <c r="K31"/>
  <c r="F16"/>
  <c r="G16"/>
  <c r="G31" s="1"/>
  <c r="J31"/>
  <c r="D29" i="10"/>
  <c r="M13" i="8"/>
  <c r="N15"/>
  <c r="N19" s="1"/>
  <c r="O13" i="7"/>
  <c r="M13"/>
  <c r="W34" i="3"/>
  <c r="N54" s="1"/>
  <c r="V34"/>
  <c r="M54" s="1"/>
  <c r="E35" i="13"/>
  <c r="B12" i="11"/>
  <c r="C12"/>
  <c r="D12"/>
  <c r="V54" i="3" l="1"/>
  <c r="V58" s="1"/>
  <c r="M58"/>
  <c r="W54"/>
  <c r="W58" s="1"/>
  <c r="W61" s="1"/>
  <c r="W66" s="1"/>
  <c r="N58"/>
  <c r="N61" s="1"/>
  <c r="N66" s="1"/>
  <c r="X34"/>
  <c r="L54"/>
  <c r="L58" s="1"/>
  <c r="L16" i="13"/>
  <c r="G35"/>
  <c r="L31"/>
  <c r="E12" i="11"/>
  <c r="W45" i="3"/>
  <c r="W46" s="1"/>
  <c r="V45"/>
  <c r="V46" s="1"/>
  <c r="X45" l="1"/>
  <c r="X46" s="1"/>
  <c r="O54"/>
  <c r="X54" l="1"/>
  <c r="X58" s="1"/>
  <c r="O58"/>
</calcChain>
</file>

<file path=xl/sharedStrings.xml><?xml version="1.0" encoding="utf-8"?>
<sst xmlns="http://schemas.openxmlformats.org/spreadsheetml/2006/main" count="757" uniqueCount="223">
  <si>
    <t>end of line</t>
  </si>
  <si>
    <t xml:space="preserve">          Total DIRECT requirements</t>
  </si>
  <si>
    <t>Financial Analysis of Program Changes</t>
  </si>
  <si>
    <t>Offset</t>
  </si>
  <si>
    <t>Agt./Atty.</t>
  </si>
  <si>
    <t>Program Offsets</t>
  </si>
  <si>
    <t>Adjustments to Base</t>
  </si>
  <si>
    <t>Domestic Rent and Facilities</t>
  </si>
  <si>
    <t>11.1  Direct FTE &amp; personnel compensation</t>
  </si>
  <si>
    <t xml:space="preserve">       Total </t>
  </si>
  <si>
    <t>Average SES Salary</t>
  </si>
  <si>
    <t>Perm. Pos.</t>
  </si>
  <si>
    <t>Location of Description by Decision Unit</t>
  </si>
  <si>
    <t>Reprogrammings / Transfers</t>
  </si>
  <si>
    <t>end of sheet</t>
  </si>
  <si>
    <t>Total Authorized</t>
  </si>
  <si>
    <t xml:space="preserve">   J: Financial Analysis of Program Changes</t>
  </si>
  <si>
    <t>I: Detail of Permanent Positions by Category</t>
  </si>
  <si>
    <t>Increase 1</t>
  </si>
  <si>
    <t>Increase 2</t>
  </si>
  <si>
    <t>Offset 2</t>
  </si>
  <si>
    <t>[list all - if applicable]</t>
  </si>
  <si>
    <t>Transfers:</t>
  </si>
  <si>
    <t>Total Adjustments to Base and Technical Adjustments</t>
  </si>
  <si>
    <t xml:space="preserve">Total Adjustments to Base </t>
  </si>
  <si>
    <t>Decreases:</t>
  </si>
  <si>
    <t>Increase/Decrease</t>
  </si>
  <si>
    <t>Decision Unit</t>
  </si>
  <si>
    <t xml:space="preserve">     Total</t>
  </si>
  <si>
    <t>atb</t>
  </si>
  <si>
    <t>enhance</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</si>
  <si>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</si>
  <si>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</si>
  <si>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</si>
  <si>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</si>
  <si>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</si>
  <si>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</si>
  <si>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</si>
  <si>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</si>
  <si>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</si>
  <si>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</si>
  <si>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</si>
  <si>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</si>
  <si>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</si>
  <si>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</si>
  <si>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</si>
  <si>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</si>
  <si>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</si>
  <si>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</si>
  <si>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</si>
  <si>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</si>
  <si>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</si>
  <si>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</si>
  <si>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</si>
  <si>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</si>
  <si>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</si>
  <si>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Purchases of goods &amp; services from Government accounts</t>
  </si>
  <si>
    <t>Average GS Salary</t>
  </si>
  <si>
    <t>Average GS Grade</t>
  </si>
  <si>
    <t>Object Classes</t>
  </si>
  <si>
    <t>Other Object Classes:</t>
  </si>
  <si>
    <t>Summary of Reimbursable Resources</t>
  </si>
  <si>
    <t>Decision Unit 2</t>
  </si>
  <si>
    <t>Decision Unit 3</t>
  </si>
  <si>
    <t>Decision Unit 4</t>
  </si>
  <si>
    <t>Summary of Requirements by Object Class</t>
  </si>
  <si>
    <t>Overtime</t>
  </si>
  <si>
    <t>Technical Adjustments</t>
  </si>
  <si>
    <t>Program Changes</t>
  </si>
  <si>
    <t>Total Program Changes</t>
  </si>
  <si>
    <t>Subtotal Increases</t>
  </si>
  <si>
    <t>Attorneys (905)</t>
  </si>
  <si>
    <t>Paralegals / Other Law (900-998)</t>
  </si>
  <si>
    <t>Security Specialists (080)</t>
  </si>
  <si>
    <t>M.  Status of Congressionally Requested Studies, Reports, and Evaluations</t>
  </si>
  <si>
    <t>GS-4, $30,456 - 39,590</t>
  </si>
  <si>
    <t>GS-3, $27,130 - 35,269</t>
  </si>
  <si>
    <t>GS-6, $37,983 - 49,375</t>
  </si>
  <si>
    <t>GS-7, $42,209 - 54,875</t>
  </si>
  <si>
    <t>GS-8, $46,745 - 60,765</t>
  </si>
  <si>
    <t>GS-9, $51,630 - 67,114</t>
  </si>
  <si>
    <t>GS-11, $62,467 - 81,204</t>
  </si>
  <si>
    <t>GS-12, $74,872 - 97,333</t>
  </si>
  <si>
    <t>GS-13, $89,033 - 115,742</t>
  </si>
  <si>
    <t>GS-14, $105,211 - 136,771</t>
  </si>
  <si>
    <t>GS-15, $123,758 - 155,500</t>
  </si>
  <si>
    <t>SES, $119,554 - 179,700</t>
  </si>
  <si>
    <t>2012 template</t>
  </si>
  <si>
    <t>Information Technology Mgmt  (2210)</t>
  </si>
  <si>
    <t>23.1  GSA rent</t>
  </si>
  <si>
    <t>L: Summary of Requirements by Object Class</t>
  </si>
  <si>
    <t>K: Summary of Requirements by Grade</t>
  </si>
  <si>
    <t>25.7 Operation and maintenance of equipment</t>
  </si>
  <si>
    <t>Justification for Base Adjustments</t>
  </si>
  <si>
    <t>Pay and Benefits</t>
  </si>
  <si>
    <t>Other Adjustments</t>
  </si>
  <si>
    <t>Foreign Expenses</t>
  </si>
  <si>
    <t>Non-recurral of Personnel</t>
  </si>
  <si>
    <t>POS</t>
  </si>
  <si>
    <t>Total Increase:</t>
  </si>
  <si>
    <t>Total ATB:</t>
  </si>
  <si>
    <t xml:space="preserve">Amount  </t>
  </si>
  <si>
    <t>(Dollars in Thousands)</t>
  </si>
  <si>
    <t>Salaries and Expenses</t>
  </si>
  <si>
    <t>Total Offsets</t>
  </si>
  <si>
    <t>Other FTE:</t>
  </si>
  <si>
    <t>Total Comp. FTE</t>
  </si>
  <si>
    <t>Total FTE</t>
  </si>
  <si>
    <t>Reimbursable FTE</t>
  </si>
  <si>
    <t>Other FTE</t>
  </si>
  <si>
    <t>Total Compensable FTE</t>
  </si>
  <si>
    <t>Headquarters (Washington, D.C.)</t>
  </si>
  <si>
    <t>Summary of Requirements</t>
  </si>
  <si>
    <t>Supplementals</t>
  </si>
  <si>
    <t xml:space="preserve">     Subtotal Increases</t>
  </si>
  <si>
    <t xml:space="preserve">    Subtotal Decreases</t>
  </si>
  <si>
    <t>Collections by Source</t>
  </si>
  <si>
    <t>Budgetary Resources: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</si>
  <si>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</si>
  <si>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</si>
  <si>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</si>
  <si>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</si>
  <si>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</si>
  <si>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</si>
  <si>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</si>
  <si>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</si>
  <si>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</si>
  <si>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</si>
  <si>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</si>
  <si>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</si>
  <si>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</si>
  <si>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</si>
  <si>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</si>
  <si>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</si>
  <si>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</si>
  <si>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GRAND TOTAL</t>
  </si>
  <si>
    <t>Crosswalk of 2011 Availability</t>
  </si>
  <si>
    <t>2011 Availability</t>
  </si>
  <si>
    <t>Status of Congressionally Requested Studies, Reports, and Evaluations</t>
  </si>
  <si>
    <t>Carryover</t>
  </si>
  <si>
    <t>Recoveries</t>
  </si>
  <si>
    <t xml:space="preserve">Increase/Decrease </t>
  </si>
  <si>
    <t>B: Summary of Requirements</t>
  </si>
  <si>
    <t>C: Program Increases/Offsets By Decision Unit</t>
  </si>
  <si>
    <t>D: Resources by DOJ Strategic Goal and Strategic Objective</t>
  </si>
  <si>
    <t>E.  Justification for Base Adjustments</t>
  </si>
  <si>
    <t>H: Summary of Reimbursable Resources</t>
  </si>
  <si>
    <t>FY 2013 Request</t>
  </si>
  <si>
    <t>2012 Rescissions</t>
  </si>
  <si>
    <t>2013 Current Services</t>
  </si>
  <si>
    <t>2013 Total Request</t>
  </si>
  <si>
    <t>2012 - 2013 Total Change</t>
  </si>
  <si>
    <t>2013 Adjustments to Base and Technical Adjustments</t>
  </si>
  <si>
    <t>2013 Increases</t>
  </si>
  <si>
    <t>2013 Offsets</t>
  </si>
  <si>
    <t>2013 Request</t>
  </si>
  <si>
    <t xml:space="preserve">Do not include the Technical Adjustments if you do not have them. </t>
  </si>
  <si>
    <t>Non-recurrals should be the only ATB that is in decreases.</t>
  </si>
  <si>
    <t>even if the ATB is negative.</t>
  </si>
  <si>
    <t>Remove the [list all] from each title.</t>
  </si>
  <si>
    <t>Subtotal Offsets</t>
  </si>
  <si>
    <t>F: Crosswalk of 2011 Availability</t>
  </si>
  <si>
    <t>2012 Availability</t>
  </si>
  <si>
    <t>Crosswalk of 2012 Availability</t>
  </si>
  <si>
    <t>2012 Planned</t>
  </si>
  <si>
    <t xml:space="preserve">  Total, 2013 Program Changes Requested</t>
  </si>
  <si>
    <t xml:space="preserve">     Total, Appropriated Positions</t>
  </si>
  <si>
    <t>2011 Actuals</t>
  </si>
  <si>
    <t>25.3 Purchases of goods &amp; services from Government accounts (Antennas, DHS Sec. Etc.)</t>
  </si>
  <si>
    <t>Total 2012 Enacted (with Rescissions)</t>
  </si>
  <si>
    <t>Increases:</t>
  </si>
  <si>
    <t>2012 
Enacted</t>
  </si>
  <si>
    <t>2012 Enacted</t>
  </si>
  <si>
    <t>FY 2012 Enacted Without Rescissions</t>
  </si>
  <si>
    <t>2011 Enacted</t>
  </si>
  <si>
    <t>FY 2013 Program Increases/Offsets By Decision Unit</t>
  </si>
  <si>
    <t>2011 Enacted w/Rescissions</t>
  </si>
  <si>
    <t>Non-recurral of Non-Personnel</t>
  </si>
  <si>
    <t>Increases: [list all]</t>
  </si>
  <si>
    <t>2011 Appropriation Enacted</t>
  </si>
  <si>
    <t>2011
Enacted</t>
  </si>
  <si>
    <t xml:space="preserve">   2.6 Protect the federal fisc and defend the interests of the United States</t>
  </si>
  <si>
    <t>Goal 2: Prevent Crime, Protect the Rights of the 
             American People, and Enforce Federal Law</t>
  </si>
  <si>
    <t>G: Crosswalk of 2012 Availability</t>
  </si>
  <si>
    <t>Administration of Cases</t>
  </si>
  <si>
    <t>Professional Responsibility Advisory Office (PRAO)</t>
  </si>
  <si>
    <t>Office of Information Policy (OIP)</t>
  </si>
  <si>
    <t xml:space="preserve">Offsets: </t>
  </si>
  <si>
    <t>IT Savings</t>
  </si>
  <si>
    <t>United States Trustee Program</t>
  </si>
  <si>
    <t>IT Offsets</t>
  </si>
  <si>
    <t>A transfer of $575,000 is included in support of the Department’s Justice Consolidated Office Network (JCON) and JCON S/TS programs which will be moved to the Working Capital Fund and provided as a billable service in FY 2013.</t>
  </si>
  <si>
    <t xml:space="preserve">The component transfer for the Office of Information Policy (OIP) into the General Administration appropriation will centralize appropriated funding and eliminate the current reimbursable financing process.  The centralization of the funding is administratively advantageous because it eliminates the paper-intensive reimbursement process.  </t>
  </si>
  <si>
    <t xml:space="preserve">The component transfer to the Professional Responsibilitiy Advisory Office (PRAO) into the General Administration appropriation will centralize appropriated funding and eliminate the current reimbursable financing process.  The centralization of the funding is administratively advantageous because it eliminates the paper-intensive reimbursement process. </t>
  </si>
  <si>
    <r>
      <t>2013 Pay Raise.</t>
    </r>
    <r>
      <rPr>
        <sz val="9"/>
        <rFont val="Times New Roman"/>
        <family val="1"/>
      </rPr>
      <t xml:space="preserve">  This request provides for a proposed 0.5 percent pay raise to be effective in January of 2013.  The increase only includes the general pay raise.  The amount requested, $567,000, represents the pay amounts for 3/4 of the fiscal year plus appropriate benefits ($420,000 for pay and $147,000 for benefits.)</t>
    </r>
  </si>
  <si>
    <r>
      <t>Retirement</t>
    </r>
    <r>
      <rPr>
        <sz val="9"/>
        <color theme="1"/>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increase of  $281,000 is necessary to meet our increased retirement obligations as a result of this conversion.</t>
    </r>
  </si>
  <si>
    <r>
      <t>FERS Rate Increase</t>
    </r>
    <r>
      <rPr>
        <sz val="9"/>
        <rFont val="Times New Roman"/>
        <family val="1"/>
      </rPr>
      <t xml:space="preserve">.  On June 11, 2010, the Board of Actuaries of the Civil Service Retirement System recommended a new set of economic assumptions for the Civil Service Retirement System (CSRS) and the Federal Employees Retirement System (FERS).  In accordance with this change, effective October 1, 2011 (FY 2012), the total Normal Cost of Regular retirement under FERS will increase from the current level of 12.5% of pay to 12.7%.  The total FERS contribution for Law Enforcement retirement will increase from 27.0% to 27.6%.  This will result in new </t>
    </r>
    <r>
      <rPr>
        <b/>
        <sz val="9"/>
        <rFont val="Times New Roman"/>
        <family val="1"/>
      </rPr>
      <t>agency contribution</t>
    </r>
    <r>
      <rPr>
        <sz val="9"/>
        <rFont val="Times New Roman"/>
        <family val="1"/>
      </rPr>
      <t xml:space="preserve"> rates of 11.9% for normal costs (up from the current 11.7%) and 26.3% for law enforcement personnel (up from the current 25.7%).  The amount requested, $240,000, represents the funds needed to cover this increase.</t>
    </r>
  </si>
  <si>
    <r>
      <t>Employees Compensation Fund.</t>
    </r>
    <r>
      <rPr>
        <sz val="9"/>
        <rFont val="Times New Roman"/>
        <family val="1"/>
      </rPr>
      <t xml:space="preserve">  The $49,000 increase reflects payments to the Department of Labor for injury benefits paid in the past year under the Federal Employee Compensation Act.  This estimate is based on the first quarter of prior year billing and current year estimates.</t>
    </r>
  </si>
  <si>
    <r>
      <t>Health Insurance.</t>
    </r>
    <r>
      <rPr>
        <sz val="9"/>
        <rFont val="Times New Roman"/>
        <family val="1"/>
      </rPr>
      <t xml:space="preserve">  Effective January 2013, this component's contribution to Federal employees' health insurance premiums increased by 8.6 percent.  Applied against the 2011 estimate of $9,162,791, the additional amount required is $788,000.</t>
    </r>
  </si>
  <si>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$1,489,000 is required to meet our commitment to GSA.  The costs associated with GSA rent were derived through the use of an automated system, which uses the latest inventory data, including rate increases to be effective in FY 2013 for each building currently occupied by Department of Justice components, as well as the costs of new space to be occupied.  GSA provided data on the rate increases.</t>
    </r>
  </si>
  <si>
    <t>Admionistration of Cases</t>
  </si>
  <si>
    <t>The unobligated balance brought forward and recovery of prior year balances are used to fund the Program's continuing operations.</t>
  </si>
  <si>
    <t>Office of Attorney Recruitment (OARM)</t>
  </si>
  <si>
    <t>Rule of Law</t>
  </si>
  <si>
    <t>U.S. Trustees/Ass't. U.S. Trustees (301)*</t>
  </si>
  <si>
    <t>Bankruptcy Analysts (301)</t>
  </si>
  <si>
    <t>Other Legal and Kindred (986)</t>
  </si>
  <si>
    <t>Contracting and Procurement (1102-1106)</t>
  </si>
  <si>
    <t>Mathematics and Statistics (1515, 1530)</t>
  </si>
  <si>
    <t>Other (1160, 1035)</t>
  </si>
  <si>
    <t>Administratively Determined Pay (AD) ($113,700-$153,000)</t>
  </si>
  <si>
    <t>23.2 Moving/Lease Expirations/Contract Parking/Meeting Rooms</t>
  </si>
  <si>
    <t>1.  Section 1175 of P.L. 109-62, the Violence Against Women and Department of Justice Reauthorization Act of 2005 (119 STAT 3125) required the Director of EOUST to prepare an annual report to the Congress detailing criminal referrals made by the U.S. Trustee Program.  The Program anticipates the FY 2011 report will be transmitted in late Spring 2012.</t>
  </si>
  <si>
    <t>12/5</t>
  </si>
  <si>
    <t>The Program's FY 2011 appropriation was reduced by a 0.2 percent rescission.</t>
  </si>
  <si>
    <r>
      <t>Security Charges</t>
    </r>
    <r>
      <rPr>
        <sz val="9"/>
        <color indexed="8"/>
        <rFont val="Times New Roman"/>
        <family val="1"/>
      </rPr>
      <t>.  Guard service includes those costs paid directly by DOJ and those paid to the Department of Homeland Security (DHS).  The requested increase of $80,000 is required to meet our commitment to DHS and for other security costs.</t>
    </r>
  </si>
  <si>
    <r>
      <t>Changes in Compensable Days</t>
    </r>
    <r>
      <rPr>
        <sz val="9"/>
        <color theme="1"/>
        <rFont val="Times New Roman"/>
        <family val="1"/>
      </rPr>
      <t>.  The increased cost for one compensable day in FY 2013 compared to FY 2012 is calculated by dividing the FY 2012 estimated personnel compensation $125,243,000 and applicable benefits $26,107,000 by 261 compensable days.</t>
    </r>
  </si>
  <si>
    <t>FY 2011 Enacted Without Balance Rescissions</t>
  </si>
  <si>
    <t>Balance Rescissions</t>
  </si>
  <si>
    <t>JCON and JCON S/TS</t>
  </si>
  <si>
    <t xml:space="preserve">NOTE:  All FTE numbers in this table reflect authorized FTE, which is the total number of FTE available to a component. Because the FY 2013 President’s Budget Appendix builds the FTE request using actual FTE rather than authorized, it may not match the FY 2012 FTE enacted and FY 2013 FTE request reflected in this table.  </t>
  </si>
  <si>
    <t>A: Organizational Chart</t>
  </si>
  <si>
    <t>FY 2011 CJ Submission</t>
  </si>
</sst>
</file>

<file path=xl/styles.xml><?xml version="1.0" encoding="utf-8"?>
<styleSheet xmlns="http://schemas.openxmlformats.org/spreadsheetml/2006/main">
  <numFmts count="9">
    <numFmt numFmtId="5" formatCode="&quot;$&quot;#,##0_);\(&quot;$&quot;#,##0\)"/>
    <numFmt numFmtId="44" formatCode="_(&quot;$&quot;* #,##0.00_);_(&quot;$&quot;* \(#,##0.00\);_(&quot;$&quot;* &quot;-&quot;??_);_(@_)"/>
    <numFmt numFmtId="43" formatCode="_(* #,##0.00_);_(* \(#,##0.00\);_(* &quot;-&quot;??_);_(@_)"/>
    <numFmt numFmtId="164" formatCode="&quot;$&quot;#,##0"/>
    <numFmt numFmtId="165" formatCode="_(* #,##0_);_(* \(#,##0\);_(* &quot;....&quot;_);_(@_)"/>
    <numFmt numFmtId="167" formatCode="_(* #,##0_);_(* \(#,##0\);_(* &quot;-&quot;??_);_(@_)"/>
    <numFmt numFmtId="168" formatCode="_(&quot;$&quot;* #,##0_);_(&quot;$&quot;* \(#,##0\);_(&quot;$&quot;* &quot;-&quot;??_);_(@_)"/>
    <numFmt numFmtId="170" formatCode="0_);\(0\)"/>
    <numFmt numFmtId="171" formatCode="0.0%"/>
  </numFmts>
  <fonts count="72">
    <font>
      <sz val="12"/>
      <name val="Arial"/>
    </font>
    <font>
      <sz val="12"/>
      <name val="TimesNewRomanPS"/>
    </font>
    <font>
      <sz val="12"/>
      <name val="Times New Roman"/>
      <family val="1"/>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sz val="10"/>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b/>
      <i/>
      <sz val="10"/>
      <name val="Arial"/>
      <family val="2"/>
    </font>
    <font>
      <u/>
      <sz val="9"/>
      <color indexed="8"/>
      <name val="Times New Roman"/>
      <family val="1"/>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sz val="18"/>
      <name val="Arial"/>
      <family val="2"/>
    </font>
    <font>
      <sz val="16"/>
      <name val="Arial"/>
      <family val="2"/>
    </font>
    <font>
      <u/>
      <sz val="12"/>
      <name val="Times New Roman"/>
      <family val="1"/>
    </font>
    <font>
      <b/>
      <sz val="9"/>
      <name val="Times New Roman"/>
      <family val="1"/>
    </font>
    <font>
      <b/>
      <u/>
      <sz val="9"/>
      <name val="Times New Roman"/>
      <family val="1"/>
    </font>
    <font>
      <sz val="16"/>
      <name val="Times New Roman"/>
      <family val="1"/>
    </font>
    <font>
      <u/>
      <sz val="10"/>
      <name val="Times New Roman"/>
      <family val="1"/>
    </font>
    <font>
      <b/>
      <sz val="10"/>
      <name val="Arial"/>
      <family val="2"/>
    </font>
    <font>
      <b/>
      <u/>
      <sz val="12"/>
      <name val="Times New Roman"/>
      <family val="1"/>
    </font>
    <font>
      <u/>
      <sz val="16"/>
      <name val="Arial"/>
      <family val="2"/>
    </font>
    <font>
      <sz val="10"/>
      <name val="Arial"/>
      <family val="2"/>
    </font>
    <font>
      <sz val="12"/>
      <color theme="0"/>
      <name val="Arial"/>
      <family val="2"/>
    </font>
    <font>
      <sz val="16"/>
      <color indexed="8"/>
      <name val="Times New Roman"/>
      <family val="1"/>
    </font>
    <font>
      <u/>
      <sz val="9"/>
      <color theme="1"/>
      <name val="Times New Roman"/>
      <family val="1"/>
    </font>
    <font>
      <sz val="9"/>
      <color theme="1"/>
      <name val="Times New Roman"/>
      <family val="1"/>
    </font>
    <font>
      <sz val="12"/>
      <color theme="1"/>
      <name val="Arial"/>
      <family val="2"/>
    </font>
    <font>
      <b/>
      <u/>
      <sz val="10"/>
      <name val="Times New Roman"/>
      <family val="1"/>
    </font>
    <font>
      <sz val="11"/>
      <name val="Times New Roman"/>
      <family val="1"/>
    </font>
    <font>
      <sz val="12"/>
      <name val="Calibri"/>
      <family val="2"/>
    </font>
    <font>
      <b/>
      <sz val="12"/>
      <color indexed="9"/>
      <name val="Arial"/>
      <family val="2"/>
    </font>
  </fonts>
  <fills count="3">
    <fill>
      <patternFill patternType="none"/>
    </fill>
    <fill>
      <patternFill patternType="gray125"/>
    </fill>
    <fill>
      <patternFill patternType="solid">
        <fgColor indexed="9"/>
        <bgColor indexed="64"/>
      </patternFill>
    </fill>
  </fills>
  <borders count="123">
    <border>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style="thin">
        <color indexed="8"/>
      </left>
      <right/>
      <top style="thin">
        <color indexed="8"/>
      </top>
      <bottom/>
      <diagonal/>
    </border>
    <border>
      <left/>
      <right style="medium">
        <color indexed="8"/>
      </right>
      <top style="thin">
        <color indexed="8"/>
      </top>
      <bottom/>
      <diagonal/>
    </border>
    <border>
      <left/>
      <right style="thin">
        <color indexed="8"/>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thin">
        <color indexed="64"/>
      </left>
      <right/>
      <top style="thin">
        <color indexed="23"/>
      </top>
      <bottom style="thin">
        <color indexed="23"/>
      </bottom>
      <diagonal/>
    </border>
    <border>
      <left style="thin">
        <color indexed="64"/>
      </left>
      <right/>
      <top style="thin">
        <color indexed="23"/>
      </top>
      <bottom style="hair">
        <color indexed="64"/>
      </bottom>
      <diagonal/>
    </border>
    <border>
      <left style="thin">
        <color indexed="8"/>
      </left>
      <right/>
      <top/>
      <bottom style="medium">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right style="medium">
        <color indexed="8"/>
      </right>
      <top style="thin">
        <color indexed="8"/>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style="hair">
        <color indexed="64"/>
      </left>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top style="hair">
        <color indexed="23"/>
      </top>
      <bottom style="hair">
        <color indexed="23"/>
      </bottom>
      <diagonal/>
    </border>
    <border>
      <left style="thin">
        <color indexed="23"/>
      </left>
      <right style="thin">
        <color indexed="23"/>
      </right>
      <top style="hair">
        <color indexed="23"/>
      </top>
      <bottom style="hair">
        <color indexed="23"/>
      </bottom>
      <diagonal/>
    </border>
    <border>
      <left style="thin">
        <color indexed="8"/>
      </left>
      <right/>
      <top style="hair">
        <color indexed="23"/>
      </top>
      <bottom style="hair">
        <color indexed="23"/>
      </bottom>
      <diagonal/>
    </border>
    <border>
      <left style="thin">
        <color indexed="64"/>
      </left>
      <right/>
      <top style="hair">
        <color indexed="23"/>
      </top>
      <bottom style="thin">
        <color indexed="64"/>
      </bottom>
      <diagonal/>
    </border>
    <border>
      <left style="thin">
        <color indexed="23"/>
      </left>
      <right style="thin">
        <color indexed="23"/>
      </right>
      <top style="hair">
        <color indexed="23"/>
      </top>
      <bottom style="thin">
        <color indexed="64"/>
      </bottom>
      <diagonal/>
    </border>
    <border>
      <left style="thin">
        <color indexed="64"/>
      </left>
      <right style="hair">
        <color indexed="64"/>
      </right>
      <top style="thin">
        <color indexed="64"/>
      </top>
      <bottom style="hair">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thin">
        <color indexed="23"/>
      </left>
      <right style="thin">
        <color indexed="23"/>
      </right>
      <top/>
      <bottom style="hair">
        <color indexed="23"/>
      </bottom>
      <diagonal/>
    </border>
    <border>
      <left style="thin">
        <color indexed="64"/>
      </left>
      <right style="thin">
        <color indexed="64"/>
      </right>
      <top style="thin">
        <color indexed="8"/>
      </top>
      <bottom style="thin">
        <color indexed="8"/>
      </bottom>
      <diagonal/>
    </border>
    <border>
      <left/>
      <right style="thin">
        <color indexed="64"/>
      </right>
      <top style="thin">
        <color indexed="64"/>
      </top>
      <bottom style="medium">
        <color indexed="64"/>
      </bottom>
      <diagonal/>
    </border>
    <border>
      <left/>
      <right style="thin">
        <color indexed="64"/>
      </right>
      <top style="thin">
        <color indexed="64"/>
      </top>
      <bottom style="hair">
        <color indexed="64"/>
      </bottom>
      <diagonal/>
    </border>
    <border>
      <left style="thin">
        <color auto="1"/>
      </left>
      <right style="thin">
        <color indexed="23"/>
      </right>
      <top style="hair">
        <color indexed="23"/>
      </top>
      <bottom style="hair">
        <color indexed="23"/>
      </bottom>
      <diagonal/>
    </border>
    <border>
      <left style="thin">
        <color auto="1"/>
      </left>
      <right style="thin">
        <color indexed="23"/>
      </right>
      <top style="hair">
        <color theme="1" tint="0.499984740745262"/>
      </top>
      <bottom style="hair">
        <color theme="1" tint="0.499984740745262"/>
      </bottom>
      <diagonal/>
    </border>
    <border>
      <left style="thin">
        <color indexed="64"/>
      </left>
      <right/>
      <top style="thin">
        <color indexed="23"/>
      </top>
      <bottom/>
      <diagonal/>
    </border>
    <border>
      <left style="thin">
        <color indexed="23"/>
      </left>
      <right style="thin">
        <color indexed="23"/>
      </right>
      <top style="thin">
        <color indexed="23"/>
      </top>
      <bottom/>
      <diagonal/>
    </border>
    <border>
      <left style="thin">
        <color auto="1"/>
      </left>
      <right style="thin">
        <color indexed="23"/>
      </right>
      <top/>
      <bottom style="hair">
        <color indexed="23"/>
      </bottom>
      <diagonal/>
    </border>
    <border>
      <left style="thin">
        <color indexed="23"/>
      </left>
      <right style="thin">
        <color indexed="23"/>
      </right>
      <top style="hair">
        <color theme="1" tint="0.499984740745262"/>
      </top>
      <bottom style="hair">
        <color theme="1" tint="0.499984740745262"/>
      </bottom>
      <diagonal/>
    </border>
    <border>
      <left style="thin">
        <color indexed="8"/>
      </left>
      <right/>
      <top/>
      <bottom style="medium">
        <color indexed="64"/>
      </bottom>
      <diagonal/>
    </border>
    <border>
      <left style="thin">
        <color indexed="64"/>
      </left>
      <right/>
      <top style="thin">
        <color indexed="8"/>
      </top>
      <bottom style="medium">
        <color indexed="8"/>
      </bottom>
      <diagonal/>
    </border>
    <border>
      <left/>
      <right style="medium">
        <color indexed="64"/>
      </right>
      <top/>
      <bottom style="hair">
        <color indexed="64"/>
      </bottom>
      <diagonal/>
    </border>
  </borders>
  <cellStyleXfs count="12">
    <xf numFmtId="0" fontId="0" fillId="0" borderId="0"/>
    <xf numFmtId="43" fontId="19" fillId="0" borderId="0" applyFont="0" applyFill="0" applyBorder="0" applyAlignment="0" applyProtection="0"/>
    <xf numFmtId="43" fontId="15" fillId="0" borderId="0" applyFont="0" applyFill="0" applyBorder="0" applyAlignment="0" applyProtection="0"/>
    <xf numFmtId="44" fontId="19" fillId="0" borderId="0" applyFont="0" applyFill="0" applyBorder="0" applyAlignment="0" applyProtection="0"/>
    <xf numFmtId="44" fontId="15" fillId="0" borderId="0" applyFont="0" applyFill="0" applyBorder="0" applyAlignment="0" applyProtection="0"/>
    <xf numFmtId="0" fontId="14" fillId="0" borderId="0"/>
    <xf numFmtId="0" fontId="62" fillId="0" borderId="0"/>
    <xf numFmtId="0" fontId="15" fillId="0" borderId="0"/>
    <xf numFmtId="0" fontId="19" fillId="0" borderId="0"/>
    <xf numFmtId="0" fontId="19" fillId="0" borderId="0"/>
    <xf numFmtId="0" fontId="15" fillId="0" borderId="0"/>
    <xf numFmtId="9" fontId="19" fillId="0" borderId="0" applyFont="0" applyFill="0" applyBorder="0" applyAlignment="0" applyProtection="0"/>
  </cellStyleXfs>
  <cellXfs count="649">
    <xf numFmtId="0" fontId="0" fillId="0" borderId="0" xfId="0"/>
    <xf numFmtId="165" fontId="1" fillId="0" borderId="0" xfId="0" applyNumberFormat="1" applyFont="1" applyAlignment="1"/>
    <xf numFmtId="165" fontId="1" fillId="0" borderId="0" xfId="0" applyNumberFormat="1" applyFont="1" applyBorder="1" applyAlignment="1"/>
    <xf numFmtId="165" fontId="5" fillId="0" borderId="0" xfId="0" applyNumberFormat="1" applyFont="1"/>
    <xf numFmtId="3" fontId="5" fillId="0" borderId="0" xfId="0" applyNumberFormat="1" applyFont="1" applyAlignment="1"/>
    <xf numFmtId="3" fontId="5" fillId="0" borderId="0" xfId="0" applyNumberFormat="1" applyFont="1" applyAlignment="1">
      <alignment horizontal="fill"/>
    </xf>
    <xf numFmtId="165" fontId="8" fillId="0" borderId="0" xfId="0" applyNumberFormat="1" applyFont="1" applyAlignment="1"/>
    <xf numFmtId="165" fontId="5" fillId="0" borderId="0" xfId="0" applyNumberFormat="1" applyFont="1" applyAlignment="1"/>
    <xf numFmtId="165" fontId="3" fillId="0" borderId="0" xfId="0" applyNumberFormat="1" applyFont="1" applyAlignment="1"/>
    <xf numFmtId="165" fontId="3" fillId="0" borderId="0" xfId="0" applyNumberFormat="1" applyFont="1" applyBorder="1" applyAlignment="1"/>
    <xf numFmtId="165" fontId="0" fillId="0" borderId="0" xfId="0" applyNumberFormat="1"/>
    <xf numFmtId="165" fontId="0" fillId="0" borderId="0" xfId="0" applyNumberFormat="1" applyBorder="1"/>
    <xf numFmtId="165" fontId="6" fillId="2" borderId="0" xfId="0" applyNumberFormat="1" applyFont="1" applyFill="1" applyAlignment="1"/>
    <xf numFmtId="165" fontId="6" fillId="2" borderId="0" xfId="0" applyNumberFormat="1" applyFont="1" applyFill="1" applyBorder="1" applyAlignment="1"/>
    <xf numFmtId="165" fontId="12" fillId="2" borderId="0" xfId="0" applyNumberFormat="1" applyFont="1" applyFill="1" applyAlignment="1"/>
    <xf numFmtId="165" fontId="5" fillId="0" borderId="0" xfId="0" applyNumberFormat="1" applyFont="1" applyAlignment="1">
      <alignment horizontal="right"/>
    </xf>
    <xf numFmtId="0" fontId="0" fillId="0" borderId="0" xfId="0" applyBorder="1"/>
    <xf numFmtId="3" fontId="4" fillId="2" borderId="0" xfId="0" applyNumberFormat="1" applyFont="1" applyFill="1" applyBorder="1" applyAlignment="1"/>
    <xf numFmtId="3" fontId="17" fillId="0" borderId="0" xfId="0" applyNumberFormat="1" applyFont="1" applyAlignment="1"/>
    <xf numFmtId="165" fontId="2" fillId="0" borderId="0" xfId="0" applyNumberFormat="1" applyFont="1" applyAlignment="1"/>
    <xf numFmtId="165" fontId="18" fillId="2" borderId="0" xfId="0" applyNumberFormat="1" applyFont="1" applyFill="1" applyAlignment="1"/>
    <xf numFmtId="165" fontId="5" fillId="0" borderId="0" xfId="0" applyNumberFormat="1" applyFont="1" applyBorder="1"/>
    <xf numFmtId="0" fontId="19" fillId="0" borderId="0" xfId="8"/>
    <xf numFmtId="0" fontId="20" fillId="0" borderId="2" xfId="8" applyFont="1" applyBorder="1" applyAlignment="1">
      <alignment horizontal="center"/>
    </xf>
    <xf numFmtId="0" fontId="20" fillId="0" borderId="3" xfId="8" applyFont="1" applyBorder="1" applyAlignment="1">
      <alignment horizontal="center"/>
    </xf>
    <xf numFmtId="5" fontId="20" fillId="0" borderId="0" xfId="8" applyNumberFormat="1" applyFont="1" applyBorder="1"/>
    <xf numFmtId="0" fontId="0" fillId="0" borderId="0" xfId="0" applyBorder="1" applyAlignment="1">
      <alignment vertical="top" wrapText="1"/>
    </xf>
    <xf numFmtId="0" fontId="28" fillId="0" borderId="0" xfId="0" applyFont="1"/>
    <xf numFmtId="165" fontId="1" fillId="0" borderId="0" xfId="0" applyNumberFormat="1" applyFont="1" applyFill="1" applyAlignment="1"/>
    <xf numFmtId="0" fontId="8" fillId="0" borderId="9" xfId="8" applyFont="1" applyBorder="1"/>
    <xf numFmtId="3" fontId="5" fillId="0" borderId="10" xfId="0" applyNumberFormat="1" applyFont="1" applyBorder="1" applyAlignment="1"/>
    <xf numFmtId="0" fontId="19" fillId="0" borderId="0" xfId="8" applyBorder="1"/>
    <xf numFmtId="165" fontId="5" fillId="0" borderId="0" xfId="0" applyNumberFormat="1" applyFont="1" applyFill="1" applyAlignment="1"/>
    <xf numFmtId="5" fontId="24" fillId="2" borderId="11" xfId="0" applyNumberFormat="1" applyFont="1" applyFill="1" applyBorder="1" applyAlignment="1"/>
    <xf numFmtId="5" fontId="24" fillId="2" borderId="10" xfId="0" applyNumberFormat="1" applyFont="1" applyFill="1" applyBorder="1" applyAlignment="1"/>
    <xf numFmtId="0" fontId="0" fillId="0" borderId="0" xfId="0" applyBorder="1" applyAlignment="1">
      <alignment horizontal="center"/>
    </xf>
    <xf numFmtId="0" fontId="28" fillId="0" borderId="0" xfId="0" applyFont="1" applyBorder="1" applyAlignment="1">
      <alignment horizontal="center"/>
    </xf>
    <xf numFmtId="0" fontId="0" fillId="0" borderId="0" xfId="0" applyAlignment="1">
      <alignment horizontal="center"/>
    </xf>
    <xf numFmtId="0" fontId="8" fillId="0" borderId="12" xfId="8" applyFont="1" applyBorder="1"/>
    <xf numFmtId="0" fontId="19" fillId="0" borderId="13" xfId="8" applyBorder="1"/>
    <xf numFmtId="0" fontId="8" fillId="0" borderId="13" xfId="8" applyFont="1" applyBorder="1"/>
    <xf numFmtId="0" fontId="19" fillId="0" borderId="9" xfId="8" applyBorder="1"/>
    <xf numFmtId="3" fontId="16" fillId="0" borderId="0" xfId="0" applyNumberFormat="1" applyFont="1" applyAlignment="1">
      <alignment horizontal="centerContinuous"/>
    </xf>
    <xf numFmtId="165" fontId="16" fillId="0" borderId="0" xfId="0" applyNumberFormat="1" applyFont="1" applyAlignment="1">
      <alignment horizontal="centerContinuous"/>
    </xf>
    <xf numFmtId="165" fontId="6" fillId="0" borderId="0" xfId="0" applyNumberFormat="1" applyFont="1" applyFill="1" applyBorder="1" applyAlignment="1"/>
    <xf numFmtId="0" fontId="35" fillId="0" borderId="0" xfId="8" applyFont="1" applyFill="1" applyAlignment="1"/>
    <xf numFmtId="165" fontId="5" fillId="0" borderId="0" xfId="0" applyNumberFormat="1" applyFont="1" applyBorder="1" applyAlignment="1"/>
    <xf numFmtId="164" fontId="23" fillId="2" borderId="10" xfId="0" applyNumberFormat="1" applyFont="1" applyFill="1" applyBorder="1" applyAlignment="1"/>
    <xf numFmtId="165" fontId="41" fillId="2" borderId="0" xfId="0" applyNumberFormat="1" applyFont="1" applyFill="1" applyAlignment="1"/>
    <xf numFmtId="170" fontId="24" fillId="2" borderId="14" xfId="0" applyNumberFormat="1" applyFont="1" applyFill="1" applyBorder="1" applyAlignment="1"/>
    <xf numFmtId="0" fontId="45" fillId="0" borderId="0" xfId="0" applyFont="1"/>
    <xf numFmtId="165" fontId="44" fillId="0" borderId="0" xfId="0" applyNumberFormat="1" applyFont="1"/>
    <xf numFmtId="165" fontId="27" fillId="0" borderId="0" xfId="0" applyNumberFormat="1" applyFont="1"/>
    <xf numFmtId="165" fontId="44" fillId="0" borderId="0" xfId="0" applyNumberFormat="1" applyFont="1" applyAlignment="1"/>
    <xf numFmtId="165" fontId="27" fillId="0" borderId="0" xfId="0" applyNumberFormat="1" applyFont="1" applyAlignment="1"/>
    <xf numFmtId="3" fontId="44" fillId="2" borderId="0" xfId="0" applyNumberFormat="1" applyFont="1" applyFill="1" applyAlignment="1"/>
    <xf numFmtId="3" fontId="48" fillId="2" borderId="0" xfId="0" applyNumberFormat="1" applyFont="1" applyFill="1" applyAlignment="1"/>
    <xf numFmtId="3" fontId="48" fillId="2" borderId="0" xfId="0" applyNumberFormat="1" applyFont="1" applyFill="1" applyBorder="1" applyAlignment="1"/>
    <xf numFmtId="0" fontId="27" fillId="0" borderId="0" xfId="0" applyFont="1"/>
    <xf numFmtId="165" fontId="45" fillId="0" borderId="0" xfId="0" applyNumberFormat="1" applyFont="1"/>
    <xf numFmtId="165" fontId="45" fillId="0" borderId="0" xfId="0" applyNumberFormat="1" applyFont="1" applyBorder="1"/>
    <xf numFmtId="165" fontId="49" fillId="0" borderId="0" xfId="0" applyNumberFormat="1" applyFont="1" applyAlignment="1"/>
    <xf numFmtId="165" fontId="50" fillId="0" borderId="0" xfId="0" applyNumberFormat="1" applyFont="1" applyAlignment="1"/>
    <xf numFmtId="3" fontId="47" fillId="0" borderId="0" xfId="0" applyNumberFormat="1" applyFont="1" applyAlignment="1"/>
    <xf numFmtId="3" fontId="46" fillId="0" borderId="0" xfId="0" applyNumberFormat="1" applyFont="1" applyAlignment="1"/>
    <xf numFmtId="0" fontId="45" fillId="0" borderId="0" xfId="8" applyFont="1"/>
    <xf numFmtId="0" fontId="37" fillId="0" borderId="0" xfId="8" applyFont="1"/>
    <xf numFmtId="37" fontId="5" fillId="0" borderId="8" xfId="0" applyNumberFormat="1" applyFont="1" applyBorder="1" applyAlignment="1"/>
    <xf numFmtId="37" fontId="5" fillId="0" borderId="11" xfId="0" applyNumberFormat="1" applyFont="1" applyBorder="1" applyAlignment="1"/>
    <xf numFmtId="37" fontId="5" fillId="0" borderId="15" xfId="0" applyNumberFormat="1" applyFont="1" applyBorder="1" applyAlignment="1"/>
    <xf numFmtId="37" fontId="16" fillId="0" borderId="16" xfId="0" applyNumberFormat="1" applyFont="1" applyBorder="1" applyAlignment="1"/>
    <xf numFmtId="37" fontId="5" fillId="0" borderId="4" xfId="0" applyNumberFormat="1" applyFont="1" applyBorder="1" applyAlignment="1"/>
    <xf numFmtId="37" fontId="5" fillId="0" borderId="9" xfId="0" applyNumberFormat="1" applyFont="1" applyBorder="1" applyAlignment="1"/>
    <xf numFmtId="37" fontId="5" fillId="0" borderId="10" xfId="0" applyNumberFormat="1" applyFont="1" applyBorder="1"/>
    <xf numFmtId="37" fontId="5" fillId="0" borderId="11" xfId="0" applyNumberFormat="1" applyFont="1" applyBorder="1"/>
    <xf numFmtId="37" fontId="5" fillId="0" borderId="6" xfId="0" applyNumberFormat="1" applyFont="1" applyBorder="1"/>
    <xf numFmtId="37" fontId="5" fillId="0" borderId="2" xfId="0" applyNumberFormat="1" applyFont="1" applyBorder="1"/>
    <xf numFmtId="37" fontId="5" fillId="0" borderId="3" xfId="0" applyNumberFormat="1" applyFont="1" applyBorder="1"/>
    <xf numFmtId="37" fontId="5" fillId="0" borderId="9" xfId="0" applyNumberFormat="1" applyFont="1" applyBorder="1"/>
    <xf numFmtId="37" fontId="20" fillId="0" borderId="0" xfId="8" applyNumberFormat="1" applyFont="1" applyBorder="1"/>
    <xf numFmtId="37" fontId="6" fillId="2" borderId="11" xfId="0" applyNumberFormat="1" applyFont="1" applyFill="1" applyBorder="1" applyAlignment="1"/>
    <xf numFmtId="37" fontId="22" fillId="2" borderId="20" xfId="0" applyNumberFormat="1" applyFont="1" applyFill="1" applyBorder="1" applyAlignment="1"/>
    <xf numFmtId="37" fontId="22" fillId="2" borderId="14" xfId="0" applyNumberFormat="1" applyFont="1" applyFill="1" applyBorder="1" applyAlignment="1"/>
    <xf numFmtId="37" fontId="22" fillId="2" borderId="10" xfId="0" applyNumberFormat="1" applyFont="1" applyFill="1" applyBorder="1" applyAlignment="1"/>
    <xf numFmtId="37" fontId="22" fillId="2" borderId="6" xfId="0" applyNumberFormat="1" applyFont="1" applyFill="1" applyBorder="1" applyAlignment="1"/>
    <xf numFmtId="37" fontId="22" fillId="2" borderId="2" xfId="0" applyNumberFormat="1" applyFont="1" applyFill="1" applyBorder="1" applyAlignment="1"/>
    <xf numFmtId="37" fontId="23" fillId="2" borderId="26" xfId="0" applyNumberFormat="1" applyFont="1" applyFill="1" applyBorder="1" applyAlignment="1"/>
    <xf numFmtId="4" fontId="22" fillId="2" borderId="14" xfId="0" applyNumberFormat="1" applyFont="1" applyFill="1" applyBorder="1" applyAlignment="1"/>
    <xf numFmtId="4" fontId="22" fillId="2" borderId="14" xfId="0" applyNumberFormat="1" applyFont="1" applyFill="1" applyBorder="1" applyAlignment="1">
      <alignment horizontal="right"/>
    </xf>
    <xf numFmtId="4" fontId="22" fillId="2" borderId="27" xfId="0" applyNumberFormat="1" applyFont="1" applyFill="1" applyBorder="1" applyAlignment="1">
      <alignment horizontal="right"/>
    </xf>
    <xf numFmtId="4" fontId="22" fillId="2" borderId="27" xfId="0" applyNumberFormat="1" applyFont="1" applyFill="1" applyBorder="1" applyAlignment="1"/>
    <xf numFmtId="4" fontId="5" fillId="0" borderId="14" xfId="0" applyNumberFormat="1" applyFont="1" applyBorder="1" applyAlignment="1"/>
    <xf numFmtId="37" fontId="6" fillId="2" borderId="14" xfId="0" applyNumberFormat="1" applyFont="1" applyFill="1" applyBorder="1" applyAlignment="1"/>
    <xf numFmtId="37" fontId="6" fillId="2" borderId="10" xfId="0" applyNumberFormat="1" applyFont="1" applyFill="1" applyBorder="1" applyAlignment="1"/>
    <xf numFmtId="37" fontId="6" fillId="0" borderId="14" xfId="0" applyNumberFormat="1" applyFont="1" applyFill="1" applyBorder="1" applyAlignment="1"/>
    <xf numFmtId="37" fontId="6" fillId="0" borderId="10" xfId="0" applyNumberFormat="1" applyFont="1" applyFill="1" applyBorder="1" applyAlignment="1"/>
    <xf numFmtId="37" fontId="6" fillId="0" borderId="11" xfId="0" applyNumberFormat="1" applyFont="1" applyFill="1" applyBorder="1" applyAlignment="1"/>
    <xf numFmtId="37" fontId="7" fillId="2" borderId="14" xfId="0" applyNumberFormat="1" applyFont="1" applyFill="1" applyBorder="1" applyAlignment="1"/>
    <xf numFmtId="37" fontId="7" fillId="2" borderId="10" xfId="0" applyNumberFormat="1" applyFont="1" applyFill="1" applyBorder="1" applyAlignment="1"/>
    <xf numFmtId="37" fontId="7" fillId="2" borderId="11" xfId="0" applyNumberFormat="1" applyFont="1" applyFill="1" applyBorder="1" applyAlignment="1"/>
    <xf numFmtId="37" fontId="6" fillId="2" borderId="7" xfId="0" applyNumberFormat="1" applyFont="1" applyFill="1" applyBorder="1" applyAlignment="1"/>
    <xf numFmtId="37" fontId="6" fillId="2" borderId="0" xfId="0" applyNumberFormat="1" applyFont="1" applyFill="1" applyBorder="1" applyAlignment="1"/>
    <xf numFmtId="37" fontId="6" fillId="2" borderId="26" xfId="0" applyNumberFormat="1" applyFont="1" applyFill="1" applyBorder="1" applyAlignment="1"/>
    <xf numFmtId="37" fontId="6" fillId="2" borderId="29" xfId="0" applyNumberFormat="1" applyFont="1" applyFill="1" applyBorder="1" applyAlignment="1"/>
    <xf numFmtId="0" fontId="34" fillId="0" borderId="0" xfId="0" applyFont="1" applyBorder="1" applyAlignment="1">
      <alignment vertical="top" wrapText="1"/>
    </xf>
    <xf numFmtId="0" fontId="0" fillId="0" borderId="0" xfId="0" applyAlignment="1">
      <alignment vertical="top"/>
    </xf>
    <xf numFmtId="0" fontId="28" fillId="0" borderId="0" xfId="0" applyFont="1" applyAlignment="1">
      <alignment vertical="top"/>
    </xf>
    <xf numFmtId="0" fontId="28" fillId="0" borderId="0" xfId="0" applyFont="1" applyBorder="1" applyAlignment="1">
      <alignment vertical="top" wrapText="1"/>
    </xf>
    <xf numFmtId="37" fontId="23" fillId="2" borderId="31" xfId="0" applyNumberFormat="1" applyFont="1" applyFill="1" applyBorder="1" applyAlignment="1"/>
    <xf numFmtId="37" fontId="16" fillId="0" borderId="13" xfId="0" applyNumberFormat="1" applyFont="1" applyBorder="1" applyAlignment="1">
      <alignment horizontal="right"/>
    </xf>
    <xf numFmtId="37" fontId="23" fillId="2" borderId="29" xfId="0" applyNumberFormat="1" applyFont="1" applyFill="1" applyBorder="1" applyAlignment="1"/>
    <xf numFmtId="37" fontId="5" fillId="0" borderId="15" xfId="0" applyNumberFormat="1" applyFont="1" applyBorder="1" applyAlignment="1">
      <alignment horizontal="right"/>
    </xf>
    <xf numFmtId="37" fontId="16" fillId="0" borderId="16" xfId="0" applyNumberFormat="1" applyFont="1" applyBorder="1" applyAlignment="1">
      <alignment horizontal="right"/>
    </xf>
    <xf numFmtId="37" fontId="5" fillId="0" borderId="14" xfId="0" applyNumberFormat="1" applyFont="1" applyBorder="1" applyAlignment="1">
      <alignment horizontal="center"/>
    </xf>
    <xf numFmtId="37" fontId="5" fillId="0" borderId="10" xfId="0" applyNumberFormat="1" applyFont="1" applyBorder="1" applyAlignment="1">
      <alignment horizontal="center"/>
    </xf>
    <xf numFmtId="37" fontId="5" fillId="0" borderId="10" xfId="0" applyNumberFormat="1" applyFont="1" applyBorder="1" applyAlignment="1"/>
    <xf numFmtId="3" fontId="5" fillId="0" borderId="11" xfId="0" applyNumberFormat="1" applyFont="1" applyBorder="1" applyAlignment="1"/>
    <xf numFmtId="164" fontId="5" fillId="0" borderId="10" xfId="0" applyNumberFormat="1" applyFont="1" applyBorder="1" applyAlignment="1"/>
    <xf numFmtId="164" fontId="16" fillId="0" borderId="2" xfId="0" applyNumberFormat="1" applyFont="1" applyBorder="1" applyAlignment="1"/>
    <xf numFmtId="164" fontId="16" fillId="0" borderId="3" xfId="0" applyNumberFormat="1" applyFont="1" applyBorder="1" applyAlignment="1"/>
    <xf numFmtId="3" fontId="5" fillId="0" borderId="2" xfId="0" applyNumberFormat="1" applyFont="1" applyBorder="1" applyAlignment="1"/>
    <xf numFmtId="37" fontId="5" fillId="0" borderId="7" xfId="0" applyNumberFormat="1" applyFont="1" applyBorder="1"/>
    <xf numFmtId="37" fontId="5" fillId="0" borderId="12" xfId="0" applyNumberFormat="1" applyFont="1" applyBorder="1"/>
    <xf numFmtId="0" fontId="23" fillId="2" borderId="42" xfId="0" applyNumberFormat="1" applyFont="1" applyFill="1" applyBorder="1" applyAlignment="1">
      <alignment horizontal="right"/>
    </xf>
    <xf numFmtId="0" fontId="23" fillId="2" borderId="44" xfId="0" applyNumberFormat="1" applyFont="1" applyFill="1" applyBorder="1" applyAlignment="1">
      <alignment horizontal="right"/>
    </xf>
    <xf numFmtId="0" fontId="17" fillId="0" borderId="0" xfId="0" applyNumberFormat="1" applyFont="1" applyAlignment="1"/>
    <xf numFmtId="0" fontId="22" fillId="0" borderId="14" xfId="0" applyNumberFormat="1" applyFont="1" applyFill="1" applyBorder="1" applyAlignment="1">
      <alignment horizontal="left"/>
    </xf>
    <xf numFmtId="0" fontId="22" fillId="2" borderId="14" xfId="0" applyNumberFormat="1" applyFont="1" applyFill="1" applyBorder="1" applyAlignment="1">
      <alignment horizontal="left"/>
    </xf>
    <xf numFmtId="0" fontId="23" fillId="2" borderId="26" xfId="0" applyNumberFormat="1" applyFont="1" applyFill="1" applyBorder="1" applyAlignment="1">
      <alignment horizontal="left"/>
    </xf>
    <xf numFmtId="0" fontId="23" fillId="2" borderId="14" xfId="0" applyNumberFormat="1" applyFont="1" applyFill="1" applyBorder="1" applyAlignment="1">
      <alignment horizontal="left"/>
    </xf>
    <xf numFmtId="0" fontId="23" fillId="2" borderId="27" xfId="0" applyNumberFormat="1" applyFont="1" applyFill="1" applyBorder="1" applyAlignment="1">
      <alignment horizontal="left"/>
    </xf>
    <xf numFmtId="0" fontId="23" fillId="2" borderId="46" xfId="0" applyNumberFormat="1" applyFont="1" applyFill="1" applyBorder="1" applyAlignment="1">
      <alignment horizontal="right"/>
    </xf>
    <xf numFmtId="0" fontId="23" fillId="2" borderId="47" xfId="0" applyNumberFormat="1" applyFont="1" applyFill="1" applyBorder="1" applyAlignment="1">
      <alignment horizontal="right"/>
    </xf>
    <xf numFmtId="0" fontId="6" fillId="2" borderId="49" xfId="0" applyNumberFormat="1" applyFont="1" applyFill="1" applyBorder="1" applyAlignment="1">
      <alignment horizontal="left" indent="1"/>
    </xf>
    <xf numFmtId="0" fontId="6" fillId="2" borderId="12" xfId="0" applyNumberFormat="1" applyFont="1" applyFill="1" applyBorder="1" applyAlignment="1">
      <alignment horizontal="left" indent="1"/>
    </xf>
    <xf numFmtId="0" fontId="7" fillId="2" borderId="12" xfId="0" applyNumberFormat="1" applyFont="1" applyFill="1" applyBorder="1" applyAlignment="1">
      <alignment horizontal="left" indent="2"/>
    </xf>
    <xf numFmtId="0" fontId="6" fillId="2" borderId="34" xfId="0" applyNumberFormat="1" applyFont="1" applyFill="1" applyBorder="1" applyAlignment="1">
      <alignment horizontal="left" indent="1"/>
    </xf>
    <xf numFmtId="0" fontId="6" fillId="2" borderId="50" xfId="0" applyNumberFormat="1" applyFont="1" applyFill="1" applyBorder="1" applyAlignment="1">
      <alignment horizontal="left" indent="2"/>
    </xf>
    <xf numFmtId="0" fontId="6" fillId="2" borderId="12" xfId="0" applyNumberFormat="1" applyFont="1" applyFill="1" applyBorder="1" applyAlignment="1">
      <alignment horizontal="left" indent="2"/>
    </xf>
    <xf numFmtId="0" fontId="24" fillId="2" borderId="12" xfId="0" applyNumberFormat="1" applyFont="1" applyFill="1" applyBorder="1" applyAlignment="1">
      <alignment horizontal="left" indent="3"/>
    </xf>
    <xf numFmtId="0" fontId="6" fillId="0" borderId="12" xfId="0" applyNumberFormat="1" applyFont="1" applyFill="1" applyBorder="1" applyAlignment="1">
      <alignment horizontal="left" indent="2"/>
    </xf>
    <xf numFmtId="0" fontId="24" fillId="2" borderId="46" xfId="0" applyNumberFormat="1" applyFont="1" applyFill="1" applyBorder="1" applyAlignment="1">
      <alignment horizontal="right"/>
    </xf>
    <xf numFmtId="0" fontId="24" fillId="2" borderId="47" xfId="0" applyNumberFormat="1" applyFont="1" applyFill="1" applyBorder="1" applyAlignment="1">
      <alignment horizontal="right"/>
    </xf>
    <xf numFmtId="0" fontId="24" fillId="2" borderId="48" xfId="0" applyNumberFormat="1" applyFont="1" applyFill="1" applyBorder="1" applyAlignment="1">
      <alignment horizontal="right"/>
    </xf>
    <xf numFmtId="0" fontId="5" fillId="0" borderId="14" xfId="0" applyNumberFormat="1" applyFont="1" applyBorder="1" applyAlignment="1"/>
    <xf numFmtId="0" fontId="5" fillId="0" borderId="10" xfId="0" applyNumberFormat="1" applyFont="1" applyBorder="1" applyAlignment="1"/>
    <xf numFmtId="0" fontId="5" fillId="0" borderId="6" xfId="0" applyNumberFormat="1" applyFont="1" applyBorder="1" applyAlignment="1"/>
    <xf numFmtId="0" fontId="16" fillId="0" borderId="2" xfId="0" applyNumberFormat="1" applyFont="1" applyBorder="1" applyAlignment="1"/>
    <xf numFmtId="0" fontId="5" fillId="0" borderId="51" xfId="0" applyNumberFormat="1" applyFont="1" applyBorder="1" applyAlignment="1"/>
    <xf numFmtId="0" fontId="5" fillId="0" borderId="52" xfId="0" applyNumberFormat="1" applyFont="1" applyBorder="1" applyAlignment="1"/>
    <xf numFmtId="0" fontId="5" fillId="0" borderId="10" xfId="0" applyNumberFormat="1" applyFont="1" applyBorder="1" applyAlignment="1">
      <alignment horizontal="fill"/>
    </xf>
    <xf numFmtId="0" fontId="5" fillId="0" borderId="2" xfId="0" applyNumberFormat="1" applyFont="1" applyBorder="1" applyAlignment="1">
      <alignment horizontal="fill"/>
    </xf>
    <xf numFmtId="0" fontId="5" fillId="0" borderId="2" xfId="0" applyNumberFormat="1" applyFont="1" applyBorder="1" applyAlignment="1"/>
    <xf numFmtId="0" fontId="5" fillId="0" borderId="46" xfId="0" applyNumberFormat="1" applyFont="1" applyBorder="1" applyAlignment="1">
      <alignment horizontal="right"/>
    </xf>
    <xf numFmtId="0" fontId="5" fillId="0" borderId="47" xfId="0" applyNumberFormat="1" applyFont="1" applyBorder="1" applyAlignment="1">
      <alignment horizontal="center"/>
    </xf>
    <xf numFmtId="0" fontId="5" fillId="0" borderId="47" xfId="0" applyNumberFormat="1" applyFont="1" applyBorder="1" applyAlignment="1">
      <alignment horizontal="right"/>
    </xf>
    <xf numFmtId="0" fontId="5" fillId="0" borderId="46" xfId="0" applyNumberFormat="1" applyFont="1" applyBorder="1" applyAlignment="1">
      <alignment horizontal="center"/>
    </xf>
    <xf numFmtId="0" fontId="5" fillId="0" borderId="48" xfId="0" applyNumberFormat="1" applyFont="1" applyBorder="1" applyAlignment="1">
      <alignment horizontal="right"/>
    </xf>
    <xf numFmtId="37" fontId="16" fillId="0" borderId="34" xfId="0" applyNumberFormat="1" applyFont="1" applyBorder="1" applyAlignment="1">
      <alignment horizontal="center"/>
    </xf>
    <xf numFmtId="37" fontId="16" fillId="0" borderId="2" xfId="0" applyNumberFormat="1" applyFont="1" applyBorder="1" applyAlignment="1">
      <alignment horizontal="center"/>
    </xf>
    <xf numFmtId="37" fontId="5" fillId="0" borderId="7" xfId="0" applyNumberFormat="1" applyFont="1" applyBorder="1" applyAlignment="1">
      <alignment horizontal="center"/>
    </xf>
    <xf numFmtId="37" fontId="5" fillId="0" borderId="0" xfId="0" applyNumberFormat="1" applyFont="1" applyAlignment="1">
      <alignment horizontal="center"/>
    </xf>
    <xf numFmtId="37" fontId="5" fillId="0" borderId="6" xfId="0" applyNumberFormat="1" applyFont="1" applyBorder="1" applyAlignment="1">
      <alignment horizontal="center"/>
    </xf>
    <xf numFmtId="37" fontId="5" fillId="0" borderId="2" xfId="0" applyNumberFormat="1" applyFont="1" applyBorder="1" applyAlignment="1">
      <alignment horizontal="center"/>
    </xf>
    <xf numFmtId="37" fontId="5" fillId="0" borderId="7" xfId="0" applyNumberFormat="1" applyFont="1" applyBorder="1" applyAlignment="1"/>
    <xf numFmtId="37" fontId="5" fillId="0" borderId="0" xfId="0" applyNumberFormat="1" applyFont="1" applyAlignment="1"/>
    <xf numFmtId="37" fontId="5" fillId="0" borderId="6" xfId="0" applyNumberFormat="1" applyFont="1" applyBorder="1" applyAlignment="1"/>
    <xf numFmtId="37" fontId="5" fillId="0" borderId="2" xfId="0" applyNumberFormat="1" applyFont="1" applyBorder="1" applyAlignment="1"/>
    <xf numFmtId="37" fontId="5" fillId="0" borderId="14" xfId="0" applyNumberFormat="1" applyFont="1" applyBorder="1" applyAlignment="1"/>
    <xf numFmtId="37" fontId="5" fillId="0" borderId="53" xfId="0" applyNumberFormat="1" applyFont="1" applyBorder="1" applyAlignment="1">
      <alignment horizontal="center"/>
    </xf>
    <xf numFmtId="37" fontId="5" fillId="0" borderId="0" xfId="0" applyNumberFormat="1" applyFont="1" applyBorder="1" applyAlignment="1"/>
    <xf numFmtId="0" fontId="5" fillId="0" borderId="0" xfId="0" applyFont="1"/>
    <xf numFmtId="0" fontId="16" fillId="0" borderId="0" xfId="0" applyFont="1"/>
    <xf numFmtId="5" fontId="6" fillId="2" borderId="10" xfId="0" applyNumberFormat="1" applyFont="1" applyFill="1" applyBorder="1" applyAlignment="1"/>
    <xf numFmtId="5" fontId="6" fillId="2" borderId="11" xfId="0" applyNumberFormat="1" applyFont="1" applyFill="1" applyBorder="1" applyAlignment="1"/>
    <xf numFmtId="0" fontId="6" fillId="2" borderId="54" xfId="0" applyNumberFormat="1" applyFont="1" applyFill="1" applyBorder="1" applyAlignment="1">
      <alignment horizontal="left"/>
    </xf>
    <xf numFmtId="0" fontId="25" fillId="2" borderId="55" xfId="0" applyNumberFormat="1" applyFont="1" applyFill="1" applyBorder="1" applyAlignment="1">
      <alignment horizontal="left" indent="5"/>
    </xf>
    <xf numFmtId="165" fontId="1" fillId="0" borderId="0" xfId="0" applyNumberFormat="1" applyFont="1" applyBorder="1"/>
    <xf numFmtId="0" fontId="38" fillId="0" borderId="0" xfId="0" applyFont="1" applyBorder="1" applyAlignment="1">
      <alignment vertical="top" wrapText="1"/>
    </xf>
    <xf numFmtId="0" fontId="28" fillId="0" borderId="0" xfId="0" applyFont="1" applyBorder="1" applyAlignment="1">
      <alignment horizontal="center" vertical="top"/>
    </xf>
    <xf numFmtId="0" fontId="34" fillId="0" borderId="0" xfId="0" applyFont="1" applyBorder="1" applyAlignment="1">
      <alignment horizontal="center" vertical="top" wrapText="1"/>
    </xf>
    <xf numFmtId="0" fontId="45" fillId="0" borderId="0" xfId="0" applyFont="1" applyAlignment="1"/>
    <xf numFmtId="0" fontId="56" fillId="0" borderId="0" xfId="0" applyFont="1" applyBorder="1" applyAlignment="1">
      <alignment horizontal="center"/>
    </xf>
    <xf numFmtId="0" fontId="55" fillId="0" borderId="0" xfId="0" applyFont="1" applyBorder="1" applyAlignment="1">
      <alignment vertical="top" wrapText="1"/>
    </xf>
    <xf numFmtId="0" fontId="28" fillId="0" borderId="0" xfId="0" applyFont="1" applyBorder="1" applyAlignment="1">
      <alignment horizontal="right" vertical="top" wrapText="1"/>
    </xf>
    <xf numFmtId="164" fontId="28" fillId="0" borderId="0" xfId="0" applyNumberFormat="1" applyFont="1" applyBorder="1" applyAlignment="1">
      <alignment horizontal="right" vertical="top" wrapText="1"/>
    </xf>
    <xf numFmtId="164" fontId="28" fillId="0" borderId="0" xfId="0" applyNumberFormat="1" applyFont="1" applyBorder="1" applyAlignment="1">
      <alignment vertical="top" wrapText="1"/>
    </xf>
    <xf numFmtId="0" fontId="5" fillId="0" borderId="26" xfId="0" applyNumberFormat="1" applyFont="1" applyBorder="1" applyAlignment="1"/>
    <xf numFmtId="0" fontId="16" fillId="0" borderId="46" xfId="0" applyNumberFormat="1" applyFont="1" applyBorder="1" applyAlignment="1">
      <alignment horizontal="right"/>
    </xf>
    <xf numFmtId="0" fontId="16" fillId="0" borderId="47" xfId="0" applyNumberFormat="1" applyFont="1" applyBorder="1" applyAlignment="1">
      <alignment horizontal="right"/>
    </xf>
    <xf numFmtId="0" fontId="16" fillId="0" borderId="48" xfId="0" applyNumberFormat="1" applyFont="1" applyBorder="1" applyAlignment="1">
      <alignment horizontal="right"/>
    </xf>
    <xf numFmtId="37" fontId="5" fillId="0" borderId="6" xfId="0" applyNumberFormat="1" applyFont="1" applyFill="1" applyBorder="1" applyAlignment="1"/>
    <xf numFmtId="37" fontId="5" fillId="0" borderId="2" xfId="0" applyNumberFormat="1" applyFont="1" applyFill="1" applyBorder="1" applyAlignment="1"/>
    <xf numFmtId="0" fontId="16" fillId="0" borderId="26" xfId="0" applyNumberFormat="1" applyFont="1" applyBorder="1" applyAlignment="1">
      <alignment horizontal="left" indent="3"/>
    </xf>
    <xf numFmtId="37" fontId="16" fillId="0" borderId="6" xfId="0" applyNumberFormat="1" applyFont="1" applyBorder="1" applyAlignment="1"/>
    <xf numFmtId="37" fontId="16" fillId="0" borderId="2" xfId="0" applyNumberFormat="1" applyFont="1" applyBorder="1" applyAlignment="1"/>
    <xf numFmtId="5" fontId="16" fillId="0" borderId="2" xfId="0" applyNumberFormat="1" applyFont="1" applyBorder="1" applyAlignment="1"/>
    <xf numFmtId="5" fontId="16" fillId="0" borderId="29" xfId="0" applyNumberFormat="1" applyFont="1" applyBorder="1" applyAlignment="1"/>
    <xf numFmtId="5" fontId="16" fillId="0" borderId="3" xfId="0" applyNumberFormat="1" applyFont="1" applyBorder="1" applyAlignment="1"/>
    <xf numFmtId="37" fontId="5" fillId="0" borderId="3" xfId="0" applyNumberFormat="1" applyFont="1" applyBorder="1" applyAlignment="1"/>
    <xf numFmtId="37" fontId="5" fillId="0" borderId="26" xfId="0" applyNumberFormat="1" applyFont="1" applyBorder="1" applyAlignment="1"/>
    <xf numFmtId="37" fontId="5" fillId="0" borderId="29" xfId="0" applyNumberFormat="1" applyFont="1" applyBorder="1" applyAlignment="1"/>
    <xf numFmtId="37" fontId="5" fillId="0" borderId="17" xfId="0" applyNumberFormat="1" applyFont="1" applyBorder="1" applyAlignment="1"/>
    <xf numFmtId="0" fontId="5" fillId="0" borderId="50" xfId="0" applyNumberFormat="1" applyFont="1" applyBorder="1" applyAlignment="1"/>
    <xf numFmtId="0" fontId="5" fillId="0" borderId="12" xfId="0" applyNumberFormat="1" applyFont="1" applyBorder="1" applyAlignment="1">
      <alignment horizontal="left" indent="3"/>
    </xf>
    <xf numFmtId="0" fontId="5" fillId="0" borderId="34" xfId="0" applyNumberFormat="1" applyFont="1" applyBorder="1" applyAlignment="1">
      <alignment horizontal="left" indent="3"/>
    </xf>
    <xf numFmtId="5" fontId="5" fillId="0" borderId="2" xfId="0" applyNumberFormat="1" applyFont="1" applyBorder="1" applyAlignment="1"/>
    <xf numFmtId="5" fontId="5" fillId="0" borderId="3" xfId="0" applyNumberFormat="1" applyFont="1" applyBorder="1" applyAlignment="1"/>
    <xf numFmtId="165" fontId="5" fillId="0" borderId="0" xfId="0" applyNumberFormat="1" applyFont="1" applyAlignment="1">
      <alignment horizontal="centerContinuous"/>
    </xf>
    <xf numFmtId="0" fontId="16" fillId="0" borderId="0" xfId="0" applyNumberFormat="1" applyFont="1" applyBorder="1" applyAlignment="1">
      <alignment horizontal="left" indent="5"/>
    </xf>
    <xf numFmtId="37" fontId="16" fillId="0" borderId="0" xfId="0" applyNumberFormat="1" applyFont="1" applyBorder="1" applyAlignment="1"/>
    <xf numFmtId="5" fontId="16" fillId="0" borderId="0" xfId="0" applyNumberFormat="1" applyFont="1" applyBorder="1" applyAlignment="1"/>
    <xf numFmtId="3" fontId="6" fillId="2" borderId="0" xfId="0" applyNumberFormat="1" applyFont="1" applyFill="1" applyAlignment="1"/>
    <xf numFmtId="165" fontId="47" fillId="0" borderId="0" xfId="0" applyNumberFormat="1" applyFont="1" applyAlignment="1"/>
    <xf numFmtId="165" fontId="46" fillId="0" borderId="0" xfId="0" applyNumberFormat="1" applyFont="1" applyAlignment="1"/>
    <xf numFmtId="37" fontId="5" fillId="0" borderId="28" xfId="0" applyNumberFormat="1" applyFont="1" applyBorder="1" applyAlignment="1"/>
    <xf numFmtId="0" fontId="54" fillId="0" borderId="7" xfId="0" applyNumberFormat="1" applyFont="1" applyBorder="1" applyAlignment="1"/>
    <xf numFmtId="0" fontId="54" fillId="0" borderId="0" xfId="0" applyNumberFormat="1" applyFont="1" applyBorder="1" applyAlignment="1"/>
    <xf numFmtId="0" fontId="54" fillId="0" borderId="28" xfId="0" applyNumberFormat="1" applyFont="1" applyBorder="1" applyAlignment="1"/>
    <xf numFmtId="0" fontId="54" fillId="0" borderId="0" xfId="0" applyNumberFormat="1" applyFont="1" applyAlignment="1"/>
    <xf numFmtId="0" fontId="42" fillId="0" borderId="0" xfId="9" applyFont="1"/>
    <xf numFmtId="0" fontId="0" fillId="0" borderId="0" xfId="0" applyAlignment="1"/>
    <xf numFmtId="0" fontId="19" fillId="0" borderId="0" xfId="9"/>
    <xf numFmtId="0" fontId="16" fillId="0" borderId="0" xfId="9" applyFont="1"/>
    <xf numFmtId="0" fontId="20" fillId="0" borderId="0" xfId="9" applyFont="1"/>
    <xf numFmtId="0" fontId="8" fillId="0" borderId="0" xfId="9" applyFont="1"/>
    <xf numFmtId="0" fontId="8" fillId="0" borderId="0" xfId="9" applyFont="1" applyFill="1" applyAlignment="1">
      <alignment vertical="center"/>
    </xf>
    <xf numFmtId="0" fontId="20" fillId="0" borderId="0" xfId="9" applyFont="1" applyFill="1" applyBorder="1" applyAlignment="1">
      <alignment horizontal="centerContinuous"/>
    </xf>
    <xf numFmtId="0" fontId="8" fillId="0" borderId="7" xfId="9" applyFont="1" applyFill="1" applyBorder="1" applyAlignment="1">
      <alignment horizontal="center"/>
    </xf>
    <xf numFmtId="0" fontId="8" fillId="0" borderId="28" xfId="9" applyFont="1" applyFill="1" applyBorder="1" applyAlignment="1">
      <alignment horizontal="center"/>
    </xf>
    <xf numFmtId="0" fontId="8" fillId="0" borderId="0" xfId="9" applyFont="1" applyFill="1"/>
    <xf numFmtId="0" fontId="8" fillId="0" borderId="0" xfId="9" applyFont="1" applyFill="1" applyBorder="1" applyAlignment="1">
      <alignment horizontal="center"/>
    </xf>
    <xf numFmtId="0" fontId="8" fillId="0" borderId="6" xfId="9" applyFont="1" applyFill="1" applyBorder="1" applyAlignment="1">
      <alignment horizontal="center" wrapText="1"/>
    </xf>
    <xf numFmtId="0" fontId="8" fillId="0" borderId="3" xfId="9" applyFont="1" applyFill="1" applyBorder="1" applyAlignment="1">
      <alignment horizontal="center" wrapText="1"/>
    </xf>
    <xf numFmtId="0" fontId="58" fillId="0" borderId="0" xfId="9" applyFont="1" applyFill="1" applyBorder="1" applyAlignment="1">
      <alignment horizontal="center"/>
    </xf>
    <xf numFmtId="0" fontId="8" fillId="0" borderId="1" xfId="9" applyFont="1" applyBorder="1"/>
    <xf numFmtId="37" fontId="8" fillId="0" borderId="7" xfId="9" applyNumberFormat="1" applyFont="1" applyBorder="1"/>
    <xf numFmtId="37" fontId="8" fillId="0" borderId="28" xfId="9" applyNumberFormat="1" applyFont="1" applyBorder="1"/>
    <xf numFmtId="3" fontId="8" fillId="0" borderId="0" xfId="9" applyNumberFormat="1" applyFont="1"/>
    <xf numFmtId="37" fontId="8" fillId="0" borderId="51" xfId="9" applyNumberFormat="1" applyFont="1" applyBorder="1"/>
    <xf numFmtId="0" fontId="8" fillId="0" borderId="0" xfId="9" applyFont="1" applyBorder="1"/>
    <xf numFmtId="37" fontId="8" fillId="0" borderId="0" xfId="9" applyNumberFormat="1" applyFont="1"/>
    <xf numFmtId="37" fontId="8" fillId="0" borderId="7" xfId="9" applyNumberFormat="1" applyFont="1" applyBorder="1" applyAlignment="1"/>
    <xf numFmtId="37" fontId="8" fillId="0" borderId="28" xfId="9" applyNumberFormat="1" applyFont="1" applyBorder="1" applyAlignment="1"/>
    <xf numFmtId="0" fontId="20" fillId="0" borderId="57" xfId="9" applyFont="1" applyBorder="1" applyAlignment="1">
      <alignment horizontal="left"/>
    </xf>
    <xf numFmtId="0" fontId="20" fillId="0" borderId="58" xfId="9" applyFont="1" applyBorder="1" applyAlignment="1">
      <alignment horizontal="left"/>
    </xf>
    <xf numFmtId="167" fontId="20" fillId="0" borderId="0" xfId="9" applyNumberFormat="1" applyFont="1" applyBorder="1" applyAlignment="1">
      <alignment horizontal="left"/>
    </xf>
    <xf numFmtId="168" fontId="20" fillId="0" borderId="0" xfId="3" applyNumberFormat="1" applyFont="1" applyBorder="1" applyAlignment="1">
      <alignment horizontal="left"/>
    </xf>
    <xf numFmtId="0" fontId="59" fillId="0" borderId="0" xfId="9" applyFont="1" applyAlignment="1">
      <alignment horizontal="left"/>
    </xf>
    <xf numFmtId="0" fontId="59" fillId="0" borderId="0" xfId="9" applyFont="1" applyBorder="1" applyAlignment="1">
      <alignment horizontal="left"/>
    </xf>
    <xf numFmtId="0" fontId="20" fillId="0" borderId="0" xfId="9" applyFont="1" applyBorder="1" applyAlignment="1">
      <alignment horizontal="left"/>
    </xf>
    <xf numFmtId="0" fontId="63" fillId="0" borderId="0" xfId="0" applyFont="1"/>
    <xf numFmtId="37" fontId="5" fillId="0" borderId="13" xfId="0" applyNumberFormat="1" applyFont="1" applyBorder="1" applyAlignment="1"/>
    <xf numFmtId="1" fontId="5" fillId="0" borderId="15" xfId="0" applyNumberFormat="1" applyFont="1" applyBorder="1" applyAlignment="1">
      <alignment horizontal="right"/>
    </xf>
    <xf numFmtId="3" fontId="5" fillId="0" borderId="37" xfId="0" applyNumberFormat="1" applyFont="1" applyBorder="1" applyAlignment="1"/>
    <xf numFmtId="37" fontId="6" fillId="2" borderId="17" xfId="0" applyNumberFormat="1" applyFont="1" applyFill="1" applyBorder="1" applyAlignment="1"/>
    <xf numFmtId="3" fontId="17" fillId="0" borderId="0" xfId="5" applyNumberFormat="1" applyFont="1" applyAlignment="1"/>
    <xf numFmtId="0" fontId="15" fillId="0" borderId="0" xfId="7"/>
    <xf numFmtId="0" fontId="14" fillId="2" borderId="0" xfId="10" applyFont="1" applyFill="1" applyAlignment="1">
      <alignment horizontal="center"/>
    </xf>
    <xf numFmtId="0" fontId="15" fillId="2" borderId="0" xfId="10" applyFont="1" applyFill="1"/>
    <xf numFmtId="0" fontId="13" fillId="2" borderId="0" xfId="10" applyFont="1" applyFill="1"/>
    <xf numFmtId="0" fontId="60" fillId="2" borderId="0" xfId="10" applyFont="1" applyFill="1" applyAlignment="1">
      <alignment horizontal="center"/>
    </xf>
    <xf numFmtId="0" fontId="61" fillId="2" borderId="0" xfId="10" applyFont="1" applyFill="1"/>
    <xf numFmtId="37" fontId="6" fillId="2" borderId="12" xfId="0" applyNumberFormat="1" applyFont="1" applyFill="1" applyBorder="1" applyAlignment="1"/>
    <xf numFmtId="165" fontId="14" fillId="0" borderId="0" xfId="0" applyNumberFormat="1" applyFont="1"/>
    <xf numFmtId="0" fontId="0" fillId="0" borderId="0" xfId="0" applyBorder="1" applyAlignment="1">
      <alignment vertical="top" wrapText="1"/>
    </xf>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37" fontId="5" fillId="0" borderId="4" xfId="0" applyNumberFormat="1" applyFont="1" applyFill="1" applyBorder="1" applyAlignment="1"/>
    <xf numFmtId="5" fontId="16" fillId="0" borderId="4" xfId="0" applyNumberFormat="1" applyFont="1" applyBorder="1" applyAlignment="1"/>
    <xf numFmtId="37" fontId="5" fillId="0" borderId="30" xfId="0" applyNumberFormat="1" applyFont="1" applyBorder="1" applyAlignment="1"/>
    <xf numFmtId="5" fontId="5" fillId="0" borderId="4" xfId="0" applyNumberFormat="1" applyFont="1" applyBorder="1" applyAlignment="1"/>
    <xf numFmtId="0" fontId="16" fillId="0" borderId="68" xfId="0" applyNumberFormat="1" applyFont="1" applyBorder="1" applyAlignment="1">
      <alignment horizontal="center"/>
    </xf>
    <xf numFmtId="0" fontId="16" fillId="0" borderId="47" xfId="0" applyNumberFormat="1" applyFont="1" applyBorder="1" applyAlignment="1">
      <alignment horizontal="center"/>
    </xf>
    <xf numFmtId="37" fontId="16" fillId="0" borderId="26" xfId="0" applyNumberFormat="1" applyFont="1" applyBorder="1" applyAlignment="1"/>
    <xf numFmtId="37" fontId="16" fillId="0" borderId="29" xfId="0" applyNumberFormat="1" applyFont="1" applyBorder="1" applyAlignment="1"/>
    <xf numFmtId="0" fontId="23" fillId="2" borderId="43" xfId="0" applyNumberFormat="1" applyFont="1" applyFill="1" applyBorder="1" applyAlignment="1">
      <alignment horizontal="center"/>
    </xf>
    <xf numFmtId="3" fontId="4" fillId="2" borderId="0" xfId="0" applyNumberFormat="1" applyFont="1" applyFill="1" applyBorder="1" applyAlignment="1">
      <alignment horizontal="center"/>
    </xf>
    <xf numFmtId="37" fontId="22" fillId="2" borderId="19" xfId="0" applyNumberFormat="1" applyFont="1" applyFill="1" applyBorder="1" applyAlignment="1">
      <alignment horizontal="center"/>
    </xf>
    <xf numFmtId="5" fontId="23" fillId="2" borderId="32" xfId="0" applyNumberFormat="1" applyFont="1" applyFill="1" applyBorder="1" applyAlignment="1">
      <alignment horizontal="center"/>
    </xf>
    <xf numFmtId="0" fontId="23" fillId="2" borderId="45" xfId="0" applyNumberFormat="1" applyFont="1" applyFill="1" applyBorder="1" applyAlignment="1">
      <alignment horizontal="center"/>
    </xf>
    <xf numFmtId="37" fontId="22" fillId="2" borderId="21" xfId="0" applyNumberFormat="1" applyFont="1" applyFill="1" applyBorder="1" applyAlignment="1">
      <alignment horizontal="center"/>
    </xf>
    <xf numFmtId="5" fontId="23" fillId="2" borderId="33" xfId="0" applyNumberFormat="1" applyFont="1" applyFill="1" applyBorder="1" applyAlignment="1">
      <alignment horizontal="center"/>
    </xf>
    <xf numFmtId="0" fontId="39" fillId="0" borderId="0" xfId="0" applyFont="1" applyAlignment="1">
      <alignment horizontal="center"/>
    </xf>
    <xf numFmtId="0" fontId="64" fillId="2" borderId="18" xfId="0" applyNumberFormat="1" applyFont="1" applyFill="1" applyBorder="1" applyAlignment="1">
      <alignment horizontal="left"/>
    </xf>
    <xf numFmtId="0" fontId="32" fillId="2" borderId="41" xfId="0" applyNumberFormat="1" applyFont="1" applyFill="1" applyBorder="1" applyAlignment="1">
      <alignment horizontal="left"/>
    </xf>
    <xf numFmtId="3" fontId="2" fillId="0" borderId="0" xfId="0" applyNumberFormat="1" applyFont="1" applyAlignment="1"/>
    <xf numFmtId="0" fontId="20" fillId="0" borderId="0" xfId="8" applyFont="1" applyBorder="1"/>
    <xf numFmtId="0" fontId="0" fillId="0" borderId="53" xfId="0" applyNumberFormat="1" applyBorder="1" applyAlignment="1">
      <alignment horizontal="left" indent="4"/>
    </xf>
    <xf numFmtId="37" fontId="5" fillId="0" borderId="5" xfId="0" applyNumberFormat="1" applyFont="1" applyBorder="1" applyAlignment="1"/>
    <xf numFmtId="0" fontId="2" fillId="0" borderId="12" xfId="0" applyNumberFormat="1" applyFont="1" applyBorder="1" applyAlignment="1">
      <alignment horizontal="left" indent="4"/>
    </xf>
    <xf numFmtId="37" fontId="16" fillId="0" borderId="4" xfId="0" applyNumberFormat="1" applyFont="1" applyBorder="1" applyAlignment="1">
      <alignment horizontal="right"/>
    </xf>
    <xf numFmtId="0" fontId="34" fillId="0" borderId="0" xfId="0" applyFont="1" applyBorder="1" applyAlignment="1">
      <alignment vertical="top" wrapText="1"/>
    </xf>
    <xf numFmtId="0" fontId="27" fillId="0" borderId="0" xfId="0" applyFont="1" applyAlignment="1">
      <alignment wrapText="1"/>
    </xf>
    <xf numFmtId="0" fontId="25" fillId="2" borderId="44" xfId="0" applyNumberFormat="1" applyFont="1" applyFill="1" applyBorder="1" applyAlignment="1">
      <alignment horizontal="left" indent="5"/>
    </xf>
    <xf numFmtId="37" fontId="25" fillId="2" borderId="92" xfId="0" applyNumberFormat="1" applyFont="1" applyFill="1" applyBorder="1" applyAlignment="1"/>
    <xf numFmtId="37" fontId="26" fillId="0" borderId="29" xfId="0" applyNumberFormat="1" applyFont="1" applyBorder="1"/>
    <xf numFmtId="37" fontId="25" fillId="2" borderId="56" xfId="0" applyNumberFormat="1" applyFont="1" applyFill="1" applyBorder="1" applyAlignment="1"/>
    <xf numFmtId="0" fontId="6" fillId="2" borderId="93" xfId="0" applyNumberFormat="1" applyFont="1" applyFill="1" applyBorder="1" applyAlignment="1">
      <alignment horizontal="left"/>
    </xf>
    <xf numFmtId="37" fontId="8" fillId="0" borderId="78" xfId="0" applyNumberFormat="1" applyFont="1" applyBorder="1"/>
    <xf numFmtId="0" fontId="6" fillId="2" borderId="94" xfId="0" applyNumberFormat="1" applyFont="1" applyFill="1" applyBorder="1" applyAlignment="1">
      <alignment horizontal="left"/>
    </xf>
    <xf numFmtId="37" fontId="6" fillId="2" borderId="95" xfId="0" applyNumberFormat="1" applyFont="1" applyFill="1" applyBorder="1" applyAlignment="1"/>
    <xf numFmtId="0" fontId="8" fillId="0" borderId="94" xfId="0" applyNumberFormat="1" applyFont="1" applyBorder="1" applyAlignment="1"/>
    <xf numFmtId="0" fontId="6" fillId="2" borderId="96" xfId="0" applyNumberFormat="1" applyFont="1" applyFill="1" applyBorder="1" applyAlignment="1">
      <alignment horizontal="left"/>
    </xf>
    <xf numFmtId="0" fontId="6" fillId="2" borderId="97" xfId="0" applyNumberFormat="1" applyFont="1" applyFill="1" applyBorder="1" applyAlignment="1">
      <alignment horizontal="left"/>
    </xf>
    <xf numFmtId="37" fontId="6" fillId="2" borderId="98" xfId="0" applyNumberFormat="1" applyFont="1" applyFill="1" applyBorder="1" applyAlignment="1"/>
    <xf numFmtId="0" fontId="6" fillId="2" borderId="99" xfId="0" applyNumberFormat="1" applyFont="1" applyFill="1" applyBorder="1" applyAlignment="1">
      <alignment horizontal="left"/>
    </xf>
    <xf numFmtId="37" fontId="8" fillId="0" borderId="91" xfId="0" applyNumberFormat="1" applyFont="1" applyBorder="1"/>
    <xf numFmtId="37" fontId="8" fillId="0" borderId="35" xfId="0" applyNumberFormat="1" applyFont="1" applyBorder="1"/>
    <xf numFmtId="165" fontId="2" fillId="0" borderId="0" xfId="0" applyNumberFormat="1" applyFont="1"/>
    <xf numFmtId="0" fontId="23" fillId="2" borderId="103" xfId="0" applyNumberFormat="1" applyFont="1" applyFill="1" applyBorder="1" applyAlignment="1">
      <alignment horizontal="right"/>
    </xf>
    <xf numFmtId="5" fontId="22" fillId="2" borderId="104" xfId="0" applyNumberFormat="1" applyFont="1" applyFill="1" applyBorder="1" applyAlignment="1"/>
    <xf numFmtId="5" fontId="22" fillId="2" borderId="105" xfId="0" applyNumberFormat="1" applyFont="1" applyFill="1" applyBorder="1" applyAlignment="1"/>
    <xf numFmtId="5" fontId="22" fillId="2" borderId="106" xfId="0" applyNumberFormat="1" applyFont="1" applyFill="1" applyBorder="1" applyAlignment="1"/>
    <xf numFmtId="5" fontId="23" fillId="2" borderId="107" xfId="0" applyNumberFormat="1" applyFont="1" applyFill="1" applyBorder="1" applyAlignment="1"/>
    <xf numFmtId="5" fontId="22" fillId="2" borderId="108" xfId="0" applyNumberFormat="1" applyFont="1" applyFill="1" applyBorder="1" applyAlignment="1"/>
    <xf numFmtId="5" fontId="22" fillId="2" borderId="109" xfId="0" applyNumberFormat="1" applyFont="1" applyFill="1" applyBorder="1" applyAlignment="1"/>
    <xf numFmtId="0" fontId="20" fillId="0" borderId="5" xfId="9" applyFont="1" applyBorder="1" applyAlignment="1">
      <alignment vertical="top" wrapText="1"/>
    </xf>
    <xf numFmtId="0" fontId="34" fillId="0" borderId="0" xfId="0" applyFont="1" applyBorder="1" applyAlignment="1">
      <alignment horizontal="center" vertical="top"/>
    </xf>
    <xf numFmtId="0" fontId="0" fillId="0" borderId="0" xfId="0" applyBorder="1" applyAlignment="1">
      <alignment horizontal="center" vertical="top"/>
    </xf>
    <xf numFmtId="0" fontId="28" fillId="0" borderId="0" xfId="0" applyFont="1" applyBorder="1" applyAlignment="1">
      <alignment vertical="top" wrapText="1"/>
    </xf>
    <xf numFmtId="0" fontId="28" fillId="0" borderId="0" xfId="0" applyFont="1" applyBorder="1" applyAlignment="1">
      <alignment vertical="top" wrapText="1"/>
    </xf>
    <xf numFmtId="0" fontId="0" fillId="0" borderId="0" xfId="0"/>
    <xf numFmtId="0" fontId="5" fillId="0" borderId="0" xfId="0" applyNumberFormat="1" applyFont="1" applyBorder="1" applyAlignment="1"/>
    <xf numFmtId="0" fontId="24" fillId="2" borderId="80" xfId="0" applyNumberFormat="1" applyFont="1" applyFill="1" applyBorder="1" applyAlignment="1">
      <alignment horizontal="center" vertical="center" wrapText="1"/>
    </xf>
    <xf numFmtId="167" fontId="16" fillId="0" borderId="15" xfId="1" applyNumberFormat="1" applyFont="1" applyBorder="1" applyAlignment="1">
      <alignment horizontal="right"/>
    </xf>
    <xf numFmtId="167" fontId="16" fillId="0" borderId="37" xfId="1" applyNumberFormat="1" applyFont="1" applyBorder="1" applyAlignment="1"/>
    <xf numFmtId="0" fontId="16" fillId="0" borderId="30" xfId="8" applyFont="1" applyBorder="1"/>
    <xf numFmtId="0" fontId="14" fillId="0" borderId="29" xfId="8" applyFont="1" applyBorder="1"/>
    <xf numFmtId="37" fontId="16" fillId="0" borderId="26" xfId="8" applyNumberFormat="1" applyFont="1" applyBorder="1"/>
    <xf numFmtId="37" fontId="16" fillId="0" borderId="29" xfId="8" applyNumberFormat="1" applyFont="1" applyBorder="1"/>
    <xf numFmtId="5" fontId="16" fillId="0" borderId="29" xfId="8" applyNumberFormat="1" applyFont="1" applyBorder="1"/>
    <xf numFmtId="5" fontId="16" fillId="0" borderId="30" xfId="8" applyNumberFormat="1" applyFont="1" applyBorder="1"/>
    <xf numFmtId="0" fontId="14" fillId="0" borderId="0" xfId="8" applyFont="1"/>
    <xf numFmtId="0" fontId="8" fillId="0" borderId="0" xfId="0" applyFont="1" applyBorder="1" applyAlignment="1">
      <alignment vertical="top" wrapText="1"/>
    </xf>
    <xf numFmtId="0" fontId="8" fillId="0" borderId="0" xfId="9" applyFont="1" applyAlignment="1">
      <alignment horizontal="right" vertical="center"/>
    </xf>
    <xf numFmtId="37" fontId="8" fillId="0" borderId="7" xfId="9" applyNumberFormat="1" applyFont="1" applyBorder="1" applyAlignment="1">
      <alignment horizontal="right" vertical="center"/>
    </xf>
    <xf numFmtId="37" fontId="8" fillId="0" borderId="28" xfId="9" applyNumberFormat="1" applyFont="1" applyBorder="1" applyAlignment="1">
      <alignment horizontal="right" vertical="center"/>
    </xf>
    <xf numFmtId="37" fontId="8" fillId="0" borderId="0" xfId="9" applyNumberFormat="1" applyFont="1" applyAlignment="1">
      <alignment horizontal="right" vertical="center"/>
    </xf>
    <xf numFmtId="0" fontId="42" fillId="0" borderId="0" xfId="9" applyFont="1" applyAlignment="1">
      <alignment horizontal="right" vertical="center"/>
    </xf>
    <xf numFmtId="0" fontId="8" fillId="0" borderId="0" xfId="9" applyFont="1" applyBorder="1" applyAlignment="1">
      <alignment horizontal="right" vertical="center"/>
    </xf>
    <xf numFmtId="0" fontId="19" fillId="0" borderId="0" xfId="9" applyAlignment="1">
      <alignment horizontal="right" vertical="center"/>
    </xf>
    <xf numFmtId="0" fontId="8" fillId="0" borderId="5" xfId="0" applyFont="1" applyBorder="1" applyAlignment="1">
      <alignment horizontal="left" vertical="center" wrapText="1"/>
    </xf>
    <xf numFmtId="37" fontId="20" fillId="0" borderId="59" xfId="9" applyNumberFormat="1" applyFont="1" applyBorder="1" applyAlignment="1">
      <alignment horizontal="right"/>
    </xf>
    <xf numFmtId="5" fontId="20" fillId="0" borderId="60" xfId="3" applyNumberFormat="1" applyFont="1" applyBorder="1" applyAlignment="1">
      <alignment horizontal="right"/>
    </xf>
    <xf numFmtId="0" fontId="20" fillId="0" borderId="58" xfId="9" applyFont="1" applyBorder="1" applyAlignment="1">
      <alignment horizontal="right"/>
    </xf>
    <xf numFmtId="0" fontId="68" fillId="0" borderId="0" xfId="0" applyFont="1" applyBorder="1" applyAlignment="1">
      <alignment horizontal="center"/>
    </xf>
    <xf numFmtId="0" fontId="15" fillId="0" borderId="0" xfId="0" applyFont="1"/>
    <xf numFmtId="0" fontId="8" fillId="0" borderId="0" xfId="0" applyFont="1" applyBorder="1" applyAlignment="1">
      <alignment horizontal="center"/>
    </xf>
    <xf numFmtId="0" fontId="8" fillId="0" borderId="0" xfId="0" applyFont="1" applyAlignment="1">
      <alignment horizontal="left" vertical="center" indent="1"/>
    </xf>
    <xf numFmtId="0" fontId="15" fillId="0" borderId="0" xfId="0" applyFont="1" applyBorder="1" applyAlignment="1">
      <alignment vertical="top" wrapText="1"/>
    </xf>
    <xf numFmtId="0" fontId="8" fillId="0" borderId="0" xfId="0" applyFont="1" applyBorder="1" applyAlignment="1">
      <alignment horizontal="right"/>
    </xf>
    <xf numFmtId="0" fontId="68" fillId="0" borderId="0" xfId="0" applyFont="1" applyBorder="1" applyAlignment="1">
      <alignment horizontal="right"/>
    </xf>
    <xf numFmtId="1" fontId="28" fillId="0" borderId="0" xfId="0" applyNumberFormat="1" applyFont="1" applyBorder="1" applyAlignment="1">
      <alignment wrapText="1"/>
    </xf>
    <xf numFmtId="167" fontId="28" fillId="0" borderId="0" xfId="1" applyNumberFormat="1" applyFont="1" applyBorder="1" applyAlignment="1">
      <alignment wrapText="1"/>
    </xf>
    <xf numFmtId="0" fontId="2" fillId="0" borderId="34" xfId="0" applyNumberFormat="1" applyFont="1" applyBorder="1" applyAlignment="1">
      <alignment horizontal="left"/>
    </xf>
    <xf numFmtId="5" fontId="5" fillId="0" borderId="0" xfId="0" applyNumberFormat="1" applyFont="1" applyBorder="1" applyAlignment="1"/>
    <xf numFmtId="37" fontId="6" fillId="2" borderId="110" xfId="0" applyNumberFormat="1" applyFont="1" applyFill="1" applyBorder="1" applyAlignment="1"/>
    <xf numFmtId="0" fontId="24" fillId="2" borderId="111" xfId="0" applyNumberFormat="1" applyFont="1" applyFill="1" applyBorder="1" applyAlignment="1">
      <alignment horizontal="center" vertical="center"/>
    </xf>
    <xf numFmtId="37" fontId="5" fillId="0" borderId="79" xfId="0" applyNumberFormat="1" applyFont="1" applyBorder="1" applyAlignment="1"/>
    <xf numFmtId="37" fontId="25" fillId="2" borderId="112" xfId="0" applyNumberFormat="1" applyFont="1" applyFill="1" applyBorder="1" applyAlignment="1"/>
    <xf numFmtId="37" fontId="6" fillId="2" borderId="79" xfId="0" applyNumberFormat="1" applyFont="1" applyFill="1" applyBorder="1" applyAlignment="1"/>
    <xf numFmtId="37" fontId="6" fillId="2" borderId="113" xfId="0" applyNumberFormat="1" applyFont="1" applyFill="1" applyBorder="1" applyAlignment="1"/>
    <xf numFmtId="37" fontId="6" fillId="2" borderId="36" xfId="0" applyNumberFormat="1" applyFont="1" applyFill="1" applyBorder="1" applyAlignment="1"/>
    <xf numFmtId="37" fontId="26" fillId="0" borderId="17" xfId="0" applyNumberFormat="1" applyFont="1" applyBorder="1"/>
    <xf numFmtId="0" fontId="6" fillId="2" borderId="114" xfId="0" applyNumberFormat="1" applyFont="1" applyFill="1" applyBorder="1" applyAlignment="1">
      <alignment horizontal="left"/>
    </xf>
    <xf numFmtId="0" fontId="6" fillId="2" borderId="116" xfId="0" applyNumberFormat="1" applyFont="1" applyFill="1" applyBorder="1" applyAlignment="1">
      <alignment horizontal="left"/>
    </xf>
    <xf numFmtId="37" fontId="6" fillId="2" borderId="117" xfId="0" applyNumberFormat="1" applyFont="1" applyFill="1" applyBorder="1" applyAlignment="1"/>
    <xf numFmtId="0" fontId="6" fillId="2" borderId="118" xfId="0" applyNumberFormat="1" applyFont="1" applyFill="1" applyBorder="1" applyAlignment="1">
      <alignment horizontal="left"/>
    </xf>
    <xf numFmtId="165" fontId="8" fillId="0" borderId="115" xfId="0" applyNumberFormat="1" applyFont="1" applyBorder="1"/>
    <xf numFmtId="37" fontId="6" fillId="2" borderId="119" xfId="0" applyNumberFormat="1" applyFont="1" applyFill="1" applyBorder="1" applyAlignment="1"/>
    <xf numFmtId="0" fontId="6" fillId="2" borderId="115" xfId="0" applyNumberFormat="1" applyFont="1" applyFill="1" applyBorder="1" applyAlignment="1">
      <alignment horizontal="left"/>
    </xf>
    <xf numFmtId="37" fontId="23" fillId="2" borderId="121" xfId="0" applyNumberFormat="1" applyFont="1" applyFill="1" applyBorder="1" applyAlignment="1"/>
    <xf numFmtId="5" fontId="22" fillId="2" borderId="122" xfId="0" applyNumberFormat="1" applyFont="1" applyFill="1" applyBorder="1" applyAlignment="1"/>
    <xf numFmtId="3" fontId="23" fillId="2" borderId="38" xfId="0" quotePrefix="1" applyNumberFormat="1" applyFont="1" applyFill="1" applyBorder="1" applyAlignment="1"/>
    <xf numFmtId="0" fontId="24" fillId="0" borderId="34" xfId="0" applyNumberFormat="1" applyFont="1" applyFill="1" applyBorder="1" applyAlignment="1">
      <alignment horizontal="left" indent="2"/>
    </xf>
    <xf numFmtId="37" fontId="24" fillId="0" borderId="34" xfId="0" applyNumberFormat="1" applyFont="1" applyFill="1" applyBorder="1" applyAlignment="1"/>
    <xf numFmtId="37" fontId="24" fillId="0" borderId="35" xfId="0" applyNumberFormat="1" applyFont="1" applyFill="1" applyBorder="1" applyAlignment="1"/>
    <xf numFmtId="37" fontId="24" fillId="0" borderId="36" xfId="0" applyNumberFormat="1" applyFont="1" applyFill="1" applyBorder="1" applyAlignment="1"/>
    <xf numFmtId="165" fontId="5" fillId="0" borderId="0" xfId="0" applyNumberFormat="1" applyFont="1" applyFill="1"/>
    <xf numFmtId="0" fontId="17" fillId="0" borderId="0" xfId="0" applyFont="1"/>
    <xf numFmtId="0" fontId="44" fillId="0" borderId="0" xfId="0" applyFont="1"/>
    <xf numFmtId="0" fontId="13" fillId="0" borderId="0" xfId="0" applyFont="1"/>
    <xf numFmtId="0" fontId="71" fillId="2" borderId="0" xfId="0" applyFont="1" applyFill="1" applyProtection="1">
      <protection hidden="1"/>
    </xf>
    <xf numFmtId="9" fontId="5" fillId="0" borderId="0" xfId="11" applyFont="1"/>
    <xf numFmtId="5" fontId="5" fillId="0" borderId="0" xfId="11" applyNumberFormat="1" applyFont="1"/>
    <xf numFmtId="171" fontId="5" fillId="0" borderId="0" xfId="11" applyNumberFormat="1" applyFont="1"/>
    <xf numFmtId="0" fontId="44" fillId="0" borderId="0" xfId="8" applyFont="1"/>
    <xf numFmtId="0" fontId="41" fillId="0" borderId="0" xfId="0" applyFont="1" applyBorder="1" applyAlignment="1"/>
    <xf numFmtId="0" fontId="14" fillId="0" borderId="0" xfId="0" applyFont="1" applyBorder="1" applyAlignment="1"/>
    <xf numFmtId="0" fontId="2" fillId="0" borderId="0" xfId="0" applyFont="1" applyFill="1" applyBorder="1" applyAlignment="1">
      <alignment vertical="top" wrapText="1"/>
    </xf>
    <xf numFmtId="0" fontId="70" fillId="0" borderId="0" xfId="0" applyFont="1" applyAlignment="1">
      <alignment vertical="center" wrapText="1"/>
    </xf>
    <xf numFmtId="0" fontId="17" fillId="0" borderId="0" xfId="0" applyNumberFormat="1" applyFont="1" applyAlignment="1"/>
    <xf numFmtId="0" fontId="53" fillId="0" borderId="0" xfId="0" applyNumberFormat="1" applyFont="1" applyAlignment="1"/>
    <xf numFmtId="0" fontId="16" fillId="0" borderId="66" xfId="0" applyNumberFormat="1" applyFont="1" applyBorder="1" applyAlignment="1"/>
    <xf numFmtId="0" fontId="0" fillId="0" borderId="67" xfId="0" applyNumberFormat="1" applyBorder="1" applyAlignment="1"/>
    <xf numFmtId="3" fontId="5" fillId="0" borderId="0" xfId="0" applyNumberFormat="1" applyFont="1" applyAlignment="1">
      <alignment horizontal="center"/>
    </xf>
    <xf numFmtId="165" fontId="16" fillId="0" borderId="1" xfId="0" applyNumberFormat="1" applyFont="1" applyBorder="1" applyAlignment="1">
      <alignment horizontal="center"/>
    </xf>
    <xf numFmtId="0" fontId="0" fillId="0" borderId="68" xfId="0" applyBorder="1" applyAlignment="1">
      <alignment horizontal="center"/>
    </xf>
    <xf numFmtId="0" fontId="0" fillId="0" borderId="68" xfId="0" applyBorder="1" applyAlignment="1"/>
    <xf numFmtId="0" fontId="29" fillId="0" borderId="0" xfId="0" applyNumberFormat="1" applyFont="1" applyAlignment="1">
      <alignment horizontal="center"/>
    </xf>
    <xf numFmtId="0" fontId="0" fillId="0" borderId="0" xfId="0" applyNumberFormat="1" applyAlignment="1">
      <alignment horizontal="center"/>
    </xf>
    <xf numFmtId="0" fontId="30" fillId="0" borderId="0" xfId="0" applyNumberFormat="1" applyFont="1" applyAlignment="1">
      <alignment horizontal="center"/>
    </xf>
    <xf numFmtId="0" fontId="0" fillId="0" borderId="0" xfId="0" applyNumberFormat="1" applyBorder="1" applyAlignment="1">
      <alignment horizontal="center"/>
    </xf>
    <xf numFmtId="165" fontId="16" fillId="0" borderId="26" xfId="0" applyNumberFormat="1" applyFont="1" applyBorder="1" applyAlignment="1">
      <alignment horizontal="center"/>
    </xf>
    <xf numFmtId="165" fontId="16" fillId="0" borderId="29" xfId="0" applyNumberFormat="1" applyFont="1" applyBorder="1" applyAlignment="1">
      <alignment horizontal="center"/>
    </xf>
    <xf numFmtId="165" fontId="16" fillId="0" borderId="17" xfId="0" applyNumberFormat="1" applyFont="1" applyBorder="1" applyAlignment="1">
      <alignment horizontal="center"/>
    </xf>
    <xf numFmtId="3" fontId="30" fillId="0" borderId="0" xfId="0" applyNumberFormat="1" applyFont="1" applyAlignment="1">
      <alignment horizontal="center"/>
    </xf>
    <xf numFmtId="3" fontId="8" fillId="0" borderId="0" xfId="0" applyNumberFormat="1" applyFont="1" applyAlignment="1">
      <alignment horizontal="center"/>
    </xf>
    <xf numFmtId="3" fontId="8" fillId="0" borderId="28" xfId="0" applyNumberFormat="1" applyFont="1" applyBorder="1" applyAlignment="1">
      <alignment horizontal="center"/>
    </xf>
    <xf numFmtId="3" fontId="8" fillId="0" borderId="47" xfId="0" applyNumberFormat="1" applyFont="1" applyBorder="1" applyAlignment="1">
      <alignment horizontal="center"/>
    </xf>
    <xf numFmtId="3" fontId="8" fillId="0" borderId="48" xfId="0" applyNumberFormat="1" applyFont="1" applyBorder="1" applyAlignment="1">
      <alignment horizontal="center"/>
    </xf>
    <xf numFmtId="0" fontId="16" fillId="0" borderId="26" xfId="0" applyNumberFormat="1" applyFont="1" applyBorder="1" applyAlignment="1"/>
    <xf numFmtId="0" fontId="0" fillId="0" borderId="29" xfId="0" applyNumberFormat="1" applyBorder="1" applyAlignment="1"/>
    <xf numFmtId="0" fontId="5" fillId="0" borderId="12" xfId="0" applyNumberFormat="1" applyFont="1" applyBorder="1" applyAlignment="1">
      <alignment horizontal="left" indent="2"/>
    </xf>
    <xf numFmtId="0" fontId="0" fillId="0" borderId="53" xfId="0" applyNumberFormat="1" applyBorder="1" applyAlignment="1">
      <alignment horizontal="left" indent="2"/>
    </xf>
    <xf numFmtId="0" fontId="16" fillId="0" borderId="51" xfId="0" applyNumberFormat="1" applyFont="1" applyBorder="1" applyAlignment="1"/>
    <xf numFmtId="0" fontId="51" fillId="0" borderId="75" xfId="0" applyNumberFormat="1" applyFont="1" applyBorder="1" applyAlignment="1"/>
    <xf numFmtId="0" fontId="51" fillId="0" borderId="7" xfId="0" applyNumberFormat="1" applyFont="1" applyBorder="1" applyAlignment="1"/>
    <xf numFmtId="0" fontId="51" fillId="0" borderId="0" xfId="0" applyNumberFormat="1" applyFont="1" applyBorder="1" applyAlignment="1"/>
    <xf numFmtId="0" fontId="51" fillId="0" borderId="46" xfId="0" applyNumberFormat="1" applyFont="1" applyBorder="1" applyAlignment="1"/>
    <xf numFmtId="0" fontId="51" fillId="0" borderId="47" xfId="0" applyNumberFormat="1" applyFont="1" applyBorder="1" applyAlignment="1"/>
    <xf numFmtId="0" fontId="2" fillId="0" borderId="39" xfId="0" applyNumberFormat="1" applyFont="1" applyBorder="1" applyAlignment="1"/>
    <xf numFmtId="0" fontId="0" fillId="0" borderId="72" xfId="0" applyNumberFormat="1" applyBorder="1" applyAlignment="1"/>
    <xf numFmtId="165" fontId="16" fillId="0" borderId="1" xfId="0" applyNumberFormat="1" applyFont="1" applyBorder="1" applyAlignment="1">
      <alignment horizontal="center" wrapText="1"/>
    </xf>
    <xf numFmtId="0" fontId="0" fillId="0" borderId="68" xfId="0" applyBorder="1" applyAlignment="1">
      <alignment horizontal="center" wrapText="1"/>
    </xf>
    <xf numFmtId="0" fontId="2" fillId="0" borderId="12" xfId="0" applyNumberFormat="1" applyFont="1" applyBorder="1" applyAlignment="1">
      <alignment horizontal="left" indent="2"/>
    </xf>
    <xf numFmtId="0" fontId="2" fillId="0" borderId="14" xfId="0" applyNumberFormat="1" applyFont="1" applyBorder="1" applyAlignment="1">
      <alignment horizontal="left" indent="4"/>
    </xf>
    <xf numFmtId="0" fontId="0" fillId="0" borderId="10" xfId="0" applyNumberFormat="1" applyBorder="1" applyAlignment="1">
      <alignment horizontal="left" indent="4"/>
    </xf>
    <xf numFmtId="0" fontId="2" fillId="0" borderId="12" xfId="0" applyNumberFormat="1" applyFont="1" applyFill="1" applyBorder="1" applyAlignment="1">
      <alignment horizontal="left" indent="4"/>
    </xf>
    <xf numFmtId="0" fontId="0" fillId="0" borderId="53" xfId="0" applyNumberFormat="1" applyBorder="1" applyAlignment="1">
      <alignment horizontal="left" indent="4"/>
    </xf>
    <xf numFmtId="0" fontId="5" fillId="0" borderId="14" xfId="0" applyNumberFormat="1" applyFont="1" applyBorder="1" applyAlignment="1">
      <alignment horizontal="left" indent="4"/>
    </xf>
    <xf numFmtId="0" fontId="5" fillId="0" borderId="12" xfId="0" applyNumberFormat="1" applyFont="1" applyBorder="1" applyAlignment="1">
      <alignment horizontal="left" indent="4"/>
    </xf>
    <xf numFmtId="0" fontId="16" fillId="0" borderId="12" xfId="0" applyNumberFormat="1" applyFont="1" applyBorder="1" applyAlignment="1">
      <alignment horizontal="left"/>
    </xf>
    <xf numFmtId="0" fontId="16" fillId="0" borderId="53" xfId="0" applyNumberFormat="1" applyFont="1" applyBorder="1" applyAlignment="1">
      <alignment horizontal="left"/>
    </xf>
    <xf numFmtId="0" fontId="16" fillId="0" borderId="64" xfId="0" applyNumberFormat="1" applyFont="1" applyBorder="1" applyAlignment="1">
      <alignment horizontal="left"/>
    </xf>
    <xf numFmtId="0" fontId="5" fillId="0" borderId="12" xfId="0" applyNumberFormat="1" applyFont="1" applyBorder="1" applyAlignment="1"/>
    <xf numFmtId="0" fontId="0" fillId="0" borderId="53" xfId="0" applyNumberFormat="1" applyBorder="1" applyAlignment="1"/>
    <xf numFmtId="0" fontId="16" fillId="0" borderId="73" xfId="0" applyNumberFormat="1" applyFont="1" applyBorder="1" applyAlignment="1">
      <alignment horizontal="left" indent="2"/>
    </xf>
    <xf numFmtId="0" fontId="0" fillId="0" borderId="74" xfId="0" applyNumberFormat="1" applyBorder="1" applyAlignment="1">
      <alignment horizontal="left" indent="2"/>
    </xf>
    <xf numFmtId="0" fontId="5" fillId="0" borderId="40" xfId="0" applyNumberFormat="1" applyFont="1" applyBorder="1" applyAlignment="1"/>
    <xf numFmtId="0" fontId="0" fillId="0" borderId="71" xfId="0" applyNumberFormat="1" applyBorder="1" applyAlignment="1"/>
    <xf numFmtId="0" fontId="5" fillId="0" borderId="53" xfId="0" applyNumberFormat="1" applyFont="1" applyBorder="1" applyAlignment="1"/>
    <xf numFmtId="0" fontId="5" fillId="0" borderId="10" xfId="0" applyNumberFormat="1" applyFont="1" applyBorder="1" applyAlignment="1"/>
    <xf numFmtId="0" fontId="2" fillId="0" borderId="51" xfId="0" applyNumberFormat="1" applyFont="1" applyBorder="1" applyAlignment="1">
      <alignment horizontal="center" vertical="center" wrapText="1"/>
    </xf>
    <xf numFmtId="0" fontId="51" fillId="0" borderId="75" xfId="0" applyNumberFormat="1" applyFont="1" applyBorder="1" applyAlignment="1">
      <alignment horizontal="center" vertical="center" wrapText="1"/>
    </xf>
    <xf numFmtId="0" fontId="51" fillId="0" borderId="65" xfId="0" applyNumberFormat="1" applyFont="1" applyBorder="1" applyAlignment="1">
      <alignment horizontal="center" vertical="center" wrapText="1"/>
    </xf>
    <xf numFmtId="0" fontId="51" fillId="0" borderId="6" xfId="0" applyNumberFormat="1" applyFont="1" applyBorder="1" applyAlignment="1">
      <alignment horizontal="center" vertical="center" wrapText="1"/>
    </xf>
    <xf numFmtId="0" fontId="51" fillId="0" borderId="2" xfId="0" applyNumberFormat="1" applyFont="1" applyBorder="1" applyAlignment="1">
      <alignment horizontal="center" vertical="center" wrapText="1"/>
    </xf>
    <xf numFmtId="0" fontId="51" fillId="0" borderId="3" xfId="0" applyNumberFormat="1" applyFont="1" applyBorder="1" applyAlignment="1">
      <alignment horizontal="center" vertical="center" wrapText="1"/>
    </xf>
    <xf numFmtId="0" fontId="2" fillId="0" borderId="10" xfId="0" applyNumberFormat="1" applyFont="1" applyBorder="1" applyAlignment="1"/>
    <xf numFmtId="0" fontId="5" fillId="0" borderId="12" xfId="0" applyNumberFormat="1" applyFont="1" applyFill="1" applyBorder="1" applyAlignment="1">
      <alignment horizontal="left" indent="4"/>
    </xf>
    <xf numFmtId="0" fontId="2" fillId="0" borderId="12" xfId="0" applyNumberFormat="1" applyFont="1" applyBorder="1" applyAlignment="1">
      <alignment horizontal="left" indent="4"/>
    </xf>
    <xf numFmtId="0" fontId="5" fillId="0" borderId="53" xfId="0" applyNumberFormat="1" applyFont="1" applyBorder="1" applyAlignment="1">
      <alignment horizontal="left" indent="4"/>
    </xf>
    <xf numFmtId="0" fontId="5" fillId="0" borderId="64" xfId="0" applyNumberFormat="1" applyFont="1" applyBorder="1" applyAlignment="1">
      <alignment horizontal="left" indent="4"/>
    </xf>
    <xf numFmtId="0" fontId="5" fillId="0" borderId="10" xfId="0" applyNumberFormat="1" applyFont="1" applyBorder="1" applyAlignment="1">
      <alignment horizontal="left"/>
    </xf>
    <xf numFmtId="0" fontId="5" fillId="0" borderId="11" xfId="0" applyNumberFormat="1" applyFont="1" applyBorder="1" applyAlignment="1">
      <alignment horizontal="left"/>
    </xf>
    <xf numFmtId="0" fontId="5" fillId="0" borderId="29" xfId="0" applyNumberFormat="1" applyFont="1" applyBorder="1" applyAlignment="1">
      <alignment horizontal="left"/>
    </xf>
    <xf numFmtId="0" fontId="5" fillId="0" borderId="17" xfId="0" applyNumberFormat="1" applyFont="1" applyBorder="1" applyAlignment="1">
      <alignment horizontal="left"/>
    </xf>
    <xf numFmtId="0" fontId="5" fillId="0" borderId="75" xfId="0" applyNumberFormat="1" applyFont="1" applyBorder="1" applyAlignment="1">
      <alignment horizontal="center"/>
    </xf>
    <xf numFmtId="0" fontId="5" fillId="0" borderId="65" xfId="0" applyNumberFormat="1" applyFont="1" applyBorder="1" applyAlignment="1">
      <alignment horizontal="center"/>
    </xf>
    <xf numFmtId="0" fontId="5" fillId="0" borderId="2" xfId="0" applyNumberFormat="1" applyFont="1" applyBorder="1" applyAlignment="1">
      <alignment horizontal="left"/>
    </xf>
    <xf numFmtId="0" fontId="5" fillId="0" borderId="3" xfId="0" applyNumberFormat="1" applyFont="1" applyBorder="1" applyAlignment="1">
      <alignment horizontal="left"/>
    </xf>
    <xf numFmtId="0" fontId="5" fillId="0" borderId="61" xfId="0" applyNumberFormat="1" applyFont="1" applyBorder="1" applyAlignment="1">
      <alignment horizontal="center"/>
    </xf>
    <xf numFmtId="0" fontId="5" fillId="0" borderId="62" xfId="0" applyNumberFormat="1" applyFont="1" applyBorder="1" applyAlignment="1">
      <alignment horizontal="center"/>
    </xf>
    <xf numFmtId="0" fontId="2" fillId="0" borderId="26" xfId="0" applyNumberFormat="1" applyFont="1" applyBorder="1" applyAlignment="1"/>
    <xf numFmtId="0" fontId="51" fillId="0" borderId="75" xfId="0" applyNumberFormat="1" applyFont="1" applyBorder="1" applyAlignment="1">
      <alignment vertical="center"/>
    </xf>
    <xf numFmtId="0" fontId="51" fillId="0" borderId="65" xfId="0" applyNumberFormat="1" applyFont="1" applyBorder="1" applyAlignment="1">
      <alignment vertical="center"/>
    </xf>
    <xf numFmtId="0" fontId="51" fillId="0" borderId="6" xfId="0" applyNumberFormat="1" applyFont="1" applyBorder="1" applyAlignment="1">
      <alignment vertical="center"/>
    </xf>
    <xf numFmtId="0" fontId="51" fillId="0" borderId="2" xfId="0" applyNumberFormat="1" applyFont="1" applyBorder="1" applyAlignment="1">
      <alignment vertical="center"/>
    </xf>
    <xf numFmtId="0" fontId="51" fillId="0" borderId="3" xfId="0" applyNumberFormat="1" applyFont="1" applyBorder="1" applyAlignment="1">
      <alignment vertical="center"/>
    </xf>
    <xf numFmtId="0" fontId="51" fillId="0" borderId="75" xfId="0" applyNumberFormat="1" applyFont="1" applyBorder="1" applyAlignment="1">
      <alignment vertical="center" wrapText="1"/>
    </xf>
    <xf numFmtId="0" fontId="51" fillId="0" borderId="6" xfId="0" applyNumberFormat="1" applyFont="1" applyBorder="1" applyAlignment="1">
      <alignment vertical="center" wrapText="1"/>
    </xf>
    <xf numFmtId="0" fontId="51" fillId="0" borderId="2" xfId="0" applyNumberFormat="1" applyFont="1" applyBorder="1" applyAlignment="1">
      <alignment vertical="center" wrapText="1"/>
    </xf>
    <xf numFmtId="0" fontId="20" fillId="0" borderId="26" xfId="8" applyFont="1"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20" fillId="0" borderId="1" xfId="8" applyFont="1" applyBorder="1" applyAlignment="1">
      <alignment horizontal="center" wrapText="1"/>
    </xf>
    <xf numFmtId="0" fontId="0" fillId="0" borderId="4" xfId="0" applyBorder="1" applyAlignment="1">
      <alignment horizontal="center" wrapText="1"/>
    </xf>
    <xf numFmtId="0" fontId="20" fillId="0" borderId="1" xfId="8" applyFont="1" applyBorder="1" applyAlignment="1"/>
    <xf numFmtId="0" fontId="0" fillId="0" borderId="4" xfId="0" applyBorder="1" applyAlignment="1"/>
    <xf numFmtId="3" fontId="17" fillId="0" borderId="0" xfId="0" applyNumberFormat="1" applyFont="1" applyAlignment="1"/>
    <xf numFmtId="0" fontId="53" fillId="0" borderId="0" xfId="0" applyFont="1" applyAlignment="1"/>
    <xf numFmtId="0" fontId="29" fillId="0" borderId="0" xfId="8" applyFont="1" applyAlignment="1">
      <alignment horizontal="center"/>
    </xf>
    <xf numFmtId="0" fontId="52" fillId="0" borderId="0" xfId="0" applyFont="1" applyAlignment="1">
      <alignment horizontal="center"/>
    </xf>
    <xf numFmtId="3" fontId="30" fillId="0" borderId="0" xfId="8" applyNumberFormat="1" applyFont="1" applyAlignment="1">
      <alignment horizontal="center"/>
    </xf>
    <xf numFmtId="0" fontId="52" fillId="0" borderId="0" xfId="0" applyFont="1" applyBorder="1" applyAlignment="1">
      <alignment horizontal="center"/>
    </xf>
    <xf numFmtId="0" fontId="30" fillId="0" borderId="0" xfId="8" applyFont="1" applyAlignment="1">
      <alignment horizontal="center"/>
    </xf>
    <xf numFmtId="3" fontId="17" fillId="0" borderId="0" xfId="0" applyNumberFormat="1" applyFont="1" applyAlignment="1">
      <alignment horizontal="center"/>
    </xf>
    <xf numFmtId="0" fontId="19" fillId="0" borderId="0" xfId="8" applyAlignment="1">
      <alignment horizontal="center"/>
    </xf>
    <xf numFmtId="0" fontId="15" fillId="0" borderId="0" xfId="8" applyFont="1" applyAlignment="1">
      <alignment horizontal="center"/>
    </xf>
    <xf numFmtId="0" fontId="19" fillId="0" borderId="2" xfId="8" applyBorder="1" applyAlignment="1">
      <alignment horizontal="center"/>
    </xf>
    <xf numFmtId="0" fontId="20" fillId="0" borderId="75" xfId="9" applyFont="1" applyFill="1" applyBorder="1" applyAlignment="1"/>
    <xf numFmtId="0" fontId="8" fillId="0" borderId="2" xfId="9" applyFont="1" applyFill="1" applyBorder="1" applyAlignment="1"/>
    <xf numFmtId="0" fontId="55" fillId="0" borderId="76" xfId="9" applyFont="1" applyFill="1" applyBorder="1" applyAlignment="1">
      <alignment horizontal="center" vertical="center" wrapText="1"/>
    </xf>
    <xf numFmtId="0" fontId="0" fillId="0" borderId="77"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1" fontId="20" fillId="0" borderId="76" xfId="9" applyNumberFormat="1" applyFont="1" applyFill="1" applyBorder="1" applyAlignment="1">
      <alignment horizontal="center" vertical="center" wrapText="1"/>
    </xf>
    <xf numFmtId="0" fontId="0" fillId="0" borderId="78" xfId="0" applyBorder="1" applyAlignment="1">
      <alignment horizontal="center" vertical="center" wrapText="1"/>
    </xf>
    <xf numFmtId="0" fontId="0" fillId="0" borderId="79" xfId="0" applyBorder="1" applyAlignment="1">
      <alignment horizontal="center" vertical="center" wrapText="1"/>
    </xf>
    <xf numFmtId="0" fontId="17" fillId="0" borderId="0" xfId="9" applyFont="1" applyAlignment="1"/>
    <xf numFmtId="0" fontId="57" fillId="0" borderId="0" xfId="0" applyFont="1" applyBorder="1" applyAlignment="1"/>
    <xf numFmtId="0" fontId="16" fillId="0" borderId="0" xfId="9" applyFont="1" applyAlignment="1">
      <alignment horizontal="center"/>
    </xf>
    <xf numFmtId="0" fontId="0" fillId="0" borderId="0" xfId="0" applyBorder="1" applyAlignment="1">
      <alignment horizontal="center"/>
    </xf>
    <xf numFmtId="3" fontId="16" fillId="0" borderId="0" xfId="9" applyNumberFormat="1" applyFont="1" applyAlignment="1">
      <alignment horizontal="center"/>
    </xf>
    <xf numFmtId="0" fontId="8" fillId="0" borderId="0" xfId="9" applyFont="1" applyAlignment="1">
      <alignment horizontal="center"/>
    </xf>
    <xf numFmtId="0" fontId="0" fillId="0" borderId="6" xfId="0" applyBorder="1" applyAlignment="1">
      <alignment vertical="center" wrapText="1"/>
    </xf>
    <xf numFmtId="0" fontId="0" fillId="0" borderId="3" xfId="0" applyBorder="1" applyAlignment="1">
      <alignment vertical="center" wrapText="1"/>
    </xf>
    <xf numFmtId="0" fontId="20" fillId="0" borderId="26" xfId="9" applyFont="1" applyFill="1" applyBorder="1" applyAlignment="1">
      <alignment horizontal="center"/>
    </xf>
    <xf numFmtId="0" fontId="34" fillId="0" borderId="0" xfId="0" applyFont="1" applyBorder="1" applyAlignment="1">
      <alignment horizontal="center" vertical="top"/>
    </xf>
    <xf numFmtId="0" fontId="0" fillId="0" borderId="0" xfId="0" applyBorder="1" applyAlignment="1">
      <alignment horizontal="center" vertical="top"/>
    </xf>
    <xf numFmtId="0" fontId="17" fillId="0" borderId="0" xfId="9" applyFont="1" applyAlignment="1">
      <alignment horizontal="left"/>
    </xf>
    <xf numFmtId="0" fontId="0" fillId="0" borderId="0" xfId="0" applyBorder="1" applyAlignment="1">
      <alignment horizontal="left"/>
    </xf>
    <xf numFmtId="0" fontId="5" fillId="0" borderId="0" xfId="9" applyFont="1" applyAlignment="1">
      <alignment horizontal="center"/>
    </xf>
    <xf numFmtId="0" fontId="5" fillId="0" borderId="0" xfId="9" applyFont="1" applyBorder="1" applyAlignment="1">
      <alignment horizontal="center"/>
    </xf>
    <xf numFmtId="0" fontId="28" fillId="0" borderId="0" xfId="9" applyFont="1" applyBorder="1" applyAlignment="1">
      <alignment horizontal="center"/>
    </xf>
    <xf numFmtId="0" fontId="34" fillId="0" borderId="0" xfId="0" applyFont="1" applyBorder="1" applyAlignment="1">
      <alignment horizontal="center"/>
    </xf>
    <xf numFmtId="0" fontId="8" fillId="0" borderId="0" xfId="0" applyFont="1" applyAlignment="1">
      <alignment vertical="center" wrapText="1"/>
    </xf>
    <xf numFmtId="0" fontId="8" fillId="0" borderId="0" xfId="0" applyFont="1" applyBorder="1" applyAlignment="1">
      <alignment vertical="top" wrapText="1"/>
    </xf>
    <xf numFmtId="0" fontId="15" fillId="0" borderId="0" xfId="0" applyFont="1" applyBorder="1" applyAlignment="1">
      <alignment vertical="top" wrapText="1"/>
    </xf>
    <xf numFmtId="0" fontId="65" fillId="0" borderId="0" xfId="0" applyFont="1" applyFill="1" applyBorder="1" applyAlignment="1">
      <alignment vertical="top" wrapText="1"/>
    </xf>
    <xf numFmtId="0" fontId="67" fillId="0" borderId="0" xfId="0" applyFont="1" applyBorder="1" applyAlignment="1">
      <alignment vertical="top" wrapText="1"/>
    </xf>
    <xf numFmtId="0" fontId="34" fillId="0" borderId="0" xfId="0" applyNumberFormat="1" applyFont="1" applyBorder="1" applyAlignment="1">
      <alignment vertical="top" wrapText="1"/>
    </xf>
    <xf numFmtId="0" fontId="0" fillId="0" borderId="0" xfId="0" applyBorder="1" applyAlignment="1">
      <alignment vertical="top" wrapText="1"/>
    </xf>
    <xf numFmtId="0" fontId="36" fillId="0" borderId="0" xfId="0" applyFont="1" applyBorder="1" applyAlignment="1">
      <alignment vertical="top" wrapText="1"/>
    </xf>
    <xf numFmtId="0" fontId="34" fillId="0" borderId="0" xfId="0" applyFont="1" applyBorder="1" applyAlignment="1">
      <alignment horizontal="left" vertical="top" wrapText="1"/>
    </xf>
    <xf numFmtId="0" fontId="34" fillId="0" borderId="0" xfId="0" applyFont="1" applyAlignment="1">
      <alignment vertical="center" wrapText="1"/>
    </xf>
    <xf numFmtId="0" fontId="65" fillId="0" borderId="0" xfId="0" applyFont="1" applyBorder="1" applyAlignment="1">
      <alignment vertical="top" wrapText="1"/>
    </xf>
    <xf numFmtId="0" fontId="34" fillId="0" borderId="0" xfId="0" applyFont="1" applyBorder="1" applyAlignment="1">
      <alignment vertical="top" wrapText="1"/>
    </xf>
    <xf numFmtId="165" fontId="9" fillId="0" borderId="0" xfId="0" applyNumberFormat="1" applyFont="1" applyAlignment="1">
      <alignment horizontal="center"/>
    </xf>
    <xf numFmtId="0" fontId="5" fillId="0" borderId="0" xfId="0" applyFont="1" applyAlignment="1">
      <alignment horizontal="center"/>
    </xf>
    <xf numFmtId="165" fontId="11" fillId="0" borderId="0" xfId="0" applyNumberFormat="1" applyFont="1" applyAlignment="1">
      <alignment horizontal="center"/>
    </xf>
    <xf numFmtId="0" fontId="5" fillId="0" borderId="0" xfId="0" applyFont="1" applyBorder="1" applyAlignment="1">
      <alignment horizontal="center"/>
    </xf>
    <xf numFmtId="0" fontId="16" fillId="0" borderId="51" xfId="0" applyNumberFormat="1" applyFont="1" applyBorder="1" applyAlignment="1">
      <alignment horizontal="center" vertical="center" wrapText="1"/>
    </xf>
    <xf numFmtId="0" fontId="5" fillId="0" borderId="75" xfId="0" applyNumberFormat="1" applyFont="1" applyBorder="1" applyAlignment="1">
      <alignment horizontal="center" vertical="center" wrapText="1"/>
    </xf>
    <xf numFmtId="0" fontId="5" fillId="0" borderId="65"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28" xfId="0" applyNumberFormat="1" applyFont="1" applyBorder="1" applyAlignment="1">
      <alignment horizontal="center" vertical="center" wrapText="1"/>
    </xf>
    <xf numFmtId="0" fontId="16" fillId="0" borderId="51" xfId="0" applyNumberFormat="1" applyFont="1" applyBorder="1" applyAlignment="1">
      <alignment horizontal="center"/>
    </xf>
    <xf numFmtId="0" fontId="16" fillId="0" borderId="7" xfId="0" applyNumberFormat="1" applyFont="1" applyBorder="1" applyAlignment="1">
      <alignment horizontal="center"/>
    </xf>
    <xf numFmtId="0" fontId="16" fillId="0" borderId="46" xfId="0" applyNumberFormat="1" applyFont="1" applyBorder="1" applyAlignment="1">
      <alignment horizontal="center"/>
    </xf>
    <xf numFmtId="165" fontId="5" fillId="0" borderId="0" xfId="0" applyNumberFormat="1" applyFont="1" applyAlignment="1">
      <alignment horizontal="center"/>
    </xf>
    <xf numFmtId="165" fontId="5" fillId="0" borderId="2" xfId="0" applyNumberFormat="1" applyFont="1" applyBorder="1" applyAlignment="1">
      <alignment horizontal="center"/>
    </xf>
    <xf numFmtId="165" fontId="8" fillId="0" borderId="0" xfId="0" applyNumberFormat="1" applyFont="1" applyAlignment="1">
      <alignment horizontal="center"/>
    </xf>
    <xf numFmtId="0" fontId="16" fillId="0" borderId="1" xfId="0" applyNumberFormat="1" applyFont="1" applyBorder="1" applyAlignment="1">
      <alignment horizontal="center" vertical="center" wrapText="1"/>
    </xf>
    <xf numFmtId="0" fontId="16" fillId="0" borderId="5" xfId="0" applyNumberFormat="1" applyFont="1" applyBorder="1" applyAlignment="1">
      <alignment horizontal="center" vertical="center" wrapText="1"/>
    </xf>
    <xf numFmtId="0" fontId="16" fillId="0" borderId="51" xfId="0" applyNumberFormat="1" applyFont="1" applyBorder="1" applyAlignment="1">
      <alignment horizontal="center" vertical="center"/>
    </xf>
    <xf numFmtId="0" fontId="5" fillId="0" borderId="75" xfId="0" applyNumberFormat="1" applyFont="1" applyBorder="1" applyAlignment="1">
      <alignment horizontal="center" vertical="center"/>
    </xf>
    <xf numFmtId="0" fontId="5" fillId="0" borderId="65"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28" xfId="0" applyNumberFormat="1" applyFont="1" applyBorder="1" applyAlignment="1">
      <alignment horizontal="center" vertical="center"/>
    </xf>
    <xf numFmtId="0" fontId="16" fillId="0" borderId="65" xfId="0" applyNumberFormat="1" applyFont="1" applyBorder="1" applyAlignment="1">
      <alignment horizontal="center" vertical="center" wrapText="1"/>
    </xf>
    <xf numFmtId="0" fontId="16" fillId="0" borderId="28" xfId="0" applyNumberFormat="1" applyFont="1" applyBorder="1" applyAlignment="1">
      <alignment horizontal="center" vertical="center" wrapText="1"/>
    </xf>
    <xf numFmtId="165" fontId="44" fillId="0" borderId="0" xfId="0" applyNumberFormat="1" applyFont="1" applyAlignment="1">
      <alignment horizontal="left"/>
    </xf>
    <xf numFmtId="0" fontId="16" fillId="0" borderId="6" xfId="0" applyNumberFormat="1" applyFont="1" applyBorder="1" applyAlignment="1">
      <alignment horizontal="left" indent="5"/>
    </xf>
    <xf numFmtId="0" fontId="16" fillId="0" borderId="3" xfId="0" applyNumberFormat="1" applyFont="1" applyBorder="1" applyAlignment="1">
      <alignment horizontal="left" indent="5"/>
    </xf>
    <xf numFmtId="0" fontId="2" fillId="0" borderId="49" xfId="0" applyNumberFormat="1" applyFont="1" applyBorder="1" applyAlignment="1">
      <alignment horizontal="left"/>
    </xf>
    <xf numFmtId="0" fontId="5" fillId="0" borderId="63" xfId="0" applyNumberFormat="1" applyFont="1" applyBorder="1" applyAlignment="1">
      <alignment horizontal="left"/>
    </xf>
    <xf numFmtId="165" fontId="40" fillId="0" borderId="0" xfId="0" applyNumberFormat="1" applyFont="1" applyAlignment="1">
      <alignment horizontal="center"/>
    </xf>
    <xf numFmtId="0" fontId="40" fillId="0" borderId="0" xfId="0" applyFont="1" applyBorder="1" applyAlignment="1">
      <alignment horizontal="center"/>
    </xf>
    <xf numFmtId="0" fontId="5" fillId="0" borderId="75" xfId="0" applyNumberFormat="1" applyFont="1" applyBorder="1" applyAlignment="1"/>
    <xf numFmtId="0" fontId="5" fillId="0" borderId="46" xfId="0" applyNumberFormat="1" applyFont="1" applyBorder="1" applyAlignment="1"/>
    <xf numFmtId="0" fontId="5" fillId="0" borderId="47" xfId="0" applyNumberFormat="1" applyFont="1" applyBorder="1" applyAlignment="1"/>
    <xf numFmtId="0" fontId="16" fillId="0" borderId="26" xfId="0" applyNumberFormat="1" applyFont="1" applyBorder="1" applyAlignment="1">
      <alignment horizontal="center"/>
    </xf>
    <xf numFmtId="0" fontId="5" fillId="0" borderId="29" xfId="0" applyNumberFormat="1" applyFont="1" applyBorder="1" applyAlignment="1">
      <alignment horizontal="center"/>
    </xf>
    <xf numFmtId="0" fontId="5" fillId="0" borderId="17" xfId="0" applyNumberFormat="1" applyFont="1" applyBorder="1" applyAlignment="1">
      <alignment horizontal="center"/>
    </xf>
    <xf numFmtId="0" fontId="5" fillId="0" borderId="51" xfId="0" applyNumberFormat="1" applyFont="1" applyBorder="1" applyAlignment="1">
      <alignment horizontal="center"/>
    </xf>
    <xf numFmtId="0" fontId="2" fillId="0" borderId="12" xfId="0" applyNumberFormat="1" applyFont="1" applyBorder="1" applyAlignment="1">
      <alignment horizontal="left"/>
    </xf>
    <xf numFmtId="0" fontId="5" fillId="0" borderId="64" xfId="0" applyNumberFormat="1" applyFont="1" applyBorder="1" applyAlignment="1">
      <alignment horizontal="left"/>
    </xf>
    <xf numFmtId="0" fontId="2" fillId="0" borderId="0" xfId="0" applyNumberFormat="1" applyFont="1" applyAlignment="1"/>
    <xf numFmtId="0" fontId="9" fillId="0" borderId="0" xfId="0" applyNumberFormat="1" applyFont="1" applyAlignment="1">
      <alignment horizontal="center"/>
    </xf>
    <xf numFmtId="0" fontId="5" fillId="0" borderId="0" xfId="0" applyNumberFormat="1" applyFont="1" applyAlignment="1">
      <alignment horizontal="center"/>
    </xf>
    <xf numFmtId="0" fontId="11" fillId="0" borderId="0" xfId="0" applyNumberFormat="1" applyFont="1" applyAlignment="1">
      <alignment horizontal="center"/>
    </xf>
    <xf numFmtId="0" fontId="5" fillId="0" borderId="0" xfId="0" applyNumberFormat="1" applyFont="1" applyBorder="1" applyAlignment="1">
      <alignment horizontal="center"/>
    </xf>
    <xf numFmtId="0" fontId="8" fillId="0" borderId="0" xfId="0" applyNumberFormat="1" applyFont="1" applyAlignment="1">
      <alignment horizontal="center"/>
    </xf>
    <xf numFmtId="49" fontId="69" fillId="0" borderId="0" xfId="0" applyNumberFormat="1" applyFont="1" applyAlignment="1">
      <alignment wrapText="1"/>
    </xf>
    <xf numFmtId="165" fontId="39" fillId="0" borderId="75" xfId="0" applyNumberFormat="1" applyFont="1" applyBorder="1" applyAlignment="1">
      <alignment horizontal="center"/>
    </xf>
    <xf numFmtId="0" fontId="5" fillId="0" borderId="0" xfId="0" applyNumberFormat="1" applyFont="1" applyBorder="1" applyAlignment="1"/>
    <xf numFmtId="0" fontId="11" fillId="0" borderId="0" xfId="0" applyNumberFormat="1" applyFont="1" applyBorder="1" applyAlignment="1">
      <alignment horizontal="center"/>
    </xf>
    <xf numFmtId="165" fontId="5" fillId="0" borderId="0" xfId="0" applyNumberFormat="1" applyFont="1" applyBorder="1" applyAlignment="1">
      <alignment horizontal="center"/>
    </xf>
    <xf numFmtId="165" fontId="6" fillId="2" borderId="70" xfId="0" applyNumberFormat="1" applyFont="1" applyFill="1" applyBorder="1" applyAlignment="1">
      <alignment horizontal="center"/>
    </xf>
    <xf numFmtId="0" fontId="24" fillId="2" borderId="100" xfId="0" applyNumberFormat="1" applyFont="1" applyFill="1" applyBorder="1" applyAlignment="1">
      <alignment horizontal="center" wrapText="1"/>
    </xf>
    <xf numFmtId="0" fontId="5" fillId="0" borderId="101" xfId="0" applyNumberFormat="1" applyFont="1" applyBorder="1" applyAlignment="1">
      <alignment horizontal="center" wrapText="1"/>
    </xf>
    <xf numFmtId="0" fontId="24" fillId="2" borderId="82" xfId="0" applyNumberFormat="1" applyFont="1" applyFill="1" applyBorder="1" applyAlignment="1">
      <alignment horizontal="center" wrapText="1"/>
    </xf>
    <xf numFmtId="0" fontId="5" fillId="0" borderId="83" xfId="0" applyNumberFormat="1" applyFont="1" applyBorder="1" applyAlignment="1">
      <alignment horizontal="center" wrapText="1"/>
    </xf>
    <xf numFmtId="0" fontId="24" fillId="2" borderId="84" xfId="0" applyNumberFormat="1" applyFont="1" applyFill="1" applyBorder="1" applyAlignment="1">
      <alignment horizontal="center" wrapText="1"/>
    </xf>
    <xf numFmtId="0" fontId="5" fillId="0" borderId="7" xfId="0" applyNumberFormat="1" applyFont="1" applyBorder="1" applyAlignment="1">
      <alignment wrapText="1"/>
    </xf>
    <xf numFmtId="0" fontId="5" fillId="0" borderId="69" xfId="0" applyNumberFormat="1" applyFont="1" applyBorder="1" applyAlignment="1">
      <alignment wrapText="1"/>
    </xf>
    <xf numFmtId="3" fontId="43" fillId="2" borderId="87" xfId="0" applyNumberFormat="1" applyFont="1" applyFill="1" applyBorder="1" applyAlignment="1">
      <alignment horizontal="center"/>
    </xf>
    <xf numFmtId="0" fontId="39" fillId="0" borderId="87" xfId="0" applyFont="1" applyBorder="1" applyAlignment="1">
      <alignment horizontal="center"/>
    </xf>
    <xf numFmtId="0" fontId="23" fillId="2" borderId="88" xfId="0" applyNumberFormat="1" applyFont="1" applyFill="1" applyBorder="1" applyAlignment="1">
      <alignment wrapText="1"/>
    </xf>
    <xf numFmtId="0" fontId="5" fillId="0" borderId="89" xfId="0" applyNumberFormat="1" applyFont="1" applyBorder="1" applyAlignment="1">
      <alignment wrapText="1"/>
    </xf>
    <xf numFmtId="0" fontId="5" fillId="0" borderId="120" xfId="0" applyNumberFormat="1" applyFont="1" applyBorder="1" applyAlignment="1">
      <alignment wrapText="1"/>
    </xf>
    <xf numFmtId="0" fontId="21" fillId="0" borderId="80" xfId="0" applyNumberFormat="1" applyFont="1" applyBorder="1" applyAlignment="1">
      <alignment horizontal="center" wrapText="1"/>
    </xf>
    <xf numFmtId="0" fontId="21" fillId="0" borderId="81" xfId="0" applyNumberFormat="1" applyFont="1" applyBorder="1" applyAlignment="1">
      <alignment horizontal="center" wrapText="1"/>
    </xf>
    <xf numFmtId="0" fontId="31" fillId="2" borderId="0" xfId="0" applyNumberFormat="1" applyFont="1" applyFill="1" applyAlignment="1">
      <alignment horizontal="center"/>
    </xf>
    <xf numFmtId="0" fontId="31" fillId="2" borderId="24" xfId="0" applyNumberFormat="1" applyFont="1" applyFill="1" applyBorder="1" applyAlignment="1">
      <alignment horizontal="center"/>
    </xf>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0" fontId="31" fillId="2" borderId="22" xfId="0" applyNumberFormat="1" applyFont="1" applyFill="1" applyBorder="1" applyAlignment="1">
      <alignment horizontal="center" wrapText="1"/>
    </xf>
    <xf numFmtId="0" fontId="21" fillId="0" borderId="23" xfId="0" applyNumberFormat="1" applyFont="1" applyBorder="1" applyAlignment="1">
      <alignment wrapText="1"/>
    </xf>
    <xf numFmtId="0" fontId="21" fillId="0" borderId="85" xfId="0" applyNumberFormat="1" applyFont="1" applyBorder="1" applyAlignment="1">
      <alignment wrapText="1"/>
    </xf>
    <xf numFmtId="0" fontId="21" fillId="0" borderId="86" xfId="0" applyNumberFormat="1" applyFont="1" applyBorder="1" applyAlignment="1">
      <alignment wrapText="1"/>
    </xf>
    <xf numFmtId="3" fontId="6" fillId="2" borderId="70" xfId="0" applyNumberFormat="1" applyFont="1" applyFill="1" applyBorder="1" applyAlignment="1">
      <alignment horizontal="center"/>
    </xf>
    <xf numFmtId="165" fontId="41" fillId="2" borderId="0" xfId="0" applyNumberFormat="1" applyFont="1" applyFill="1" applyAlignment="1">
      <alignment horizontal="center"/>
    </xf>
    <xf numFmtId="165" fontId="6" fillId="2" borderId="0" xfId="0" applyNumberFormat="1" applyFont="1" applyFill="1" applyAlignment="1">
      <alignment horizontal="center"/>
    </xf>
    <xf numFmtId="165" fontId="6" fillId="2" borderId="47" xfId="0" applyNumberFormat="1" applyFont="1" applyFill="1" applyBorder="1" applyAlignment="1">
      <alignment horizontal="center"/>
    </xf>
    <xf numFmtId="0" fontId="33" fillId="2" borderId="0" xfId="0" applyNumberFormat="1" applyFont="1" applyFill="1" applyAlignment="1">
      <alignment horizontal="center"/>
    </xf>
    <xf numFmtId="0" fontId="32" fillId="2" borderId="0" xfId="0" applyNumberFormat="1" applyFont="1" applyFill="1" applyAlignment="1"/>
    <xf numFmtId="0" fontId="5" fillId="0" borderId="0" xfId="0" applyNumberFormat="1" applyFont="1" applyAlignment="1"/>
    <xf numFmtId="165" fontId="31" fillId="2" borderId="0" xfId="0" applyNumberFormat="1" applyFont="1" applyFill="1" applyAlignment="1">
      <alignment horizontal="center"/>
    </xf>
    <xf numFmtId="0" fontId="23" fillId="2" borderId="76" xfId="0" applyNumberFormat="1" applyFont="1" applyFill="1" applyBorder="1" applyAlignment="1">
      <alignment horizontal="center" vertical="center" wrapText="1"/>
    </xf>
    <xf numFmtId="0" fontId="5" fillId="0" borderId="77" xfId="0" applyNumberFormat="1" applyFont="1" applyBorder="1" applyAlignment="1">
      <alignment horizontal="center" vertical="center" wrapText="1"/>
    </xf>
    <xf numFmtId="0" fontId="5" fillId="0" borderId="6"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102" xfId="0" applyNumberFormat="1" applyFont="1" applyBorder="1" applyAlignment="1">
      <alignment horizontal="center" vertical="center" wrapText="1"/>
    </xf>
    <xf numFmtId="0" fontId="5" fillId="0" borderId="25" xfId="0" applyNumberFormat="1" applyFont="1" applyBorder="1" applyAlignment="1">
      <alignment horizontal="center" vertical="center" wrapText="1"/>
    </xf>
    <xf numFmtId="0" fontId="23" fillId="2" borderId="90" xfId="0" applyNumberFormat="1" applyFont="1" applyFill="1" applyBorder="1" applyAlignment="1">
      <alignment wrapText="1"/>
    </xf>
    <xf numFmtId="0" fontId="5" fillId="0" borderId="5" xfId="0" applyNumberFormat="1" applyFont="1" applyBorder="1" applyAlignment="1">
      <alignment wrapText="1"/>
    </xf>
    <xf numFmtId="0" fontId="5" fillId="0" borderId="68" xfId="0" applyNumberFormat="1" applyFont="1" applyBorder="1" applyAlignment="1">
      <alignment wrapText="1"/>
    </xf>
    <xf numFmtId="0" fontId="32" fillId="2" borderId="0" xfId="0" applyNumberFormat="1" applyFont="1" applyFill="1" applyAlignment="1">
      <alignment horizontal="center"/>
    </xf>
    <xf numFmtId="0" fontId="2" fillId="0" borderId="0" xfId="0" applyNumberFormat="1" applyFont="1" applyFill="1" applyAlignment="1">
      <alignment horizontal="left" wrapText="1"/>
    </xf>
    <xf numFmtId="0" fontId="0" fillId="0" borderId="0" xfId="0" applyNumberFormat="1" applyBorder="1" applyAlignment="1"/>
    <xf numFmtId="0" fontId="6" fillId="2" borderId="51" xfId="0" applyNumberFormat="1" applyFont="1" applyFill="1" applyBorder="1" applyAlignment="1"/>
    <xf numFmtId="0" fontId="0" fillId="0" borderId="46" xfId="0" applyNumberFormat="1" applyBorder="1" applyAlignment="1"/>
    <xf numFmtId="0" fontId="8" fillId="0" borderId="0" xfId="0" applyNumberFormat="1" applyFont="1" applyBorder="1" applyAlignment="1">
      <alignment horizontal="center"/>
    </xf>
    <xf numFmtId="0" fontId="24" fillId="2" borderId="26" xfId="0" applyNumberFormat="1" applyFont="1" applyFill="1" applyBorder="1" applyAlignment="1">
      <alignment horizontal="center" vertical="center" wrapText="1"/>
    </xf>
    <xf numFmtId="0" fontId="0" fillId="0" borderId="29" xfId="0" applyNumberFormat="1" applyBorder="1" applyAlignment="1">
      <alignment horizontal="center" vertical="center" wrapText="1"/>
    </xf>
    <xf numFmtId="0" fontId="24" fillId="2" borderId="26"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24" fillId="2" borderId="17" xfId="0" applyNumberFormat="1" applyFont="1" applyFill="1" applyBorder="1" applyAlignment="1">
      <alignment horizontal="center" vertical="center"/>
    </xf>
    <xf numFmtId="0" fontId="20" fillId="0" borderId="26" xfId="0" applyNumberFormat="1" applyFont="1" applyBorder="1" applyAlignment="1">
      <alignment horizontal="center" vertical="center" wrapText="1"/>
    </xf>
    <xf numFmtId="0" fontId="20" fillId="0" borderId="17" xfId="0" applyNumberFormat="1" applyFont="1" applyBorder="1" applyAlignment="1">
      <alignment horizontal="center" vertical="center" wrapText="1"/>
    </xf>
    <xf numFmtId="3" fontId="17" fillId="0" borderId="0" xfId="0" applyNumberFormat="1" applyFont="1" applyBorder="1" applyAlignment="1"/>
    <xf numFmtId="0" fontId="0" fillId="0" borderId="0" xfId="0" applyBorder="1" applyAlignment="1"/>
    <xf numFmtId="0" fontId="9" fillId="0" borderId="0" xfId="0" applyNumberFormat="1" applyFont="1" applyBorder="1" applyAlignment="1">
      <alignment horizontal="center"/>
    </xf>
    <xf numFmtId="165" fontId="40" fillId="0" borderId="0" xfId="0" applyNumberFormat="1" applyFont="1" applyBorder="1" applyAlignment="1">
      <alignment horizontal="center"/>
    </xf>
    <xf numFmtId="0" fontId="39" fillId="0" borderId="0" xfId="0" applyFont="1" applyBorder="1" applyAlignment="1">
      <alignment horizontal="center"/>
    </xf>
    <xf numFmtId="3" fontId="17" fillId="0" borderId="0" xfId="5" applyNumberFormat="1" applyFont="1" applyAlignment="1">
      <alignment horizontal="center"/>
    </xf>
    <xf numFmtId="0" fontId="14" fillId="0" borderId="0" xfId="5" applyBorder="1" applyAlignment="1">
      <alignment horizontal="center"/>
    </xf>
    <xf numFmtId="3" fontId="16" fillId="2" borderId="0" xfId="10" applyNumberFormat="1" applyFont="1" applyFill="1" applyAlignment="1">
      <alignment horizontal="center"/>
    </xf>
    <xf numFmtId="0" fontId="16" fillId="2" borderId="0" xfId="10" applyFont="1" applyFill="1" applyAlignment="1">
      <alignment horizontal="center"/>
    </xf>
    <xf numFmtId="3" fontId="5" fillId="2" borderId="0" xfId="10" applyNumberFormat="1" applyFont="1" applyFill="1" applyAlignment="1">
      <alignment horizontal="center"/>
    </xf>
    <xf numFmtId="0" fontId="5" fillId="2" borderId="0" xfId="10" applyFont="1" applyFill="1" applyAlignment="1">
      <alignment horizontal="center"/>
    </xf>
    <xf numFmtId="0" fontId="60" fillId="2" borderId="0" xfId="10" applyFont="1" applyFill="1" applyAlignment="1">
      <alignment horizontal="center"/>
    </xf>
    <xf numFmtId="0" fontId="2" fillId="2" borderId="0" xfId="10" applyFont="1" applyFill="1" applyAlignment="1">
      <alignment wrapText="1"/>
    </xf>
  </cellXfs>
  <cellStyles count="12">
    <cellStyle name="Comma" xfId="1" builtinId="3"/>
    <cellStyle name="Comma 2" xfId="2"/>
    <cellStyle name="Currency" xfId="3" builtinId="4"/>
    <cellStyle name="Currency 2" xfId="4"/>
    <cellStyle name="Normal" xfId="0" builtinId="0"/>
    <cellStyle name="Normal 2" xfId="5"/>
    <cellStyle name="Normal 3" xfId="6"/>
    <cellStyle name="Normal_Appendix Exhibits.FINAL 2" xfId="7"/>
    <cellStyle name="Normal_Improve by DU" xfId="8"/>
    <cellStyle name="Normal_Rsrcs_X_ DOJ Goal  Obj" xfId="9"/>
    <cellStyle name="Normal_Sheet1 2" xfId="10"/>
    <cellStyle name="Percent" xfId="1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27192</xdr:colOff>
      <xdr:row>2</xdr:row>
      <xdr:rowOff>95250</xdr:rowOff>
    </xdr:from>
    <xdr:to>
      <xdr:col>14</xdr:col>
      <xdr:colOff>56202</xdr:colOff>
      <xdr:row>43</xdr:row>
      <xdr:rowOff>0</xdr:rowOff>
    </xdr:to>
    <xdr:pic>
      <xdr:nvPicPr>
        <xdr:cNvPr id="2" name="Picture 1" descr="The chart reflects the U.S. Trustee Program's organizational structure.  The Program head is the Director.  There are three Deputy Directors overseeing Program management, field operations, the General Counse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455942" y="539750"/>
          <a:ext cx="8680885" cy="7747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udget_Staff\napostolides\FY06%20Formulation\05%20OMB%20Budget%20-%20chart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5" Type="http://schemas.openxmlformats.org/officeDocument/2006/relationships/printerSettings" Target="../printerSettings/printerSettings56.bin"/><Relationship Id="rId4" Type="http://schemas.openxmlformats.org/officeDocument/2006/relationships/printerSettings" Target="../printerSettings/printerSettings55.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sheetPr>
    <pageSetUpPr fitToPage="1"/>
  </sheetPr>
  <dimension ref="A1:Q255"/>
  <sheetViews>
    <sheetView view="pageBreakPreview" zoomScale="60" zoomScaleNormal="100" workbookViewId="0">
      <selection activeCell="H66" sqref="H66"/>
    </sheetView>
  </sheetViews>
  <sheetFormatPr defaultColWidth="9.21875" defaultRowHeight="15"/>
  <cols>
    <col min="1" max="1" width="3.21875" style="322" customWidth="1"/>
    <col min="2" max="2" width="4.33203125" style="322" customWidth="1"/>
    <col min="3" max="10" width="9.21875" style="322"/>
    <col min="11" max="11" width="8.33203125" style="381" customWidth="1"/>
    <col min="12" max="16384" width="9.21875" style="322"/>
  </cols>
  <sheetData>
    <row r="1" spans="1:17" ht="20.25">
      <c r="A1" s="380" t="s">
        <v>221</v>
      </c>
      <c r="K1" s="381" t="s">
        <v>0</v>
      </c>
      <c r="Q1" s="63" t="s">
        <v>0</v>
      </c>
    </row>
    <row r="2" spans="1:17">
      <c r="K2" s="381" t="s">
        <v>0</v>
      </c>
      <c r="Q2" s="63" t="s">
        <v>0</v>
      </c>
    </row>
    <row r="3" spans="1:17">
      <c r="K3" s="381" t="s">
        <v>0</v>
      </c>
      <c r="Q3" s="63" t="s">
        <v>0</v>
      </c>
    </row>
    <row r="4" spans="1:17">
      <c r="K4" s="381" t="s">
        <v>0</v>
      </c>
      <c r="Q4" s="63" t="s">
        <v>0</v>
      </c>
    </row>
    <row r="5" spans="1:17" ht="15.75">
      <c r="B5" s="382"/>
      <c r="K5" s="381" t="s">
        <v>0</v>
      </c>
      <c r="Q5" s="63" t="s">
        <v>0</v>
      </c>
    </row>
    <row r="6" spans="1:17">
      <c r="K6" s="381" t="s">
        <v>0</v>
      </c>
      <c r="Q6" s="63" t="s">
        <v>0</v>
      </c>
    </row>
    <row r="7" spans="1:17">
      <c r="K7" s="381" t="s">
        <v>0</v>
      </c>
      <c r="Q7" s="63" t="s">
        <v>0</v>
      </c>
    </row>
    <row r="8" spans="1:17">
      <c r="K8" s="381" t="s">
        <v>0</v>
      </c>
      <c r="Q8" s="63" t="s">
        <v>0</v>
      </c>
    </row>
    <row r="9" spans="1:17">
      <c r="K9" s="381" t="s">
        <v>0</v>
      </c>
      <c r="Q9" s="63" t="s">
        <v>0</v>
      </c>
    </row>
    <row r="10" spans="1:17">
      <c r="K10" s="381" t="s">
        <v>0</v>
      </c>
      <c r="Q10" s="63" t="s">
        <v>0</v>
      </c>
    </row>
    <row r="11" spans="1:17">
      <c r="K11" s="381" t="s">
        <v>0</v>
      </c>
      <c r="Q11" s="63" t="s">
        <v>0</v>
      </c>
    </row>
    <row r="12" spans="1:17">
      <c r="K12" s="381" t="s">
        <v>0</v>
      </c>
      <c r="Q12" s="63" t="s">
        <v>0</v>
      </c>
    </row>
    <row r="13" spans="1:17">
      <c r="K13" s="381" t="s">
        <v>0</v>
      </c>
      <c r="Q13" s="63" t="s">
        <v>0</v>
      </c>
    </row>
    <row r="14" spans="1:17">
      <c r="K14" s="381" t="s">
        <v>0</v>
      </c>
      <c r="Q14" s="63" t="s">
        <v>0</v>
      </c>
    </row>
    <row r="15" spans="1:17">
      <c r="K15" s="381" t="s">
        <v>0</v>
      </c>
      <c r="Q15" s="63" t="s">
        <v>0</v>
      </c>
    </row>
    <row r="16" spans="1:17">
      <c r="K16" s="381" t="s">
        <v>0</v>
      </c>
      <c r="Q16" s="63" t="s">
        <v>0</v>
      </c>
    </row>
    <row r="17" spans="1:17">
      <c r="K17" s="381" t="s">
        <v>0</v>
      </c>
      <c r="Q17" s="63" t="s">
        <v>0</v>
      </c>
    </row>
    <row r="18" spans="1:17">
      <c r="K18" s="381" t="s">
        <v>0</v>
      </c>
      <c r="Q18" s="63" t="s">
        <v>0</v>
      </c>
    </row>
    <row r="19" spans="1:17">
      <c r="K19" s="381" t="s">
        <v>0</v>
      </c>
      <c r="Q19" s="63" t="s">
        <v>0</v>
      </c>
    </row>
    <row r="20" spans="1:17">
      <c r="K20" s="381" t="s">
        <v>0</v>
      </c>
      <c r="Q20" s="63" t="s">
        <v>0</v>
      </c>
    </row>
    <row r="21" spans="1:17">
      <c r="K21" s="381" t="s">
        <v>0</v>
      </c>
      <c r="Q21" s="63"/>
    </row>
    <row r="22" spans="1:17">
      <c r="K22" s="381" t="s">
        <v>0</v>
      </c>
      <c r="Q22" s="63" t="s">
        <v>0</v>
      </c>
    </row>
    <row r="23" spans="1:17">
      <c r="K23" s="381" t="s">
        <v>0</v>
      </c>
      <c r="Q23" s="63" t="s">
        <v>0</v>
      </c>
    </row>
    <row r="24" spans="1:17">
      <c r="K24" s="381" t="s">
        <v>0</v>
      </c>
      <c r="Q24" s="63" t="s">
        <v>0</v>
      </c>
    </row>
    <row r="25" spans="1:17">
      <c r="K25" s="381" t="s">
        <v>0</v>
      </c>
      <c r="Q25" s="63" t="s">
        <v>0</v>
      </c>
    </row>
    <row r="26" spans="1:17">
      <c r="K26" s="381" t="s">
        <v>0</v>
      </c>
      <c r="Q26" s="63" t="s">
        <v>0</v>
      </c>
    </row>
    <row r="27" spans="1:17">
      <c r="K27" s="381" t="s">
        <v>0</v>
      </c>
      <c r="Q27" s="63" t="s">
        <v>0</v>
      </c>
    </row>
    <row r="28" spans="1:17">
      <c r="K28" s="381" t="s">
        <v>0</v>
      </c>
      <c r="Q28" s="63" t="s">
        <v>0</v>
      </c>
    </row>
    <row r="29" spans="1:17">
      <c r="A29" s="388"/>
      <c r="B29" s="389"/>
      <c r="C29" s="389"/>
      <c r="D29" s="389"/>
      <c r="E29" s="389"/>
      <c r="F29" s="389"/>
      <c r="G29" s="389"/>
      <c r="H29" s="389"/>
      <c r="I29" s="389"/>
      <c r="J29" s="389"/>
      <c r="K29" s="381" t="s">
        <v>0</v>
      </c>
      <c r="Q29" s="63" t="s">
        <v>0</v>
      </c>
    </row>
    <row r="30" spans="1:17">
      <c r="K30" s="381" t="s">
        <v>0</v>
      </c>
      <c r="Q30" s="63" t="s">
        <v>0</v>
      </c>
    </row>
    <row r="31" spans="1:17" ht="15.75" customHeight="1">
      <c r="A31" s="390"/>
      <c r="B31" s="390"/>
      <c r="C31" s="390"/>
      <c r="D31" s="390"/>
      <c r="E31" s="390"/>
      <c r="F31" s="390"/>
      <c r="G31" s="390"/>
      <c r="H31" s="390"/>
      <c r="I31" s="390"/>
      <c r="J31" s="390"/>
      <c r="K31" s="381" t="s">
        <v>0</v>
      </c>
      <c r="Q31" s="63" t="s">
        <v>0</v>
      </c>
    </row>
    <row r="32" spans="1:17">
      <c r="K32" s="381" t="s">
        <v>0</v>
      </c>
      <c r="Q32" s="63" t="s">
        <v>0</v>
      </c>
    </row>
    <row r="33" spans="11:17">
      <c r="K33" s="381" t="s">
        <v>0</v>
      </c>
      <c r="Q33" s="63" t="s">
        <v>0</v>
      </c>
    </row>
    <row r="34" spans="11:17">
      <c r="K34" s="381" t="s">
        <v>0</v>
      </c>
      <c r="Q34" s="63" t="s">
        <v>0</v>
      </c>
    </row>
    <row r="35" spans="11:17">
      <c r="K35" s="381" t="s">
        <v>0</v>
      </c>
      <c r="Q35" s="63" t="s">
        <v>0</v>
      </c>
    </row>
    <row r="36" spans="11:17">
      <c r="K36" s="381" t="s">
        <v>14</v>
      </c>
      <c r="Q36" s="63" t="s">
        <v>0</v>
      </c>
    </row>
    <row r="37" spans="11:17">
      <c r="Q37" s="63" t="s">
        <v>0</v>
      </c>
    </row>
    <row r="38" spans="11:17">
      <c r="Q38" s="63" t="s">
        <v>0</v>
      </c>
    </row>
    <row r="39" spans="11:17">
      <c r="Q39" s="63" t="s">
        <v>0</v>
      </c>
    </row>
    <row r="40" spans="11:17">
      <c r="Q40" s="63" t="s">
        <v>0</v>
      </c>
    </row>
    <row r="41" spans="11:17">
      <c r="Q41" s="63" t="s">
        <v>0</v>
      </c>
    </row>
    <row r="42" spans="11:17">
      <c r="Q42" s="63" t="s">
        <v>0</v>
      </c>
    </row>
    <row r="43" spans="11:17">
      <c r="Q43" s="63" t="s">
        <v>14</v>
      </c>
    </row>
    <row r="44" spans="11:17">
      <c r="Q44" s="63"/>
    </row>
    <row r="45" spans="11:17">
      <c r="Q45" s="63"/>
    </row>
    <row r="46" spans="11:17">
      <c r="Q46" s="63"/>
    </row>
    <row r="199" spans="1:11">
      <c r="A199" s="322" t="s">
        <v>87</v>
      </c>
      <c r="K199" s="322"/>
    </row>
    <row r="255" spans="1:11" ht="15.75">
      <c r="A255" s="383" t="s">
        <v>222</v>
      </c>
      <c r="K255" s="322"/>
    </row>
  </sheetData>
  <mergeCells count="2">
    <mergeCell ref="A29:J29"/>
    <mergeCell ref="A31:J31"/>
  </mergeCells>
  <pageMargins left="0.7" right="0.7" top="0.75" bottom="0.75" header="0.3" footer="0.3"/>
  <pageSetup scale="75" orientation="landscape" r:id="rId1"/>
  <headerFooter>
    <oddFooter>&amp;CExhibit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15">
    <pageSetUpPr fitToPage="1"/>
  </sheetPr>
  <dimension ref="A1:T17"/>
  <sheetViews>
    <sheetView view="pageBreakPreview" zoomScale="75" zoomScaleNormal="75" zoomScaleSheetLayoutView="75" workbookViewId="0">
      <selection activeCell="D20" sqref="D20"/>
    </sheetView>
  </sheetViews>
  <sheetFormatPr defaultRowHeight="15"/>
  <cols>
    <col min="1" max="1" width="63.21875" customWidth="1"/>
    <col min="2" max="2" width="8.6640625" customWidth="1"/>
    <col min="3" max="3" width="16.33203125" style="37" customWidth="1"/>
    <col min="4" max="4" width="10.5546875" bestFit="1" customWidth="1"/>
    <col min="5" max="5" width="9.77734375" style="37" customWidth="1"/>
    <col min="6" max="6" width="0.6640625" style="58" customWidth="1"/>
  </cols>
  <sheetData>
    <row r="1" spans="1:20" ht="20.25">
      <c r="A1" s="125" t="s">
        <v>16</v>
      </c>
      <c r="B1" s="212"/>
      <c r="C1" s="266"/>
      <c r="D1" s="212"/>
      <c r="E1" s="267"/>
      <c r="F1" s="55" t="s">
        <v>0</v>
      </c>
    </row>
    <row r="2" spans="1:20" ht="13.15" customHeight="1">
      <c r="A2" s="600"/>
      <c r="B2" s="600"/>
      <c r="C2" s="600"/>
      <c r="D2" s="600"/>
      <c r="E2" s="601"/>
      <c r="F2" s="55" t="s">
        <v>0</v>
      </c>
    </row>
    <row r="3" spans="1:20" ht="18.75">
      <c r="A3" s="573" t="s">
        <v>2</v>
      </c>
      <c r="B3" s="573"/>
      <c r="C3" s="573"/>
      <c r="D3" s="573"/>
      <c r="E3" s="573"/>
      <c r="F3" s="55" t="s">
        <v>0</v>
      </c>
    </row>
    <row r="4" spans="1:20" ht="16.5">
      <c r="A4" s="575" t="str">
        <f>+'B. Summary of Requirements '!A4</f>
        <v>United States Trustee Program</v>
      </c>
      <c r="B4" s="575"/>
      <c r="C4" s="575"/>
      <c r="D4" s="575"/>
      <c r="E4" s="575"/>
      <c r="F4" s="55" t="s">
        <v>0</v>
      </c>
    </row>
    <row r="5" spans="1:20" ht="16.5">
      <c r="A5" s="575" t="str">
        <f>+'B. Summary of Requirements '!A5</f>
        <v>Salaries and Expenses</v>
      </c>
      <c r="B5" s="575"/>
      <c r="C5" s="575"/>
      <c r="D5" s="575"/>
      <c r="E5" s="575"/>
      <c r="F5" s="55" t="s">
        <v>0</v>
      </c>
    </row>
    <row r="6" spans="1:20">
      <c r="A6" s="577" t="s">
        <v>102</v>
      </c>
      <c r="B6" s="577"/>
      <c r="C6" s="577"/>
      <c r="D6" s="577"/>
      <c r="E6" s="577"/>
      <c r="F6" s="55" t="s">
        <v>0</v>
      </c>
    </row>
    <row r="7" spans="1:20">
      <c r="A7" s="606"/>
      <c r="B7" s="606"/>
      <c r="C7" s="606"/>
      <c r="D7" s="606"/>
      <c r="E7" s="606"/>
      <c r="F7" s="55" t="s">
        <v>0</v>
      </c>
    </row>
    <row r="8" spans="1:20" ht="24" customHeight="1">
      <c r="A8" s="593"/>
      <c r="B8" s="596" t="s">
        <v>184</v>
      </c>
      <c r="C8" s="597"/>
      <c r="D8" s="602" t="s">
        <v>68</v>
      </c>
      <c r="E8" s="603"/>
      <c r="F8" s="55" t="s">
        <v>0</v>
      </c>
    </row>
    <row r="9" spans="1:20" ht="27.95" customHeight="1">
      <c r="A9" s="594"/>
      <c r="B9" s="598" t="s">
        <v>3</v>
      </c>
      <c r="C9" s="599"/>
      <c r="D9" s="604"/>
      <c r="E9" s="605"/>
      <c r="F9" s="55" t="s">
        <v>0</v>
      </c>
    </row>
    <row r="10" spans="1:20" ht="18" customHeight="1" thickBot="1">
      <c r="A10" s="595"/>
      <c r="B10" s="124" t="s">
        <v>119</v>
      </c>
      <c r="C10" s="276" t="s">
        <v>101</v>
      </c>
      <c r="D10" s="123" t="s">
        <v>119</v>
      </c>
      <c r="E10" s="280" t="s">
        <v>101</v>
      </c>
      <c r="F10" s="55" t="s">
        <v>0</v>
      </c>
    </row>
    <row r="11" spans="1:20" ht="20.25">
      <c r="A11" s="284" t="s">
        <v>56</v>
      </c>
      <c r="B11" s="81"/>
      <c r="C11" s="278">
        <v>-361</v>
      </c>
      <c r="D11" s="81">
        <f>B11</f>
        <v>0</v>
      </c>
      <c r="E11" s="281">
        <f>C11</f>
        <v>-361</v>
      </c>
      <c r="F11" s="55" t="s">
        <v>0</v>
      </c>
    </row>
    <row r="12" spans="1:20" ht="34.5" customHeight="1" thickBot="1">
      <c r="A12" s="285" t="s">
        <v>165</v>
      </c>
      <c r="B12" s="372">
        <f>SUM(B11:B11)</f>
        <v>0</v>
      </c>
      <c r="C12" s="279">
        <f>SUM(C11:C11)</f>
        <v>-361</v>
      </c>
      <c r="D12" s="108">
        <f>SUM(D11:D11)</f>
        <v>0</v>
      </c>
      <c r="E12" s="282">
        <f>SUM(E11:E11)</f>
        <v>-361</v>
      </c>
      <c r="F12" s="55" t="s">
        <v>14</v>
      </c>
    </row>
    <row r="13" spans="1:20">
      <c r="A13" s="591"/>
      <c r="B13" s="592"/>
      <c r="C13" s="592"/>
      <c r="D13" s="592"/>
      <c r="E13" s="592"/>
      <c r="F13" s="56"/>
      <c r="G13" s="16"/>
      <c r="H13" s="16"/>
      <c r="I13" s="16"/>
      <c r="J13" s="16"/>
      <c r="K13" s="16"/>
      <c r="L13" s="16"/>
      <c r="M13" s="16"/>
      <c r="N13" s="16"/>
      <c r="O13" s="16"/>
      <c r="P13" s="16"/>
      <c r="Q13" s="16"/>
      <c r="R13" s="16"/>
      <c r="S13" s="16"/>
      <c r="T13" s="16"/>
    </row>
    <row r="14" spans="1:20">
      <c r="A14" s="17"/>
      <c r="B14" s="17"/>
      <c r="C14" s="277"/>
      <c r="D14" s="17"/>
      <c r="E14" s="277"/>
      <c r="F14" s="57"/>
      <c r="G14" s="16"/>
      <c r="H14" s="16"/>
      <c r="I14" s="16"/>
      <c r="J14" s="16"/>
      <c r="K14" s="16"/>
      <c r="L14" s="16"/>
      <c r="M14" s="16"/>
      <c r="N14" s="16"/>
      <c r="O14" s="16"/>
      <c r="P14" s="16"/>
      <c r="Q14" s="16"/>
      <c r="R14" s="16"/>
      <c r="S14" s="16"/>
      <c r="T14" s="16"/>
    </row>
    <row r="17" spans="5:5">
      <c r="E17" s="283"/>
    </row>
  </sheetData>
  <customSheetViews>
    <customSheetView guid="{12C66D54-5067-4346-818B-6EAB1C8A9183}" scale="55" showPageBreaks="1" fitToPage="1" printArea="1" view="pageBreakPreview">
      <pane xSplit="1" ySplit="10" topLeftCell="B11" activePane="bottomRight" state="frozen"/>
      <selection pane="bottomRight" activeCell="A42" sqref="A42:AA42"/>
      <pageMargins left="0.25" right="0.25" top="0.5" bottom="0.5" header="0.5" footer="0.5"/>
      <printOptions horizontalCentered="1"/>
      <pageSetup scale="41" fitToHeight="0" orientation="landscape" r:id="rId1"/>
      <headerFooter alignWithMargins="0">
        <oddFooter xml:space="preserve">&amp;C&amp;"Times New Roman,Regular"&amp;14Exhibit J - Financial Analysis of Program Changes&amp;12
</oddFooter>
      </headerFooter>
    </customSheetView>
    <customSheetView guid="{4148B88B-8ED7-4FDE-9459-DEB244AD0552}" scale="55" showPageBreaks="1" fitToPage="1" printArea="1" view="pageBreakPreview">
      <pane xSplit="1" ySplit="10" topLeftCell="B11" activePane="bottomRight" state="frozen"/>
      <selection pane="bottomRight" activeCell="A42" sqref="A42:AA42"/>
      <pageMargins left="0.25" right="0.25" top="0.5" bottom="0.5" header="0.5" footer="0.5"/>
      <printOptions horizontalCentered="1"/>
      <pageSetup scale="41" fitToHeight="0" orientation="landscape" r:id="rId2"/>
      <headerFooter alignWithMargins="0">
        <oddFooter xml:space="preserve">&amp;C&amp;"Times New Roman,Regular"&amp;14Exhibit J - Financial Analysis of Program Changes&amp;12
</oddFooter>
      </headerFooter>
    </customSheetView>
    <customSheetView guid="{56C0A34E-45B4-448B-85E5-70B3A8E63333}" scale="55" showPageBreaks="1" fitToPage="1" printArea="1" view="pageBreakPreview">
      <pane xSplit="1" ySplit="10" topLeftCell="B11" activePane="bottomRight" state="frozen"/>
      <selection pane="bottomRight" activeCell="A42" sqref="A42:AA42"/>
      <pageMargins left="0.25" right="0.25" top="0.5" bottom="0.5" header="0.5" footer="0.5"/>
      <printOptions horizontalCentered="1"/>
      <pageSetup scale="41" fitToHeight="0" orientation="landscape" r:id="rId3"/>
      <headerFooter alignWithMargins="0">
        <oddFooter xml:space="preserve">&amp;C&amp;"Times New Roman,Regular"&amp;14Exhibit J - Financial Analysis of Program Changes&amp;12
</oddFooter>
      </headerFooter>
    </customSheetView>
    <customSheetView guid="{3118AF25-8423-420A-806A-487665220C68}" scale="55" showPageBreaks="1" fitToPage="1" printArea="1" view="pageBreakPreview">
      <pane xSplit="1" ySplit="10" topLeftCell="B11" activePane="bottomRight" state="frozen"/>
      <selection pane="bottomRight" activeCell="W35" sqref="W35"/>
      <pageMargins left="0.25" right="0.25" top="0.5" bottom="0.5" header="0.5" footer="0.5"/>
      <printOptions horizontalCentered="1"/>
      <pageSetup scale="41" fitToHeight="0" orientation="landscape" r:id="rId4"/>
      <headerFooter alignWithMargins="0">
        <oddFooter xml:space="preserve">&amp;C&amp;"Times New Roman,Regular"&amp;14Exhibit J - Financial Analysis of Program Changes&amp;12
</oddFooter>
      </headerFooter>
    </customSheetView>
  </customSheetViews>
  <mergeCells count="11">
    <mergeCell ref="A13:E13"/>
    <mergeCell ref="A8:A10"/>
    <mergeCell ref="B8:C8"/>
    <mergeCell ref="B9:C9"/>
    <mergeCell ref="A2:E2"/>
    <mergeCell ref="A4:E4"/>
    <mergeCell ref="A3:E3"/>
    <mergeCell ref="A5:E5"/>
    <mergeCell ref="A6:E6"/>
    <mergeCell ref="D8:E9"/>
    <mergeCell ref="A7:E7"/>
  </mergeCells>
  <phoneticPr fontId="0" type="noConversion"/>
  <printOptions horizontalCentered="1"/>
  <pageMargins left="0.75" right="0.75" top="0.5" bottom="0.5" header="0.5" footer="0.5"/>
  <pageSetup scale="93" fitToHeight="0" orientation="landscape" r:id="rId5"/>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L30"/>
  <sheetViews>
    <sheetView showGridLines="0" showOutlineSymbols="0" view="pageBreakPreview" topLeftCell="A7" zoomScale="75" zoomScaleNormal="75" zoomScaleSheetLayoutView="75" workbookViewId="0">
      <selection activeCell="I35" sqref="I35"/>
    </sheetView>
  </sheetViews>
  <sheetFormatPr defaultColWidth="9.6640625" defaultRowHeight="15.75"/>
  <cols>
    <col min="1" max="1" width="57" style="7" customWidth="1"/>
    <col min="2" max="2" width="8.33203125" style="7" customWidth="1"/>
    <col min="3" max="3" width="12.109375" style="7" customWidth="1"/>
    <col min="4" max="4" width="8.77734375" style="7" customWidth="1"/>
    <col min="5" max="5" width="9.77734375" style="7" customWidth="1"/>
    <col min="6" max="6" width="9.21875" style="7" customWidth="1"/>
    <col min="7" max="7" width="9.77734375" style="7" customWidth="1"/>
    <col min="8" max="8" width="7.77734375" style="7" customWidth="1"/>
    <col min="9" max="9" width="11.77734375" style="7" bestFit="1" customWidth="1"/>
    <col min="10" max="10" width="1.21875" style="54" customWidth="1"/>
    <col min="11" max="16384" width="9.6640625" style="7"/>
  </cols>
  <sheetData>
    <row r="1" spans="1:10" ht="20.25">
      <c r="A1" s="611" t="s">
        <v>91</v>
      </c>
      <c r="B1" s="612"/>
      <c r="C1" s="612"/>
      <c r="D1" s="612"/>
      <c r="E1" s="612"/>
      <c r="F1" s="612"/>
      <c r="G1" s="612"/>
      <c r="H1" s="612"/>
      <c r="I1" s="612"/>
      <c r="J1" s="213" t="s">
        <v>0</v>
      </c>
    </row>
    <row r="2" spans="1:10" ht="18.75">
      <c r="A2" s="613"/>
      <c r="B2" s="613"/>
      <c r="C2" s="613"/>
      <c r="D2" s="613"/>
      <c r="E2" s="613"/>
      <c r="F2" s="613"/>
      <c r="G2" s="613"/>
      <c r="H2" s="613"/>
      <c r="I2" s="613"/>
      <c r="J2" s="213" t="s">
        <v>0</v>
      </c>
    </row>
    <row r="3" spans="1:10">
      <c r="A3" s="608"/>
      <c r="B3" s="608"/>
      <c r="C3" s="608"/>
      <c r="D3" s="608"/>
      <c r="E3" s="608"/>
      <c r="F3" s="608"/>
      <c r="G3" s="608"/>
      <c r="H3" s="608"/>
      <c r="I3" s="608"/>
      <c r="J3" s="213" t="s">
        <v>0</v>
      </c>
    </row>
    <row r="4" spans="1:10" ht="20.25">
      <c r="A4" s="623" t="s">
        <v>129</v>
      </c>
      <c r="B4" s="574"/>
      <c r="C4" s="574"/>
      <c r="D4" s="574"/>
      <c r="E4" s="574"/>
      <c r="F4" s="574"/>
      <c r="G4" s="574"/>
      <c r="H4" s="574"/>
      <c r="I4" s="574"/>
      <c r="J4" s="213" t="s">
        <v>0</v>
      </c>
    </row>
    <row r="5" spans="1:10" ht="18.75">
      <c r="A5" s="610" t="str">
        <f>+'B. Summary of Requirements '!A4</f>
        <v>United States Trustee Program</v>
      </c>
      <c r="B5" s="576"/>
      <c r="C5" s="576"/>
      <c r="D5" s="576"/>
      <c r="E5" s="576"/>
      <c r="F5" s="576"/>
      <c r="G5" s="576"/>
      <c r="H5" s="576"/>
      <c r="I5" s="576"/>
      <c r="J5" s="213" t="s">
        <v>0</v>
      </c>
    </row>
    <row r="6" spans="1:10" ht="18.75">
      <c r="A6" s="610" t="str">
        <f>+'B. Summary of Requirements '!A5</f>
        <v>Salaries and Expenses</v>
      </c>
      <c r="B6" s="574"/>
      <c r="C6" s="574"/>
      <c r="D6" s="574"/>
      <c r="E6" s="574"/>
      <c r="F6" s="574"/>
      <c r="G6" s="574"/>
      <c r="H6" s="574"/>
      <c r="I6" s="574"/>
      <c r="J6" s="213" t="s">
        <v>0</v>
      </c>
    </row>
    <row r="7" spans="1:10">
      <c r="A7" s="608"/>
      <c r="B7" s="608"/>
      <c r="C7" s="608"/>
      <c r="D7" s="608"/>
      <c r="E7" s="608"/>
      <c r="F7" s="608"/>
      <c r="G7" s="608"/>
      <c r="H7" s="608"/>
      <c r="I7" s="608"/>
      <c r="J7" s="213" t="s">
        <v>0</v>
      </c>
    </row>
    <row r="8" spans="1:10" ht="16.5" thickBot="1">
      <c r="A8" s="609" t="s">
        <v>120</v>
      </c>
      <c r="B8" s="609"/>
      <c r="C8" s="609"/>
      <c r="D8" s="609"/>
      <c r="E8" s="609"/>
      <c r="F8" s="609"/>
      <c r="G8" s="609"/>
      <c r="H8" s="609"/>
      <c r="I8" s="609"/>
      <c r="J8" s="213" t="s">
        <v>0</v>
      </c>
    </row>
    <row r="9" spans="1:10">
      <c r="A9" s="620" t="s">
        <v>36</v>
      </c>
      <c r="B9" s="614" t="s">
        <v>176</v>
      </c>
      <c r="C9" s="615"/>
      <c r="D9" s="614" t="s">
        <v>171</v>
      </c>
      <c r="E9" s="615"/>
      <c r="F9" s="614" t="s">
        <v>155</v>
      </c>
      <c r="G9" s="615"/>
      <c r="H9" s="614" t="s">
        <v>26</v>
      </c>
      <c r="I9" s="618"/>
      <c r="J9" s="213" t="s">
        <v>0</v>
      </c>
    </row>
    <row r="10" spans="1:10" ht="53.25" customHeight="1">
      <c r="A10" s="621"/>
      <c r="B10" s="616"/>
      <c r="C10" s="617"/>
      <c r="D10" s="616"/>
      <c r="E10" s="617"/>
      <c r="F10" s="616"/>
      <c r="G10" s="617"/>
      <c r="H10" s="616"/>
      <c r="I10" s="619"/>
      <c r="J10" s="213" t="s">
        <v>0</v>
      </c>
    </row>
    <row r="11" spans="1:10" ht="16.5" thickBot="1">
      <c r="A11" s="622"/>
      <c r="B11" s="131" t="s">
        <v>119</v>
      </c>
      <c r="C11" s="132" t="s">
        <v>121</v>
      </c>
      <c r="D11" s="131" t="s">
        <v>119</v>
      </c>
      <c r="E11" s="132" t="s">
        <v>121</v>
      </c>
      <c r="F11" s="131" t="s">
        <v>119</v>
      </c>
      <c r="G11" s="132" t="s">
        <v>121</v>
      </c>
      <c r="H11" s="131" t="s">
        <v>119</v>
      </c>
      <c r="I11" s="310" t="s">
        <v>121</v>
      </c>
      <c r="J11" s="213" t="s">
        <v>0</v>
      </c>
    </row>
    <row r="12" spans="1:10">
      <c r="A12" s="126" t="s">
        <v>86</v>
      </c>
      <c r="B12" s="82">
        <v>4</v>
      </c>
      <c r="C12" s="83"/>
      <c r="D12" s="82">
        <v>4</v>
      </c>
      <c r="E12" s="83"/>
      <c r="F12" s="82">
        <v>4</v>
      </c>
      <c r="G12" s="83"/>
      <c r="H12" s="82">
        <f>F12-D12</f>
        <v>0</v>
      </c>
      <c r="I12" s="311"/>
      <c r="J12" s="213" t="s">
        <v>0</v>
      </c>
    </row>
    <row r="13" spans="1:10">
      <c r="A13" s="126" t="s">
        <v>210</v>
      </c>
      <c r="B13" s="82">
        <v>118</v>
      </c>
      <c r="C13" s="83"/>
      <c r="D13" s="82">
        <v>118</v>
      </c>
      <c r="E13" s="83"/>
      <c r="F13" s="82">
        <v>118</v>
      </c>
      <c r="G13" s="83"/>
      <c r="H13" s="82"/>
      <c r="I13" s="373"/>
      <c r="J13" s="213" t="s">
        <v>0</v>
      </c>
    </row>
    <row r="14" spans="1:10">
      <c r="A14" s="127" t="s">
        <v>85</v>
      </c>
      <c r="B14" s="82">
        <v>278</v>
      </c>
      <c r="C14" s="83"/>
      <c r="D14" s="82">
        <v>278</v>
      </c>
      <c r="E14" s="83"/>
      <c r="F14" s="82">
        <v>278</v>
      </c>
      <c r="G14" s="83"/>
      <c r="H14" s="82">
        <f t="shared" ref="H14:H24" si="0">F14-D14</f>
        <v>0</v>
      </c>
      <c r="I14" s="312"/>
      <c r="J14" s="213" t="s">
        <v>0</v>
      </c>
    </row>
    <row r="15" spans="1:10">
      <c r="A15" s="127" t="s">
        <v>84</v>
      </c>
      <c r="B15" s="82">
        <v>253</v>
      </c>
      <c r="C15" s="83"/>
      <c r="D15" s="82">
        <v>253</v>
      </c>
      <c r="E15" s="83"/>
      <c r="F15" s="82">
        <v>253</v>
      </c>
      <c r="G15" s="83"/>
      <c r="H15" s="82">
        <f t="shared" si="0"/>
        <v>0</v>
      </c>
      <c r="I15" s="312"/>
      <c r="J15" s="213" t="s">
        <v>0</v>
      </c>
    </row>
    <row r="16" spans="1:10">
      <c r="A16" s="127" t="s">
        <v>83</v>
      </c>
      <c r="B16" s="82">
        <v>77</v>
      </c>
      <c r="C16" s="83"/>
      <c r="D16" s="82">
        <v>77</v>
      </c>
      <c r="E16" s="83"/>
      <c r="F16" s="82">
        <v>77</v>
      </c>
      <c r="G16" s="83"/>
      <c r="H16" s="82">
        <f t="shared" si="0"/>
        <v>0</v>
      </c>
      <c r="I16" s="312"/>
      <c r="J16" s="213" t="s">
        <v>0</v>
      </c>
    </row>
    <row r="17" spans="1:12">
      <c r="A17" s="127" t="s">
        <v>82</v>
      </c>
      <c r="B17" s="82">
        <v>52</v>
      </c>
      <c r="C17" s="83"/>
      <c r="D17" s="82">
        <v>52</v>
      </c>
      <c r="E17" s="83"/>
      <c r="F17" s="82">
        <v>52</v>
      </c>
      <c r="G17" s="83"/>
      <c r="H17" s="82">
        <f t="shared" si="0"/>
        <v>0</v>
      </c>
      <c r="I17" s="312"/>
      <c r="J17" s="213" t="s">
        <v>0</v>
      </c>
    </row>
    <row r="18" spans="1:12">
      <c r="A18" s="127" t="s">
        <v>81</v>
      </c>
      <c r="B18" s="82">
        <v>243</v>
      </c>
      <c r="C18" s="83"/>
      <c r="D18" s="82">
        <v>243</v>
      </c>
      <c r="E18" s="83"/>
      <c r="F18" s="82">
        <v>243</v>
      </c>
      <c r="G18" s="83"/>
      <c r="H18" s="82">
        <f t="shared" si="0"/>
        <v>0</v>
      </c>
      <c r="I18" s="312"/>
      <c r="J18" s="213" t="s">
        <v>0</v>
      </c>
    </row>
    <row r="19" spans="1:12">
      <c r="A19" s="127" t="s">
        <v>80</v>
      </c>
      <c r="B19" s="82">
        <v>60</v>
      </c>
      <c r="C19" s="83"/>
      <c r="D19" s="82">
        <v>60</v>
      </c>
      <c r="E19" s="83"/>
      <c r="F19" s="82">
        <v>60</v>
      </c>
      <c r="G19" s="83"/>
      <c r="H19" s="82">
        <f t="shared" si="0"/>
        <v>0</v>
      </c>
      <c r="I19" s="312"/>
      <c r="J19" s="213" t="s">
        <v>0</v>
      </c>
    </row>
    <row r="20" spans="1:12">
      <c r="A20" s="127" t="s">
        <v>79</v>
      </c>
      <c r="B20" s="82">
        <v>19</v>
      </c>
      <c r="C20" s="83"/>
      <c r="D20" s="82">
        <v>19</v>
      </c>
      <c r="E20" s="83"/>
      <c r="F20" s="82">
        <v>19</v>
      </c>
      <c r="G20" s="83"/>
      <c r="H20" s="82">
        <f t="shared" si="0"/>
        <v>0</v>
      </c>
      <c r="I20" s="312"/>
      <c r="J20" s="213" t="s">
        <v>0</v>
      </c>
    </row>
    <row r="21" spans="1:12">
      <c r="A21" s="127" t="s">
        <v>78</v>
      </c>
      <c r="B21" s="82">
        <v>195</v>
      </c>
      <c r="C21" s="83"/>
      <c r="D21" s="82">
        <v>196</v>
      </c>
      <c r="E21" s="83"/>
      <c r="F21" s="82">
        <v>196</v>
      </c>
      <c r="G21" s="83"/>
      <c r="H21" s="82">
        <f t="shared" si="0"/>
        <v>0</v>
      </c>
      <c r="I21" s="312"/>
      <c r="J21" s="213" t="s">
        <v>0</v>
      </c>
    </row>
    <row r="22" spans="1:12">
      <c r="A22" s="127" t="s">
        <v>77</v>
      </c>
      <c r="B22" s="82">
        <v>13</v>
      </c>
      <c r="C22" s="83"/>
      <c r="D22" s="82">
        <v>12</v>
      </c>
      <c r="E22" s="83"/>
      <c r="F22" s="82">
        <v>12</v>
      </c>
      <c r="G22" s="83"/>
      <c r="H22" s="82">
        <f t="shared" si="0"/>
        <v>0</v>
      </c>
      <c r="I22" s="312"/>
      <c r="J22" s="213" t="s">
        <v>0</v>
      </c>
    </row>
    <row r="23" spans="1:12">
      <c r="A23" s="127" t="s">
        <v>75</v>
      </c>
      <c r="B23" s="82">
        <v>1</v>
      </c>
      <c r="C23" s="83"/>
      <c r="D23" s="82">
        <v>1</v>
      </c>
      <c r="E23" s="83"/>
      <c r="F23" s="82">
        <v>1</v>
      </c>
      <c r="G23" s="83"/>
      <c r="H23" s="82">
        <f t="shared" si="0"/>
        <v>0</v>
      </c>
      <c r="I23" s="312"/>
      <c r="J23" s="213" t="s">
        <v>0</v>
      </c>
    </row>
    <row r="24" spans="1:12">
      <c r="A24" s="127" t="s">
        <v>76</v>
      </c>
      <c r="B24" s="84">
        <v>1</v>
      </c>
      <c r="C24" s="85"/>
      <c r="D24" s="84">
        <v>1</v>
      </c>
      <c r="E24" s="85"/>
      <c r="F24" s="84">
        <v>1</v>
      </c>
      <c r="G24" s="85"/>
      <c r="H24" s="82">
        <f t="shared" si="0"/>
        <v>0</v>
      </c>
      <c r="I24" s="313"/>
      <c r="J24" s="213" t="s">
        <v>0</v>
      </c>
    </row>
    <row r="25" spans="1:12">
      <c r="A25" s="128" t="s">
        <v>166</v>
      </c>
      <c r="B25" s="86">
        <f>SUM(B12:B24)</f>
        <v>1314</v>
      </c>
      <c r="C25" s="110"/>
      <c r="D25" s="86">
        <f>SUM(D12:D24)</f>
        <v>1314</v>
      </c>
      <c r="E25" s="110"/>
      <c r="F25" s="86">
        <f>SUM(F12:F24)</f>
        <v>1314</v>
      </c>
      <c r="G25" s="110"/>
      <c r="H25" s="86">
        <f>SUM(H12:H24)</f>
        <v>0</v>
      </c>
      <c r="I25" s="314"/>
      <c r="J25" s="213" t="s">
        <v>0</v>
      </c>
      <c r="L25" s="19"/>
    </row>
    <row r="26" spans="1:12">
      <c r="A26" s="129" t="s">
        <v>10</v>
      </c>
      <c r="B26" s="87"/>
      <c r="C26" s="47">
        <v>169533</v>
      </c>
      <c r="D26" s="87"/>
      <c r="E26" s="47">
        <v>169533</v>
      </c>
      <c r="F26" s="91"/>
      <c r="G26" s="47">
        <v>170380</v>
      </c>
      <c r="H26" s="87"/>
      <c r="I26" s="315"/>
      <c r="J26" s="213" t="s">
        <v>0</v>
      </c>
    </row>
    <row r="27" spans="1:12">
      <c r="A27" s="129" t="s">
        <v>57</v>
      </c>
      <c r="B27" s="88"/>
      <c r="C27" s="47">
        <v>87437</v>
      </c>
      <c r="D27" s="87"/>
      <c r="E27" s="47">
        <v>87437</v>
      </c>
      <c r="F27" s="91"/>
      <c r="G27" s="47">
        <v>87875</v>
      </c>
      <c r="H27" s="87"/>
      <c r="I27" s="312"/>
      <c r="J27" s="213" t="s">
        <v>0</v>
      </c>
    </row>
    <row r="28" spans="1:12" ht="16.5" thickBot="1">
      <c r="A28" s="130" t="s">
        <v>58</v>
      </c>
      <c r="B28" s="89"/>
      <c r="C28" s="374" t="s">
        <v>213</v>
      </c>
      <c r="D28" s="90"/>
      <c r="E28" s="374" t="s">
        <v>213</v>
      </c>
      <c r="F28" s="90"/>
      <c r="G28" s="374" t="s">
        <v>213</v>
      </c>
      <c r="H28" s="90"/>
      <c r="I28" s="316"/>
      <c r="J28" s="213" t="s">
        <v>14</v>
      </c>
    </row>
    <row r="29" spans="1:12">
      <c r="A29" s="607"/>
      <c r="B29" s="562"/>
      <c r="C29" s="562"/>
      <c r="D29" s="562"/>
      <c r="E29" s="562"/>
      <c r="F29" s="562"/>
      <c r="G29" s="562"/>
      <c r="H29" s="562"/>
      <c r="I29" s="562"/>
      <c r="J29" s="562"/>
    </row>
    <row r="30" spans="1:12">
      <c r="A30" s="12"/>
      <c r="B30" s="12"/>
      <c r="C30" s="12"/>
      <c r="D30" s="12"/>
      <c r="E30" s="12"/>
      <c r="F30" s="12"/>
      <c r="G30" s="12"/>
      <c r="H30" s="12"/>
      <c r="I30" s="12"/>
      <c r="J30" s="214"/>
    </row>
  </sheetData>
  <customSheetViews>
    <customSheetView guid="{12C66D54-5067-4346-818B-6EAB1C8A9183}" scale="75" showPageBreaks="1" showGridLines="0" outlineSymbols="0" printArea="1" view="pageBreakPreview">
      <pane xSplit="1" ySplit="11" topLeftCell="B12" activePane="bottomRight" state="frozen"/>
      <selection pane="bottomRight" activeCell="H14" sqref="H14"/>
      <pageMargins left="0.5" right="0.5" top="0.5" bottom="0.55000000000000004" header="0" footer="0"/>
      <printOptions horizontalCentered="1"/>
      <pageSetup scale="67" orientation="landscape" horizontalDpi="300" verticalDpi="300" r:id="rId1"/>
      <headerFooter alignWithMargins="0">
        <oddFooter>&amp;C&amp;"Times New Roman,Regular"Exhibit K - Summary of Requirements by Grade</oddFooter>
      </headerFooter>
    </customSheetView>
    <customSheetView guid="{4148B88B-8ED7-4FDE-9459-DEB244AD0552}" scale="75" showPageBreaks="1" showGridLines="0" outlineSymbols="0" printArea="1" view="pageBreakPreview">
      <pane xSplit="1" ySplit="11" topLeftCell="B12" activePane="bottomRight" state="frozen"/>
      <selection pane="bottomRight" activeCell="E23" sqref="E23"/>
      <pageMargins left="0.5" right="0.5" top="0.5" bottom="0.55000000000000004" header="0" footer="0"/>
      <printOptions horizontalCentered="1"/>
      <pageSetup scale="67" orientation="landscape" horizontalDpi="300" verticalDpi="300" r:id="rId2"/>
      <headerFooter alignWithMargins="0">
        <oddFooter>&amp;C&amp;"Times New Roman,Regular"Exhibit K - Summary of Requirements by Grade</oddFooter>
      </headerFooter>
    </customSheetView>
    <customSheetView guid="{56C0A34E-45B4-448B-85E5-70B3A8E63333}" scale="75" showPageBreaks="1" showGridLines="0" outlineSymbols="0" printArea="1" view="pageBreakPreview">
      <pane xSplit="1" ySplit="11" topLeftCell="B12" activePane="bottomRight" state="frozen"/>
      <selection pane="bottomRight" activeCell="D9" sqref="D9:E10"/>
      <pageMargins left="0.5" right="0.5" top="0.5" bottom="0.55000000000000004" header="0" footer="0"/>
      <printOptions horizontalCentered="1"/>
      <pageSetup scale="67" orientation="landscape" horizontalDpi="300" verticalDpi="300" r:id="rId3"/>
      <headerFooter alignWithMargins="0">
        <oddFooter>&amp;C&amp;"Times New Roman,Regular"Exhibit K - Summary of Requirements by Grade</oddFooter>
      </headerFooter>
    </customSheetView>
    <customSheetView guid="{3118AF25-8423-420A-806A-487665220C68}" scale="75" showPageBreaks="1" showGridLines="0" outlineSymbols="0" printArea="1" view="pageBreakPreview">
      <pane xSplit="1" ySplit="11" topLeftCell="B24" activePane="bottomRight" state="frozen"/>
      <selection pane="bottomRight" activeCell="F29" sqref="F29"/>
      <pageMargins left="0.5" right="0.5" top="0.5" bottom="0.55000000000000004" header="0" footer="0"/>
      <printOptions horizontalCentered="1"/>
      <pageSetup scale="67" orientation="landscape" horizontalDpi="300" verticalDpi="300" r:id="rId4"/>
      <headerFooter alignWithMargins="0">
        <oddFooter>&amp;C&amp;"Times New Roman,Regular"Exhibit K - Summary of Requirements by Grade</oddFooter>
      </headerFooter>
    </customSheetView>
  </customSheetViews>
  <mergeCells count="14">
    <mergeCell ref="A1:I1"/>
    <mergeCell ref="A2:I2"/>
    <mergeCell ref="A3:I3"/>
    <mergeCell ref="B9:C10"/>
    <mergeCell ref="D9:E10"/>
    <mergeCell ref="F9:G10"/>
    <mergeCell ref="H9:I10"/>
    <mergeCell ref="A9:A11"/>
    <mergeCell ref="A4:I4"/>
    <mergeCell ref="A29:J29"/>
    <mergeCell ref="A7:I7"/>
    <mergeCell ref="A8:I8"/>
    <mergeCell ref="A6:I6"/>
    <mergeCell ref="A5:I5"/>
  </mergeCells>
  <phoneticPr fontId="0" type="noConversion"/>
  <printOptions horizontalCentered="1"/>
  <pageMargins left="0.5" right="0.5" top="0.5" bottom="0.55000000000000004" header="0" footer="0"/>
  <pageSetup scale="67" orientation="landscape" horizontalDpi="300" verticalDpi="300" r:id="rId5"/>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AS174"/>
  <sheetViews>
    <sheetView view="pageBreakPreview" zoomScale="75" zoomScaleNormal="75" zoomScaleSheetLayoutView="75" workbookViewId="0">
      <selection activeCell="A49" sqref="A49"/>
    </sheetView>
  </sheetViews>
  <sheetFormatPr defaultColWidth="8.88671875" defaultRowHeight="15.75"/>
  <cols>
    <col min="1" max="1" width="65.33203125" style="3" customWidth="1"/>
    <col min="2" max="2" width="8.88671875" style="3"/>
    <col min="3" max="3" width="10.109375" style="3" customWidth="1"/>
    <col min="4" max="4" width="8.88671875" style="3"/>
    <col min="5" max="5" width="10.6640625" style="3" customWidth="1"/>
    <col min="6" max="6" width="8.88671875" style="3"/>
    <col min="7" max="7" width="10.5546875" style="3" bestFit="1" customWidth="1"/>
    <col min="8" max="8" width="8.88671875" style="3"/>
    <col min="9" max="9" width="10.33203125" style="3" customWidth="1"/>
    <col min="10" max="12" width="8.88671875" style="3" hidden="1" customWidth="1"/>
    <col min="13" max="13" width="1" style="52" customWidth="1"/>
    <col min="14" max="14" width="9.21875" customWidth="1"/>
    <col min="15" max="16384" width="8.88671875" style="3"/>
  </cols>
  <sheetData>
    <row r="1" spans="1:15" ht="19.149999999999999" customHeight="1">
      <c r="A1" s="392" t="s">
        <v>90</v>
      </c>
      <c r="B1" s="625"/>
      <c r="C1" s="625"/>
      <c r="D1" s="625"/>
      <c r="E1" s="625"/>
      <c r="F1" s="625"/>
      <c r="G1" s="625"/>
      <c r="H1" s="625"/>
      <c r="I1" s="625"/>
      <c r="M1" s="51" t="s">
        <v>0</v>
      </c>
    </row>
    <row r="2" spans="1:15" ht="19.149999999999999" customHeight="1">
      <c r="A2" s="636"/>
      <c r="B2" s="637"/>
      <c r="C2" s="637"/>
      <c r="D2" s="637"/>
      <c r="E2" s="637"/>
      <c r="F2" s="637"/>
      <c r="G2" s="637"/>
      <c r="H2" s="637"/>
      <c r="I2" s="637"/>
      <c r="M2" s="51" t="s">
        <v>0</v>
      </c>
    </row>
    <row r="3" spans="1:15" ht="18.75">
      <c r="A3" s="638" t="s">
        <v>65</v>
      </c>
      <c r="B3" s="625"/>
      <c r="C3" s="625"/>
      <c r="D3" s="625"/>
      <c r="E3" s="625"/>
      <c r="F3" s="625"/>
      <c r="G3" s="625"/>
      <c r="H3" s="625"/>
      <c r="I3" s="625"/>
      <c r="M3" s="51" t="s">
        <v>0</v>
      </c>
    </row>
    <row r="4" spans="1:15" ht="16.5">
      <c r="A4" s="581" t="str">
        <f>+'B. Summary of Requirements '!A4</f>
        <v>United States Trustee Program</v>
      </c>
      <c r="B4" s="625"/>
      <c r="C4" s="625"/>
      <c r="D4" s="625"/>
      <c r="E4" s="625"/>
      <c r="F4" s="625"/>
      <c r="G4" s="625"/>
      <c r="H4" s="625"/>
      <c r="I4" s="625"/>
      <c r="M4" s="51" t="s">
        <v>0</v>
      </c>
    </row>
    <row r="5" spans="1:15" ht="16.5">
      <c r="A5" s="581" t="str">
        <f>+'B. Summary of Requirements '!A5</f>
        <v>Salaries and Expenses</v>
      </c>
      <c r="B5" s="625"/>
      <c r="C5" s="625"/>
      <c r="D5" s="625"/>
      <c r="E5" s="625"/>
      <c r="F5" s="625"/>
      <c r="G5" s="625"/>
      <c r="H5" s="625"/>
      <c r="I5" s="625"/>
      <c r="M5" s="51" t="s">
        <v>0</v>
      </c>
    </row>
    <row r="6" spans="1:15">
      <c r="A6" s="628" t="s">
        <v>102</v>
      </c>
      <c r="B6" s="625"/>
      <c r="C6" s="625"/>
      <c r="D6" s="625"/>
      <c r="E6" s="625"/>
      <c r="F6" s="625"/>
      <c r="G6" s="625"/>
      <c r="H6" s="625"/>
      <c r="I6" s="625"/>
      <c r="M6" s="51" t="s">
        <v>0</v>
      </c>
    </row>
    <row r="7" spans="1:15" ht="11.25" customHeight="1">
      <c r="A7" s="544"/>
      <c r="B7" s="544"/>
      <c r="C7" s="544"/>
      <c r="D7" s="544"/>
      <c r="E7" s="544"/>
      <c r="F7" s="544"/>
      <c r="G7" s="544"/>
      <c r="H7" s="544"/>
      <c r="I7" s="544"/>
      <c r="M7" s="51" t="s">
        <v>0</v>
      </c>
    </row>
    <row r="8" spans="1:15" ht="44.25" customHeight="1">
      <c r="A8" s="626" t="s">
        <v>59</v>
      </c>
      <c r="B8" s="629" t="s">
        <v>167</v>
      </c>
      <c r="C8" s="630"/>
      <c r="D8" s="634" t="s">
        <v>172</v>
      </c>
      <c r="E8" s="635"/>
      <c r="F8" s="631" t="s">
        <v>155</v>
      </c>
      <c r="G8" s="633"/>
      <c r="H8" s="631" t="s">
        <v>141</v>
      </c>
      <c r="I8" s="632"/>
      <c r="J8" s="7"/>
      <c r="M8" s="51" t="s">
        <v>0</v>
      </c>
    </row>
    <row r="9" spans="1:15" ht="25.5" customHeight="1" thickBot="1">
      <c r="A9" s="627"/>
      <c r="B9" s="141" t="s">
        <v>31</v>
      </c>
      <c r="C9" s="142" t="s">
        <v>121</v>
      </c>
      <c r="D9" s="141" t="s">
        <v>31</v>
      </c>
      <c r="E9" s="142" t="s">
        <v>121</v>
      </c>
      <c r="F9" s="141" t="s">
        <v>31</v>
      </c>
      <c r="G9" s="142" t="s">
        <v>121</v>
      </c>
      <c r="H9" s="141" t="s">
        <v>31</v>
      </c>
      <c r="I9" s="143" t="s">
        <v>121</v>
      </c>
      <c r="J9" s="7"/>
      <c r="M9" s="51" t="s">
        <v>0</v>
      </c>
    </row>
    <row r="10" spans="1:15">
      <c r="A10" s="133" t="s">
        <v>8</v>
      </c>
      <c r="B10" s="92">
        <v>1265</v>
      </c>
      <c r="C10" s="173">
        <v>121382</v>
      </c>
      <c r="D10" s="92">
        <v>1265</v>
      </c>
      <c r="E10" s="173">
        <v>120467</v>
      </c>
      <c r="F10" s="92">
        <v>1265</v>
      </c>
      <c r="G10" s="173">
        <v>119879</v>
      </c>
      <c r="H10" s="92">
        <f>F10-D10</f>
        <v>0</v>
      </c>
      <c r="I10" s="174">
        <f>G10-E10</f>
        <v>-588</v>
      </c>
      <c r="J10" s="7"/>
      <c r="M10" s="51" t="s">
        <v>0</v>
      </c>
      <c r="O10" s="385"/>
    </row>
    <row r="11" spans="1:15">
      <c r="A11" s="134" t="s">
        <v>55</v>
      </c>
      <c r="B11" s="92">
        <v>49</v>
      </c>
      <c r="C11" s="93">
        <v>4915</v>
      </c>
      <c r="D11" s="92">
        <v>49</v>
      </c>
      <c r="E11" s="93">
        <f>4820+130</f>
        <v>4950</v>
      </c>
      <c r="F11" s="92">
        <v>49</v>
      </c>
      <c r="G11" s="93">
        <v>4871</v>
      </c>
      <c r="H11" s="92">
        <f>F11-D11</f>
        <v>0</v>
      </c>
      <c r="I11" s="80">
        <f>G11-E11</f>
        <v>-79</v>
      </c>
      <c r="J11" s="15" t="s">
        <v>29</v>
      </c>
      <c r="K11" s="3" t="s">
        <v>30</v>
      </c>
      <c r="M11" s="51" t="s">
        <v>0</v>
      </c>
    </row>
    <row r="12" spans="1:15">
      <c r="A12" s="134" t="s">
        <v>38</v>
      </c>
      <c r="B12" s="263">
        <f t="shared" ref="B12:G12" si="0">B13+B14</f>
        <v>0</v>
      </c>
      <c r="C12" s="93">
        <f t="shared" si="0"/>
        <v>1215</v>
      </c>
      <c r="D12" s="263">
        <f t="shared" si="0"/>
        <v>0</v>
      </c>
      <c r="E12" s="93">
        <f t="shared" si="0"/>
        <v>1250</v>
      </c>
      <c r="F12" s="263">
        <f t="shared" si="0"/>
        <v>0</v>
      </c>
      <c r="G12" s="93">
        <f t="shared" si="0"/>
        <v>1250</v>
      </c>
      <c r="H12" s="92">
        <f>F12-D12</f>
        <v>0</v>
      </c>
      <c r="I12" s="80">
        <f t="shared" ref="I12:I15" si="1">G12-E12</f>
        <v>0</v>
      </c>
      <c r="J12" s="7">
        <v>93</v>
      </c>
      <c r="M12" s="51" t="s">
        <v>0</v>
      </c>
      <c r="O12" s="386"/>
    </row>
    <row r="13" spans="1:15">
      <c r="A13" s="135" t="s">
        <v>40</v>
      </c>
      <c r="B13" s="97"/>
      <c r="C13" s="98">
        <v>0</v>
      </c>
      <c r="D13" s="97"/>
      <c r="E13" s="98">
        <v>0</v>
      </c>
      <c r="F13" s="97"/>
      <c r="G13" s="98">
        <v>0</v>
      </c>
      <c r="H13" s="97">
        <f t="shared" ref="H13:H15" si="2">F13-D13</f>
        <v>0</v>
      </c>
      <c r="I13" s="99">
        <f t="shared" si="1"/>
        <v>0</v>
      </c>
      <c r="J13" s="7"/>
      <c r="M13" s="51" t="s">
        <v>0</v>
      </c>
      <c r="O13" s="384"/>
    </row>
    <row r="14" spans="1:15">
      <c r="A14" s="135" t="s">
        <v>39</v>
      </c>
      <c r="B14" s="97"/>
      <c r="C14" s="98">
        <f>446+769</f>
        <v>1215</v>
      </c>
      <c r="D14" s="97"/>
      <c r="E14" s="98">
        <v>1250</v>
      </c>
      <c r="F14" s="97"/>
      <c r="G14" s="98">
        <v>1250</v>
      </c>
      <c r="H14" s="97">
        <f t="shared" si="2"/>
        <v>0</v>
      </c>
      <c r="I14" s="99">
        <f t="shared" si="1"/>
        <v>0</v>
      </c>
      <c r="J14" s="7"/>
      <c r="M14" s="51" t="s">
        <v>0</v>
      </c>
    </row>
    <row r="15" spans="1:15">
      <c r="A15" s="136" t="s">
        <v>41</v>
      </c>
      <c r="B15" s="100"/>
      <c r="C15" s="101"/>
      <c r="D15" s="100"/>
      <c r="E15" s="101"/>
      <c r="F15" s="100"/>
      <c r="G15" s="101"/>
      <c r="H15" s="92">
        <f t="shared" si="2"/>
        <v>0</v>
      </c>
      <c r="I15" s="80">
        <f t="shared" si="1"/>
        <v>0</v>
      </c>
      <c r="J15" s="7"/>
      <c r="M15" s="51" t="s">
        <v>0</v>
      </c>
    </row>
    <row r="16" spans="1:15">
      <c r="A16" s="137" t="s">
        <v>9</v>
      </c>
      <c r="B16" s="102">
        <f>+B10+B11+B12+B15</f>
        <v>1314</v>
      </c>
      <c r="C16" s="103">
        <f t="shared" ref="C16:I16" si="3">+C10+C11+C12+C15</f>
        <v>127512</v>
      </c>
      <c r="D16" s="102">
        <f>+D10+D11+D12+D15</f>
        <v>1314</v>
      </c>
      <c r="E16" s="103">
        <f t="shared" si="3"/>
        <v>126667</v>
      </c>
      <c r="F16" s="102">
        <f t="shared" si="3"/>
        <v>1314</v>
      </c>
      <c r="G16" s="255">
        <f t="shared" si="3"/>
        <v>126000</v>
      </c>
      <c r="H16" s="103">
        <f>+H10+H11+H12+H15</f>
        <v>0</v>
      </c>
      <c r="I16" s="255">
        <f t="shared" si="3"/>
        <v>-667</v>
      </c>
      <c r="J16" s="21">
        <f>697+630+957+2333</f>
        <v>4617</v>
      </c>
      <c r="K16" s="3">
        <f>2451-93</f>
        <v>2358</v>
      </c>
      <c r="L16" s="3">
        <f>+E16-G16</f>
        <v>667</v>
      </c>
      <c r="M16" s="51" t="s">
        <v>0</v>
      </c>
    </row>
    <row r="17" spans="1:15">
      <c r="A17" s="134" t="s">
        <v>60</v>
      </c>
      <c r="B17" s="92"/>
      <c r="C17" s="93"/>
      <c r="D17" s="92"/>
      <c r="E17" s="93"/>
      <c r="F17" s="92"/>
      <c r="G17" s="93"/>
      <c r="H17" s="92"/>
      <c r="I17" s="80"/>
      <c r="J17" s="7"/>
      <c r="M17" s="51" t="s">
        <v>0</v>
      </c>
    </row>
    <row r="18" spans="1:15">
      <c r="A18" s="138" t="s">
        <v>42</v>
      </c>
      <c r="B18" s="92"/>
      <c r="C18" s="93">
        <f>36861+627+9</f>
        <v>37497</v>
      </c>
      <c r="D18" s="92"/>
      <c r="E18" s="93">
        <v>38500</v>
      </c>
      <c r="F18" s="92"/>
      <c r="G18" s="93">
        <f>37768+630+16</f>
        <v>38414</v>
      </c>
      <c r="H18" s="92"/>
      <c r="I18" s="80">
        <f>G18-E18</f>
        <v>-86</v>
      </c>
      <c r="J18" s="7">
        <v>359</v>
      </c>
      <c r="K18" s="3">
        <f>1171+93</f>
        <v>1264</v>
      </c>
      <c r="L18" s="3">
        <f t="shared" ref="L18:L31" si="4">+E18-G18</f>
        <v>86</v>
      </c>
      <c r="M18" s="51" t="s">
        <v>0</v>
      </c>
      <c r="O18" s="386"/>
    </row>
    <row r="19" spans="1:15">
      <c r="A19" s="138" t="s">
        <v>43</v>
      </c>
      <c r="B19" s="92"/>
      <c r="C19" s="93">
        <v>1938</v>
      </c>
      <c r="D19" s="92"/>
      <c r="E19" s="93">
        <v>2034</v>
      </c>
      <c r="F19" s="92"/>
      <c r="G19" s="93">
        <v>2034</v>
      </c>
      <c r="H19" s="92"/>
      <c r="I19" s="80">
        <f t="shared" ref="I19:I30" si="5">G19-E19</f>
        <v>0</v>
      </c>
      <c r="J19" s="7"/>
      <c r="K19" s="3">
        <v>110</v>
      </c>
      <c r="L19" s="3">
        <f t="shared" si="4"/>
        <v>0</v>
      </c>
      <c r="M19" s="51" t="s">
        <v>0</v>
      </c>
    </row>
    <row r="20" spans="1:15">
      <c r="A20" s="138" t="s">
        <v>44</v>
      </c>
      <c r="B20" s="92"/>
      <c r="C20" s="93">
        <v>659</v>
      </c>
      <c r="D20" s="92"/>
      <c r="E20" s="93">
        <v>648</v>
      </c>
      <c r="F20" s="92"/>
      <c r="G20" s="93">
        <v>648</v>
      </c>
      <c r="H20" s="92"/>
      <c r="I20" s="80">
        <f t="shared" si="5"/>
        <v>0</v>
      </c>
      <c r="J20" s="7"/>
      <c r="K20" s="3">
        <v>0</v>
      </c>
      <c r="L20" s="3">
        <f t="shared" si="4"/>
        <v>0</v>
      </c>
      <c r="M20" s="51" t="s">
        <v>0</v>
      </c>
    </row>
    <row r="21" spans="1:15">
      <c r="A21" s="138" t="s">
        <v>89</v>
      </c>
      <c r="B21" s="92"/>
      <c r="C21" s="93">
        <f>25904+208</f>
        <v>26112</v>
      </c>
      <c r="D21" s="92"/>
      <c r="E21" s="93">
        <f>27522+195</f>
        <v>27717</v>
      </c>
      <c r="F21" s="92"/>
      <c r="G21" s="93">
        <f>28611+195</f>
        <v>28806</v>
      </c>
      <c r="H21" s="92"/>
      <c r="I21" s="80">
        <f t="shared" si="5"/>
        <v>1089</v>
      </c>
      <c r="J21" s="7">
        <f>4220-576</f>
        <v>3644</v>
      </c>
      <c r="L21" s="3">
        <f t="shared" si="4"/>
        <v>-1089</v>
      </c>
      <c r="M21" s="51" t="s">
        <v>0</v>
      </c>
    </row>
    <row r="22" spans="1:15">
      <c r="A22" s="138" t="s">
        <v>211</v>
      </c>
      <c r="B22" s="92"/>
      <c r="C22" s="93">
        <v>292</v>
      </c>
      <c r="D22" s="92"/>
      <c r="E22" s="93">
        <v>350</v>
      </c>
      <c r="F22" s="92"/>
      <c r="G22" s="93">
        <v>350</v>
      </c>
      <c r="H22" s="92"/>
      <c r="I22" s="80">
        <f t="shared" si="5"/>
        <v>0</v>
      </c>
      <c r="J22" s="7"/>
      <c r="L22" s="3">
        <f t="shared" si="4"/>
        <v>0</v>
      </c>
      <c r="M22" s="51" t="s">
        <v>0</v>
      </c>
    </row>
    <row r="23" spans="1:15">
      <c r="A23" s="138" t="s">
        <v>45</v>
      </c>
      <c r="B23" s="92"/>
      <c r="C23" s="93">
        <v>3990</v>
      </c>
      <c r="D23" s="92"/>
      <c r="E23" s="93">
        <v>4212</v>
      </c>
      <c r="F23" s="92"/>
      <c r="G23" s="93">
        <v>4462</v>
      </c>
      <c r="H23" s="92"/>
      <c r="I23" s="80">
        <f t="shared" si="5"/>
        <v>250</v>
      </c>
      <c r="J23" s="7">
        <v>332</v>
      </c>
      <c r="K23" s="3">
        <v>175</v>
      </c>
      <c r="L23" s="3">
        <f t="shared" si="4"/>
        <v>-250</v>
      </c>
      <c r="M23" s="51" t="s">
        <v>0</v>
      </c>
    </row>
    <row r="24" spans="1:15">
      <c r="A24" s="138" t="s">
        <v>46</v>
      </c>
      <c r="B24" s="92"/>
      <c r="C24" s="93">
        <v>64</v>
      </c>
      <c r="D24" s="92"/>
      <c r="E24" s="93">
        <v>80</v>
      </c>
      <c r="F24" s="92"/>
      <c r="G24" s="93">
        <v>80</v>
      </c>
      <c r="H24" s="92"/>
      <c r="I24" s="80">
        <f t="shared" si="5"/>
        <v>0</v>
      </c>
      <c r="J24" s="7"/>
      <c r="L24" s="3">
        <f t="shared" si="4"/>
        <v>0</v>
      </c>
      <c r="M24" s="51" t="s">
        <v>0</v>
      </c>
    </row>
    <row r="25" spans="1:15">
      <c r="A25" s="138" t="s">
        <v>47</v>
      </c>
      <c r="B25" s="92"/>
      <c r="C25" s="93">
        <f>591+968</f>
        <v>1559</v>
      </c>
      <c r="D25" s="92"/>
      <c r="E25" s="93">
        <f>1500+615</f>
        <v>2115</v>
      </c>
      <c r="F25" s="92"/>
      <c r="G25" s="93">
        <f>615+1500</f>
        <v>2115</v>
      </c>
      <c r="H25" s="92"/>
      <c r="I25" s="80">
        <f t="shared" si="5"/>
        <v>0</v>
      </c>
      <c r="J25" s="7"/>
      <c r="K25" s="3">
        <v>14918</v>
      </c>
      <c r="L25" s="3">
        <f t="shared" si="4"/>
        <v>0</v>
      </c>
      <c r="M25" s="51" t="s">
        <v>0</v>
      </c>
    </row>
    <row r="26" spans="1:15">
      <c r="A26" s="138" t="s">
        <v>48</v>
      </c>
      <c r="B26" s="92"/>
      <c r="C26" s="93">
        <v>1324</v>
      </c>
      <c r="D26" s="92"/>
      <c r="E26" s="93">
        <v>2361</v>
      </c>
      <c r="F26" s="92"/>
      <c r="G26" s="93">
        <v>2712</v>
      </c>
      <c r="H26" s="92"/>
      <c r="I26" s="80">
        <f t="shared" si="5"/>
        <v>351</v>
      </c>
      <c r="J26" s="7">
        <v>276</v>
      </c>
      <c r="K26" s="3">
        <v>14853</v>
      </c>
      <c r="L26" s="3">
        <f t="shared" si="4"/>
        <v>-351</v>
      </c>
      <c r="M26" s="51" t="s">
        <v>0</v>
      </c>
    </row>
    <row r="27" spans="1:15">
      <c r="A27" s="138" t="s">
        <v>168</v>
      </c>
      <c r="B27" s="92"/>
      <c r="C27" s="93">
        <f>15487+1937</f>
        <v>17424</v>
      </c>
      <c r="D27" s="92"/>
      <c r="E27" s="93">
        <f>16285+2115</f>
        <v>18400</v>
      </c>
      <c r="F27" s="92"/>
      <c r="G27" s="93">
        <f>16337+2195</f>
        <v>18532</v>
      </c>
      <c r="H27" s="92"/>
      <c r="I27" s="80">
        <f t="shared" si="5"/>
        <v>132</v>
      </c>
      <c r="J27" s="7"/>
      <c r="K27" s="3">
        <v>135</v>
      </c>
      <c r="L27" s="3">
        <f t="shared" si="4"/>
        <v>-132</v>
      </c>
      <c r="M27" s="51" t="s">
        <v>0</v>
      </c>
    </row>
    <row r="28" spans="1:15">
      <c r="A28" s="138" t="s">
        <v>92</v>
      </c>
      <c r="B28" s="92"/>
      <c r="C28" s="93">
        <v>532</v>
      </c>
      <c r="D28" s="92"/>
      <c r="E28" s="93">
        <v>649</v>
      </c>
      <c r="F28" s="92"/>
      <c r="G28" s="93">
        <v>649</v>
      </c>
      <c r="H28" s="92"/>
      <c r="I28" s="80">
        <f t="shared" si="5"/>
        <v>0</v>
      </c>
      <c r="J28" s="7"/>
      <c r="K28" s="3">
        <v>10</v>
      </c>
      <c r="L28" s="3">
        <f t="shared" si="4"/>
        <v>0</v>
      </c>
      <c r="M28" s="51" t="s">
        <v>0</v>
      </c>
      <c r="O28" s="21"/>
    </row>
    <row r="29" spans="1:15">
      <c r="A29" s="138" t="s">
        <v>49</v>
      </c>
      <c r="B29" s="92"/>
      <c r="C29" s="93">
        <v>1143</v>
      </c>
      <c r="D29" s="92"/>
      <c r="E29" s="93">
        <v>1281</v>
      </c>
      <c r="F29" s="92"/>
      <c r="G29" s="93">
        <v>1281</v>
      </c>
      <c r="H29" s="92"/>
      <c r="I29" s="80">
        <f t="shared" si="5"/>
        <v>0</v>
      </c>
      <c r="J29" s="7"/>
      <c r="K29" s="3">
        <v>85</v>
      </c>
      <c r="L29" s="3">
        <f t="shared" si="4"/>
        <v>0</v>
      </c>
      <c r="M29" s="51" t="s">
        <v>0</v>
      </c>
      <c r="O29" s="21"/>
    </row>
    <row r="30" spans="1:15">
      <c r="A30" s="138" t="s">
        <v>50</v>
      </c>
      <c r="B30" s="92"/>
      <c r="C30" s="93">
        <v>1256</v>
      </c>
      <c r="D30" s="92"/>
      <c r="E30" s="93">
        <f>53+1521</f>
        <v>1574</v>
      </c>
      <c r="F30" s="92"/>
      <c r="G30" s="93">
        <f>53+1271</f>
        <v>1324</v>
      </c>
      <c r="H30" s="92"/>
      <c r="I30" s="80">
        <f t="shared" si="5"/>
        <v>-250</v>
      </c>
      <c r="J30" s="7"/>
      <c r="K30" s="3">
        <v>37758</v>
      </c>
      <c r="L30" s="3">
        <f t="shared" si="4"/>
        <v>250</v>
      </c>
      <c r="M30" s="51" t="s">
        <v>0</v>
      </c>
    </row>
    <row r="31" spans="1:15">
      <c r="A31" s="139" t="s">
        <v>51</v>
      </c>
      <c r="B31" s="49"/>
      <c r="C31" s="34">
        <f>SUM(C16:C30)</f>
        <v>221302</v>
      </c>
      <c r="D31" s="49"/>
      <c r="E31" s="34">
        <f>SUM(E16:E30)</f>
        <v>226588</v>
      </c>
      <c r="F31" s="49"/>
      <c r="G31" s="34">
        <f>SUM(G16:G30)</f>
        <v>227407</v>
      </c>
      <c r="H31" s="49"/>
      <c r="I31" s="33">
        <f>SUM(I16:I30)</f>
        <v>819</v>
      </c>
      <c r="J31" s="7">
        <f>SUM(J12:J30)</f>
        <v>9321</v>
      </c>
      <c r="K31" s="3">
        <f>SUM(K16:K30)</f>
        <v>71666</v>
      </c>
      <c r="L31" s="3">
        <f t="shared" si="4"/>
        <v>-819</v>
      </c>
      <c r="M31" s="51" t="s">
        <v>0</v>
      </c>
    </row>
    <row r="32" spans="1:15" ht="16.899999999999999" customHeight="1">
      <c r="A32" s="140" t="s">
        <v>52</v>
      </c>
      <c r="B32" s="94"/>
      <c r="C32" s="95">
        <v>-3622</v>
      </c>
      <c r="D32" s="94"/>
      <c r="E32" s="95">
        <f>-C33</f>
        <v>-3330</v>
      </c>
      <c r="F32" s="94"/>
      <c r="G32" s="95"/>
      <c r="H32" s="94"/>
      <c r="I32" s="96"/>
      <c r="J32" s="7"/>
      <c r="M32" s="51" t="s">
        <v>0</v>
      </c>
      <c r="O32" s="309"/>
    </row>
    <row r="33" spans="1:45">
      <c r="A33" s="140" t="s">
        <v>53</v>
      </c>
      <c r="B33" s="94"/>
      <c r="C33" s="95">
        <v>3330</v>
      </c>
      <c r="D33" s="94"/>
      <c r="E33" s="95"/>
      <c r="F33" s="94"/>
      <c r="G33" s="95"/>
      <c r="H33" s="94"/>
      <c r="I33" s="96"/>
      <c r="J33" s="7"/>
      <c r="M33" s="51" t="s">
        <v>0</v>
      </c>
      <c r="O33" s="309"/>
    </row>
    <row r="34" spans="1:45">
      <c r="A34" s="140" t="s">
        <v>54</v>
      </c>
      <c r="B34" s="94"/>
      <c r="C34" s="95">
        <v>-2111</v>
      </c>
      <c r="D34" s="94"/>
      <c r="E34" s="95"/>
      <c r="F34" s="94"/>
      <c r="G34" s="95"/>
      <c r="H34" s="94"/>
      <c r="I34" s="96"/>
      <c r="J34" s="7"/>
      <c r="M34" s="51" t="s">
        <v>0</v>
      </c>
      <c r="O34" s="309"/>
    </row>
    <row r="35" spans="1:45" ht="16.5" customHeight="1">
      <c r="A35" s="375" t="s">
        <v>1</v>
      </c>
      <c r="B35" s="376"/>
      <c r="C35" s="377">
        <f>SUM(C31:C34)</f>
        <v>218899</v>
      </c>
      <c r="D35" s="376"/>
      <c r="E35" s="377">
        <f>SUM(E31:E34)</f>
        <v>223258</v>
      </c>
      <c r="F35" s="376"/>
      <c r="G35" s="377">
        <f>SUM(G31:G34)</f>
        <v>227407</v>
      </c>
      <c r="H35" s="376"/>
      <c r="I35" s="378"/>
      <c r="J35" s="7"/>
      <c r="M35" s="51" t="s">
        <v>0</v>
      </c>
      <c r="O35" s="624"/>
      <c r="P35" s="624"/>
      <c r="Q35" s="624"/>
      <c r="R35" s="624"/>
      <c r="S35" s="624"/>
      <c r="T35" s="624"/>
      <c r="U35" s="624"/>
      <c r="V35" s="624"/>
      <c r="W35" s="624"/>
      <c r="X35" s="624"/>
      <c r="Y35" s="624"/>
      <c r="Z35" s="624"/>
      <c r="AA35" s="379"/>
      <c r="AB35" s="379"/>
      <c r="AC35" s="379"/>
      <c r="AD35" s="379"/>
      <c r="AE35" s="379"/>
      <c r="AF35" s="379"/>
      <c r="AG35" s="379"/>
      <c r="AH35" s="379"/>
      <c r="AI35" s="379"/>
      <c r="AJ35" s="379"/>
      <c r="AK35" s="379"/>
      <c r="AL35" s="379"/>
      <c r="AM35" s="379"/>
      <c r="AN35" s="379"/>
      <c r="AO35" s="379"/>
      <c r="AP35" s="379"/>
      <c r="AQ35" s="379"/>
      <c r="AR35" s="379"/>
      <c r="AS35" s="379"/>
    </row>
    <row r="36" spans="1:45">
      <c r="A36" s="46"/>
      <c r="B36" s="44"/>
      <c r="C36" s="44"/>
      <c r="D36" s="44"/>
      <c r="E36" s="44"/>
      <c r="F36" s="44"/>
      <c r="G36" s="44"/>
      <c r="H36" s="44"/>
      <c r="I36" s="44"/>
      <c r="J36" s="7"/>
      <c r="M36" s="51" t="s">
        <v>14</v>
      </c>
    </row>
    <row r="37" spans="1:45">
      <c r="A37" s="639"/>
      <c r="B37" s="640"/>
      <c r="C37" s="640"/>
      <c r="D37" s="640"/>
      <c r="E37" s="640"/>
      <c r="F37" s="640"/>
      <c r="G37" s="640"/>
      <c r="H37" s="640"/>
      <c r="I37" s="640"/>
      <c r="J37" s="640"/>
      <c r="K37" s="640"/>
      <c r="L37" s="640"/>
      <c r="M37" s="640"/>
    </row>
    <row r="38" spans="1:45">
      <c r="H38" s="12"/>
      <c r="I38" s="12"/>
      <c r="J38" s="7"/>
    </row>
    <row r="39" spans="1:45">
      <c r="H39" s="12"/>
      <c r="I39" s="48"/>
      <c r="J39" s="7"/>
    </row>
    <row r="40" spans="1:45">
      <c r="H40" s="12"/>
      <c r="I40" s="12"/>
      <c r="J40" s="7"/>
    </row>
    <row r="41" spans="1:45">
      <c r="H41" s="12"/>
      <c r="I41" s="12"/>
      <c r="J41" s="7"/>
    </row>
    <row r="42" spans="1:45">
      <c r="H42" s="12"/>
      <c r="I42" s="12"/>
      <c r="J42" s="7"/>
    </row>
    <row r="43" spans="1:45">
      <c r="H43" s="12"/>
      <c r="I43" s="12"/>
      <c r="J43" s="7"/>
    </row>
    <row r="44" spans="1:45">
      <c r="H44" s="12"/>
      <c r="I44" s="12"/>
      <c r="J44" s="7"/>
    </row>
    <row r="45" spans="1:45">
      <c r="H45" s="12"/>
      <c r="I45" s="12"/>
      <c r="J45" s="7"/>
    </row>
    <row r="46" spans="1:45">
      <c r="H46" s="12"/>
      <c r="I46" s="12"/>
      <c r="J46" s="7"/>
    </row>
    <row r="47" spans="1:45">
      <c r="H47" s="12"/>
      <c r="I47" s="12"/>
      <c r="J47" s="7"/>
    </row>
    <row r="48" spans="1:45">
      <c r="H48" s="12"/>
      <c r="I48" s="12"/>
      <c r="J48" s="7"/>
    </row>
    <row r="49" spans="8:10">
      <c r="H49" s="12"/>
      <c r="I49" s="12"/>
      <c r="J49" s="7"/>
    </row>
    <row r="50" spans="8:10">
      <c r="H50" s="12"/>
      <c r="I50" s="13"/>
      <c r="J50" s="7"/>
    </row>
    <row r="51" spans="8:10">
      <c r="H51" s="12"/>
      <c r="I51" s="13"/>
      <c r="J51" s="7"/>
    </row>
    <row r="52" spans="8:10">
      <c r="H52" s="12"/>
      <c r="I52" s="12"/>
      <c r="J52" s="7"/>
    </row>
    <row r="53" spans="8:10">
      <c r="H53" s="12"/>
      <c r="I53" s="12"/>
      <c r="J53" s="7"/>
    </row>
    <row r="54" spans="8:10">
      <c r="H54" s="12"/>
      <c r="I54" s="12"/>
      <c r="J54" s="7"/>
    </row>
    <row r="55" spans="8:10">
      <c r="H55" s="12"/>
      <c r="I55" s="12"/>
      <c r="J55" s="7"/>
    </row>
    <row r="56" spans="8:10">
      <c r="H56" s="12"/>
      <c r="I56" s="12"/>
      <c r="J56" s="7"/>
    </row>
    <row r="57" spans="8:10">
      <c r="H57" s="12"/>
      <c r="I57" s="12"/>
      <c r="J57" s="7"/>
    </row>
    <row r="58" spans="8:10">
      <c r="H58" s="12"/>
      <c r="I58" s="12"/>
      <c r="J58" s="7"/>
    </row>
    <row r="59" spans="8:10">
      <c r="H59" s="12"/>
      <c r="I59" s="12"/>
      <c r="J59" s="7"/>
    </row>
    <row r="60" spans="8:10">
      <c r="H60" s="12"/>
      <c r="I60" s="12"/>
      <c r="J60" s="7"/>
    </row>
    <row r="61" spans="8:10">
      <c r="H61" s="12"/>
      <c r="I61" s="12"/>
      <c r="J61" s="7"/>
    </row>
    <row r="62" spans="8:10">
      <c r="H62" s="12"/>
      <c r="I62" s="12"/>
      <c r="J62" s="7"/>
    </row>
    <row r="63" spans="8:10">
      <c r="H63" s="12"/>
      <c r="I63" s="12"/>
      <c r="J63" s="7"/>
    </row>
    <row r="64" spans="8:10">
      <c r="H64" s="12"/>
      <c r="I64" s="12"/>
      <c r="J64" s="7"/>
    </row>
    <row r="65" spans="8:10">
      <c r="H65" s="14"/>
      <c r="I65" s="12"/>
      <c r="J65" s="7"/>
    </row>
    <row r="66" spans="8:10">
      <c r="H66" s="7"/>
      <c r="I66" s="7"/>
      <c r="J66" s="7"/>
    </row>
    <row r="67" spans="8:10">
      <c r="H67" s="6"/>
      <c r="I67" s="6"/>
      <c r="J67" s="7"/>
    </row>
    <row r="68" spans="8:10">
      <c r="H68" s="6"/>
      <c r="I68" s="6"/>
      <c r="J68" s="7"/>
    </row>
    <row r="69" spans="8:10">
      <c r="H69" s="6"/>
      <c r="I69" s="6"/>
      <c r="J69" s="7"/>
    </row>
    <row r="70" spans="8:10">
      <c r="H70" s="6"/>
      <c r="I70" s="6"/>
      <c r="J70" s="7"/>
    </row>
    <row r="71" spans="8:10">
      <c r="J71" s="7"/>
    </row>
    <row r="72" spans="8:10">
      <c r="J72" s="7"/>
    </row>
    <row r="174" spans="1:1">
      <c r="A174" s="3" t="s">
        <v>87</v>
      </c>
    </row>
  </sheetData>
  <customSheetViews>
    <customSheetView guid="{12C66D54-5067-4346-818B-6EAB1C8A9183}" scale="75" showPageBreaks="1" printArea="1" hiddenColumns="1" view="pageBreakPreview">
      <pane xSplit="1" ySplit="9" topLeftCell="B10" activePane="bottomRight" state="frozen"/>
      <selection pane="bottomRight" activeCell="C21" sqref="C21"/>
      <pageMargins left="0.5" right="0.5" top="0.5" bottom="0.25" header="0.5" footer="0.5"/>
      <printOptions horizontalCentered="1"/>
      <pageSetup scale="70" orientation="landscape" r:id="rId1"/>
      <headerFooter alignWithMargins="0">
        <oddFooter>&amp;C&amp;"Times New Roman,Regular"Exhibit L - Summary of Requirements by Object Class</oddFooter>
      </headerFooter>
    </customSheetView>
    <customSheetView guid="{4148B88B-8ED7-4FDE-9459-DEB244AD0552}" scale="75" showPageBreaks="1" printArea="1" hiddenColumns="1" view="pageBreakPreview">
      <pane xSplit="1" ySplit="9" topLeftCell="B10" activePane="bottomRight" state="frozen"/>
      <selection pane="bottomRight" activeCell="C21" sqref="C21"/>
      <pageMargins left="0.5" right="0.5" top="0.5" bottom="0.25" header="0.5" footer="0.5"/>
      <printOptions horizontalCentered="1"/>
      <pageSetup scale="70" orientation="landscape" r:id="rId2"/>
      <headerFooter alignWithMargins="0">
        <oddFooter>&amp;C&amp;"Times New Roman,Regular"Exhibit L - Summary of Requirements by Object Class</oddFooter>
      </headerFooter>
    </customSheetView>
    <customSheetView guid="{56C0A34E-45B4-448B-85E5-70B3A8E63333}" scale="75" showPageBreaks="1" printArea="1" hiddenColumns="1" view="pageBreakPreview">
      <pane xSplit="1" ySplit="9" topLeftCell="B10" activePane="bottomRight" state="frozen"/>
      <selection pane="bottomRight" activeCell="D9" sqref="D9"/>
      <pageMargins left="0.5" right="0.5" top="0.5" bottom="0.25" header="0.5" footer="0.5"/>
      <printOptions horizontalCentered="1"/>
      <pageSetup scale="70" orientation="landscape" r:id="rId3"/>
      <headerFooter alignWithMargins="0">
        <oddFooter>&amp;C&amp;"Times New Roman,Regular"Exhibit L - Summary of Requirements by Object Class</oddFooter>
      </headerFooter>
    </customSheetView>
    <customSheetView guid="{3118AF25-8423-420A-806A-487665220C68}" scale="75" showPageBreaks="1" printArea="1" hiddenColumns="1" view="pageBreakPreview">
      <pane xSplit="1" ySplit="9" topLeftCell="B19" activePane="bottomRight" state="frozen"/>
      <selection pane="bottomRight" activeCell="I12" sqref="I12"/>
      <pageMargins left="0.5" right="0.5" top="0.5" bottom="0.25" header="0.5" footer="0.5"/>
      <printOptions horizontalCentered="1"/>
      <pageSetup scale="70" orientation="landscape" r:id="rId4"/>
      <headerFooter alignWithMargins="0">
        <oddFooter>&amp;C&amp;"Times New Roman,Regular"Exhibit L - Summary of Requirements by Object Class</oddFooter>
      </headerFooter>
    </customSheetView>
  </customSheetViews>
  <mergeCells count="14">
    <mergeCell ref="A1:I1"/>
    <mergeCell ref="A2:I2"/>
    <mergeCell ref="A3:I3"/>
    <mergeCell ref="A4:I4"/>
    <mergeCell ref="A37:M37"/>
    <mergeCell ref="O35:Z35"/>
    <mergeCell ref="A7:I7"/>
    <mergeCell ref="A5:I5"/>
    <mergeCell ref="A8:A9"/>
    <mergeCell ref="A6:I6"/>
    <mergeCell ref="B8:C8"/>
    <mergeCell ref="H8:I8"/>
    <mergeCell ref="F8:G8"/>
    <mergeCell ref="D8:E8"/>
  </mergeCells>
  <phoneticPr fontId="0" type="noConversion"/>
  <printOptions horizontalCentered="1"/>
  <pageMargins left="0.5" right="0.5" top="0.5" bottom="0.25" header="0.5" footer="0.5"/>
  <pageSetup scale="70" orientation="landscape" r:id="rId5"/>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K21"/>
  <sheetViews>
    <sheetView tabSelected="1" zoomScaleNormal="100" workbookViewId="0">
      <selection activeCell="E9" sqref="E9"/>
    </sheetView>
  </sheetViews>
  <sheetFormatPr defaultRowHeight="15"/>
  <cols>
    <col min="7" max="7" width="21.44140625" customWidth="1"/>
    <col min="9" max="9" width="8.88671875" style="251"/>
  </cols>
  <sheetData>
    <row r="1" spans="1:11" ht="15.75">
      <c r="A1" s="172" t="s">
        <v>74</v>
      </c>
      <c r="K1" s="251" t="s">
        <v>0</v>
      </c>
    </row>
    <row r="2" spans="1:11" ht="15.75">
      <c r="A2" s="171"/>
      <c r="K2" s="251" t="s">
        <v>0</v>
      </c>
    </row>
    <row r="3" spans="1:11" ht="20.25">
      <c r="A3" s="256"/>
      <c r="B3" s="257"/>
      <c r="C3" s="257"/>
      <c r="D3" s="257"/>
      <c r="E3" s="257"/>
      <c r="F3" s="257"/>
      <c r="G3" s="257"/>
      <c r="H3" s="257"/>
      <c r="I3" s="257"/>
      <c r="J3" s="257"/>
      <c r="K3" s="251" t="s">
        <v>0</v>
      </c>
    </row>
    <row r="4" spans="1:11" ht="20.25">
      <c r="A4" s="256"/>
      <c r="B4" s="257"/>
      <c r="C4" s="257"/>
      <c r="D4" s="257"/>
      <c r="E4" s="257"/>
      <c r="F4" s="257"/>
      <c r="G4" s="257"/>
      <c r="H4" s="257"/>
      <c r="I4" s="257"/>
      <c r="J4" s="257"/>
      <c r="K4" s="251" t="s">
        <v>0</v>
      </c>
    </row>
    <row r="5" spans="1:11" ht="20.25">
      <c r="A5" s="641" t="s">
        <v>189</v>
      </c>
      <c r="B5" s="642"/>
      <c r="C5" s="642"/>
      <c r="D5" s="642"/>
      <c r="E5" s="642"/>
      <c r="F5" s="642"/>
      <c r="G5" s="642"/>
      <c r="H5" s="642"/>
      <c r="I5" s="642"/>
      <c r="J5" s="642"/>
      <c r="K5" s="251" t="s">
        <v>0</v>
      </c>
    </row>
    <row r="6" spans="1:11">
      <c r="A6" s="257"/>
      <c r="B6" s="257"/>
      <c r="C6" s="257"/>
      <c r="D6" s="257"/>
      <c r="E6" s="257"/>
      <c r="F6" s="257"/>
      <c r="G6" s="257"/>
      <c r="H6" s="257"/>
      <c r="I6" s="257"/>
      <c r="J6" s="257"/>
      <c r="K6" s="251" t="s">
        <v>0</v>
      </c>
    </row>
    <row r="7" spans="1:11" ht="15.75">
      <c r="A7" s="643" t="s">
        <v>103</v>
      </c>
      <c r="B7" s="644"/>
      <c r="C7" s="644"/>
      <c r="D7" s="644"/>
      <c r="E7" s="644"/>
      <c r="F7" s="644"/>
      <c r="G7" s="644"/>
      <c r="H7" s="644"/>
      <c r="I7" s="644"/>
      <c r="J7" s="644"/>
      <c r="K7" s="251" t="s">
        <v>0</v>
      </c>
    </row>
    <row r="8" spans="1:11" ht="15.75">
      <c r="A8" s="645" t="s">
        <v>102</v>
      </c>
      <c r="B8" s="646"/>
      <c r="C8" s="646"/>
      <c r="D8" s="646"/>
      <c r="E8" s="646"/>
      <c r="F8" s="646"/>
      <c r="G8" s="646"/>
      <c r="H8" s="646"/>
      <c r="I8" s="646"/>
      <c r="J8" s="646"/>
      <c r="K8" s="251" t="s">
        <v>0</v>
      </c>
    </row>
    <row r="9" spans="1:11">
      <c r="A9" s="258"/>
      <c r="B9" s="258"/>
      <c r="C9" s="258"/>
      <c r="D9" s="258"/>
      <c r="E9" s="258"/>
      <c r="F9" s="258"/>
      <c r="G9" s="258"/>
      <c r="H9" s="258"/>
      <c r="I9" s="258"/>
      <c r="J9" s="258"/>
      <c r="K9" s="251" t="s">
        <v>0</v>
      </c>
    </row>
    <row r="10" spans="1:11" ht="15.75">
      <c r="A10" s="259"/>
      <c r="B10" s="259"/>
      <c r="C10" s="259"/>
      <c r="D10" s="259"/>
      <c r="E10" s="260"/>
      <c r="F10" s="260"/>
      <c r="G10" s="260"/>
      <c r="H10" s="260"/>
      <c r="I10" s="260"/>
      <c r="J10" s="259"/>
      <c r="K10" s="251" t="s">
        <v>0</v>
      </c>
    </row>
    <row r="11" spans="1:11" ht="15.75">
      <c r="A11" s="647" t="s">
        <v>138</v>
      </c>
      <c r="B11" s="647"/>
      <c r="C11" s="647"/>
      <c r="D11" s="647"/>
      <c r="E11" s="647"/>
      <c r="F11" s="647"/>
      <c r="G11" s="647"/>
      <c r="H11" s="647"/>
      <c r="I11" s="647"/>
      <c r="J11" s="647"/>
      <c r="K11" s="251" t="s">
        <v>0</v>
      </c>
    </row>
    <row r="12" spans="1:11" ht="15.75">
      <c r="A12" s="261"/>
      <c r="B12" s="261"/>
      <c r="C12" s="261"/>
      <c r="D12" s="261"/>
      <c r="E12" s="261"/>
      <c r="F12" s="261"/>
      <c r="G12" s="261"/>
      <c r="H12" s="261"/>
      <c r="I12" s="261"/>
      <c r="J12" s="261"/>
      <c r="K12" s="251" t="s">
        <v>0</v>
      </c>
    </row>
    <row r="13" spans="1:11" ht="20.25">
      <c r="A13" s="262"/>
      <c r="B13" s="259"/>
      <c r="C13" s="259"/>
      <c r="D13" s="259"/>
      <c r="E13" s="259"/>
      <c r="F13" s="259"/>
      <c r="G13" s="259"/>
      <c r="H13" s="259"/>
      <c r="I13" s="259"/>
      <c r="J13" s="259"/>
      <c r="K13" s="251" t="s">
        <v>0</v>
      </c>
    </row>
    <row r="14" spans="1:11">
      <c r="A14" s="648" t="s">
        <v>212</v>
      </c>
      <c r="B14" s="648"/>
      <c r="C14" s="648"/>
      <c r="D14" s="648"/>
      <c r="E14" s="648"/>
      <c r="F14" s="648"/>
      <c r="G14" s="648"/>
      <c r="H14" s="648"/>
      <c r="I14" s="648"/>
      <c r="J14" s="648"/>
      <c r="K14" s="251" t="s">
        <v>0</v>
      </c>
    </row>
    <row r="15" spans="1:11">
      <c r="A15" s="648"/>
      <c r="B15" s="648"/>
      <c r="C15" s="648"/>
      <c r="D15" s="648"/>
      <c r="E15" s="648"/>
      <c r="F15" s="648"/>
      <c r="G15" s="648"/>
      <c r="H15" s="648"/>
      <c r="I15" s="648"/>
      <c r="J15" s="648"/>
      <c r="K15" s="251" t="s">
        <v>0</v>
      </c>
    </row>
    <row r="16" spans="1:11">
      <c r="A16" s="648"/>
      <c r="B16" s="648"/>
      <c r="C16" s="648"/>
      <c r="D16" s="648"/>
      <c r="E16" s="648"/>
      <c r="F16" s="648"/>
      <c r="G16" s="648"/>
      <c r="H16" s="648"/>
      <c r="I16" s="648"/>
      <c r="J16" s="648"/>
      <c r="K16" s="251" t="s">
        <v>0</v>
      </c>
    </row>
    <row r="17" spans="11:11">
      <c r="K17" s="251" t="s">
        <v>14</v>
      </c>
    </row>
    <row r="18" spans="11:11">
      <c r="K18" s="251"/>
    </row>
    <row r="19" spans="11:11">
      <c r="K19" s="251"/>
    </row>
    <row r="20" spans="11:11">
      <c r="K20" s="251"/>
    </row>
    <row r="21" spans="11:11">
      <c r="K21" s="251"/>
    </row>
  </sheetData>
  <customSheetViews>
    <customSheetView guid="{12C66D54-5067-4346-818B-6EAB1C8A9183}" showPageBreaks="1" fitToPage="1" printArea="1">
      <selection activeCell="A14" sqref="A14:J16"/>
      <pageMargins left="0.75" right="0.75" top="1" bottom="1" header="0.5" footer="0.5"/>
      <pageSetup orientation="landscape" r:id="rId1"/>
      <headerFooter alignWithMargins="0"/>
    </customSheetView>
    <customSheetView guid="{4148B88B-8ED7-4FDE-9459-DEB244AD0552}" fitToPage="1">
      <selection activeCell="A26" sqref="A26"/>
      <pageMargins left="0.75" right="0.75" top="1" bottom="1" header="0.5" footer="0.5"/>
      <pageSetup orientation="landscape" r:id="rId2"/>
      <headerFooter alignWithMargins="0"/>
    </customSheetView>
    <customSheetView guid="{56C0A34E-45B4-448B-85E5-70B3A8E63333}" fitToPage="1">
      <selection activeCell="A26" sqref="A26"/>
      <pageMargins left="0.75" right="0.75" top="1" bottom="1" header="0.5" footer="0.5"/>
      <pageSetup orientation="landscape" r:id="rId3"/>
      <headerFooter alignWithMargins="0"/>
    </customSheetView>
    <customSheetView guid="{3118AF25-8423-420A-806A-487665220C68}" showPageBreaks="1" fitToPage="1" printArea="1">
      <selection activeCell="A14" sqref="A14:J16"/>
      <pageMargins left="0.75" right="0.75" top="1" bottom="1" header="0.5" footer="0.5"/>
      <pageSetup orientation="landscape" r:id="rId4"/>
      <headerFooter alignWithMargins="0"/>
    </customSheetView>
  </customSheetViews>
  <mergeCells count="5">
    <mergeCell ref="A5:J5"/>
    <mergeCell ref="A7:J7"/>
    <mergeCell ref="A8:J8"/>
    <mergeCell ref="A11:J11"/>
    <mergeCell ref="A14:J16"/>
  </mergeCells>
  <phoneticPr fontId="37" type="noConversion"/>
  <pageMargins left="0.75" right="0.75" top="1" bottom="1" header="0.5" footer="0.5"/>
  <pageSetup scale="97" orientation="landscape" r:id="rId5"/>
  <headerFooter alignWithMargins="0"/>
</worksheet>
</file>

<file path=xl/worksheets/sheet2.xml><?xml version="1.0" encoding="utf-8"?>
<worksheet xmlns="http://schemas.openxmlformats.org/spreadsheetml/2006/main" xmlns:r="http://schemas.openxmlformats.org/officeDocument/2006/relationships">
  <sheetPr codeName="Sheet4">
    <pageSetUpPr fitToPage="1"/>
  </sheetPr>
  <dimension ref="A1:Z69"/>
  <sheetViews>
    <sheetView showGridLines="0" showOutlineSymbols="0" view="pageBreakPreview" topLeftCell="A4" zoomScale="65" zoomScaleNormal="60" zoomScaleSheetLayoutView="65" workbookViewId="0">
      <selection activeCell="AC63" sqref="AC63"/>
    </sheetView>
  </sheetViews>
  <sheetFormatPr defaultColWidth="8.88671875" defaultRowHeight="15.75"/>
  <cols>
    <col min="1" max="2" width="2.5546875" style="4" customWidth="1"/>
    <col min="3" max="3" width="25" style="4" customWidth="1"/>
    <col min="4" max="4" width="6.88671875" style="7" customWidth="1"/>
    <col min="5" max="5" width="6.21875" style="7" customWidth="1"/>
    <col min="6" max="6" width="9.6640625" style="7" customWidth="1"/>
    <col min="7" max="7" width="8.44140625" style="7" bestFit="1" customWidth="1"/>
    <col min="8" max="8" width="6.21875" style="7" customWidth="1"/>
    <col min="9" max="9" width="8.77734375" style="7" customWidth="1"/>
    <col min="10" max="10" width="6.21875" style="7" bestFit="1" customWidth="1"/>
    <col min="11" max="11" width="5.6640625" style="7" customWidth="1"/>
    <col min="12" max="12" width="7.77734375" style="7" customWidth="1"/>
    <col min="13" max="13" width="7" style="7" bestFit="1" customWidth="1"/>
    <col min="14" max="14" width="6.109375" style="7" customWidth="1"/>
    <col min="15" max="15" width="9.21875" style="7" customWidth="1"/>
    <col min="16" max="17" width="5.6640625" style="7" customWidth="1"/>
    <col min="18" max="18" width="8.33203125" style="7" customWidth="1"/>
    <col min="19" max="19" width="6.109375" style="7" customWidth="1"/>
    <col min="20" max="20" width="5.6640625" style="7" customWidth="1"/>
    <col min="21" max="21" width="6.77734375" style="7" customWidth="1"/>
    <col min="22" max="22" width="9.5546875" style="7" customWidth="1"/>
    <col min="23" max="23" width="9.77734375" style="7" bestFit="1" customWidth="1"/>
    <col min="24" max="24" width="10.109375" style="7" customWidth="1"/>
    <col min="25" max="25" width="6.5546875" style="64" customWidth="1"/>
    <col min="26" max="26" width="7.6640625" style="4" customWidth="1"/>
    <col min="27" max="16384" width="8.88671875" style="4"/>
  </cols>
  <sheetData>
    <row r="1" spans="1:26" ht="20.25">
      <c r="A1" s="392" t="s">
        <v>142</v>
      </c>
      <c r="B1" s="393"/>
      <c r="C1" s="393"/>
      <c r="D1" s="393"/>
      <c r="E1" s="393"/>
      <c r="F1" s="393"/>
      <c r="G1" s="393"/>
      <c r="H1" s="393"/>
      <c r="I1" s="393"/>
      <c r="J1" s="393"/>
      <c r="K1" s="393"/>
      <c r="L1" s="393"/>
      <c r="M1" s="393"/>
      <c r="N1" s="393"/>
      <c r="O1" s="393"/>
      <c r="P1" s="393"/>
      <c r="Q1" s="393"/>
      <c r="R1" s="393"/>
      <c r="S1" s="393"/>
      <c r="T1" s="393"/>
      <c r="U1" s="393"/>
      <c r="V1" s="393"/>
      <c r="W1" s="393"/>
      <c r="X1" s="393"/>
      <c r="Y1" s="63" t="s">
        <v>0</v>
      </c>
    </row>
    <row r="2" spans="1:26">
      <c r="A2" s="396"/>
      <c r="B2" s="396"/>
      <c r="C2" s="396"/>
      <c r="D2" s="396"/>
      <c r="E2" s="396"/>
      <c r="F2" s="396"/>
      <c r="G2" s="396"/>
      <c r="H2" s="396"/>
      <c r="I2" s="396"/>
      <c r="J2" s="396"/>
      <c r="K2" s="396"/>
      <c r="L2" s="396"/>
      <c r="M2" s="396"/>
      <c r="N2" s="396"/>
      <c r="O2" s="396"/>
      <c r="P2" s="396"/>
      <c r="Q2" s="396"/>
      <c r="R2" s="396"/>
      <c r="S2" s="396"/>
      <c r="T2" s="396"/>
      <c r="U2" s="396"/>
      <c r="V2" s="396"/>
      <c r="W2" s="396"/>
      <c r="X2" s="396"/>
      <c r="Y2" s="63" t="s">
        <v>0</v>
      </c>
    </row>
    <row r="3" spans="1:26" ht="22.5">
      <c r="A3" s="400" t="s">
        <v>112</v>
      </c>
      <c r="B3" s="401"/>
      <c r="C3" s="401"/>
      <c r="D3" s="401"/>
      <c r="E3" s="401"/>
      <c r="F3" s="401"/>
      <c r="G3" s="401"/>
      <c r="H3" s="401"/>
      <c r="I3" s="401"/>
      <c r="J3" s="401"/>
      <c r="K3" s="401"/>
      <c r="L3" s="401"/>
      <c r="M3" s="401"/>
      <c r="N3" s="401"/>
      <c r="O3" s="401"/>
      <c r="P3" s="401"/>
      <c r="Q3" s="401"/>
      <c r="R3" s="401"/>
      <c r="S3" s="401"/>
      <c r="T3" s="401"/>
      <c r="U3" s="401"/>
      <c r="V3" s="401"/>
      <c r="W3" s="401"/>
      <c r="X3" s="401"/>
      <c r="Y3" s="63" t="s">
        <v>0</v>
      </c>
    </row>
    <row r="4" spans="1:26" ht="23.25">
      <c r="A4" s="402" t="s">
        <v>189</v>
      </c>
      <c r="B4" s="403"/>
      <c r="C4" s="403"/>
      <c r="D4" s="403"/>
      <c r="E4" s="403"/>
      <c r="F4" s="403"/>
      <c r="G4" s="403"/>
      <c r="H4" s="403"/>
      <c r="I4" s="403"/>
      <c r="J4" s="403"/>
      <c r="K4" s="403"/>
      <c r="L4" s="403"/>
      <c r="M4" s="403"/>
      <c r="N4" s="403"/>
      <c r="O4" s="403"/>
      <c r="P4" s="403"/>
      <c r="Q4" s="403"/>
      <c r="R4" s="403"/>
      <c r="S4" s="403"/>
      <c r="T4" s="403"/>
      <c r="U4" s="403"/>
      <c r="V4" s="403"/>
      <c r="W4" s="403"/>
      <c r="X4" s="403"/>
      <c r="Y4" s="63" t="s">
        <v>0</v>
      </c>
    </row>
    <row r="5" spans="1:26" ht="23.25">
      <c r="A5" s="402" t="s">
        <v>103</v>
      </c>
      <c r="B5" s="401"/>
      <c r="C5" s="401"/>
      <c r="D5" s="401"/>
      <c r="E5" s="401"/>
      <c r="F5" s="401"/>
      <c r="G5" s="401"/>
      <c r="H5" s="401"/>
      <c r="I5" s="401"/>
      <c r="J5" s="401"/>
      <c r="K5" s="401"/>
      <c r="L5" s="401"/>
      <c r="M5" s="401"/>
      <c r="N5" s="401"/>
      <c r="O5" s="401"/>
      <c r="P5" s="401"/>
      <c r="Q5" s="401"/>
      <c r="R5" s="401"/>
      <c r="S5" s="401"/>
      <c r="T5" s="401"/>
      <c r="U5" s="401"/>
      <c r="V5" s="401"/>
      <c r="W5" s="401"/>
      <c r="X5" s="401"/>
      <c r="Y5" s="63" t="s">
        <v>0</v>
      </c>
    </row>
    <row r="6" spans="1:26" ht="23.25">
      <c r="A6" s="402" t="s">
        <v>102</v>
      </c>
      <c r="B6" s="403"/>
      <c r="C6" s="403"/>
      <c r="D6" s="403"/>
      <c r="E6" s="403"/>
      <c r="F6" s="403"/>
      <c r="G6" s="403"/>
      <c r="H6" s="403"/>
      <c r="I6" s="403"/>
      <c r="J6" s="403"/>
      <c r="K6" s="403"/>
      <c r="L6" s="403"/>
      <c r="M6" s="403"/>
      <c r="N6" s="403"/>
      <c r="O6" s="403"/>
      <c r="P6" s="403"/>
      <c r="Q6" s="403"/>
      <c r="R6" s="403"/>
      <c r="S6" s="403"/>
      <c r="T6" s="403"/>
      <c r="U6" s="403"/>
      <c r="V6" s="403"/>
      <c r="W6" s="403"/>
      <c r="X6" s="403"/>
      <c r="Y6" s="63" t="s">
        <v>0</v>
      </c>
    </row>
    <row r="7" spans="1:26" ht="23.25">
      <c r="A7" s="407"/>
      <c r="B7" s="407"/>
      <c r="C7" s="407"/>
      <c r="D7" s="407"/>
      <c r="E7" s="407"/>
      <c r="F7" s="407"/>
      <c r="G7" s="407"/>
      <c r="H7" s="407"/>
      <c r="I7" s="407"/>
      <c r="J7" s="407"/>
      <c r="K7" s="407"/>
      <c r="L7" s="407"/>
      <c r="M7" s="407"/>
      <c r="N7" s="407"/>
      <c r="O7" s="407"/>
      <c r="P7" s="407"/>
      <c r="Q7" s="407"/>
      <c r="R7" s="407"/>
      <c r="S7" s="407"/>
      <c r="T7" s="407"/>
      <c r="U7" s="407"/>
      <c r="V7" s="407"/>
      <c r="W7" s="407"/>
      <c r="X7" s="407"/>
      <c r="Y7" s="63" t="s">
        <v>0</v>
      </c>
    </row>
    <row r="8" spans="1:26">
      <c r="A8" s="408"/>
      <c r="B8" s="408"/>
      <c r="C8" s="408"/>
      <c r="D8" s="408"/>
      <c r="E8" s="408"/>
      <c r="F8" s="408"/>
      <c r="G8" s="408"/>
      <c r="H8" s="408"/>
      <c r="I8" s="408"/>
      <c r="J8" s="408"/>
      <c r="K8" s="408"/>
      <c r="L8" s="408"/>
      <c r="M8" s="408"/>
      <c r="N8" s="408"/>
      <c r="O8" s="408"/>
      <c r="P8" s="408"/>
      <c r="Q8" s="408"/>
      <c r="R8" s="408"/>
      <c r="S8" s="408"/>
      <c r="T8" s="408"/>
      <c r="U8" s="409"/>
      <c r="V8" s="404" t="s">
        <v>147</v>
      </c>
      <c r="W8" s="405"/>
      <c r="X8" s="406"/>
      <c r="Y8" s="63" t="s">
        <v>0</v>
      </c>
    </row>
    <row r="9" spans="1:26">
      <c r="A9" s="408"/>
      <c r="B9" s="408"/>
      <c r="C9" s="408"/>
      <c r="D9" s="408"/>
      <c r="E9" s="408"/>
      <c r="F9" s="408"/>
      <c r="G9" s="408"/>
      <c r="H9" s="408"/>
      <c r="I9" s="408"/>
      <c r="J9" s="408"/>
      <c r="K9" s="408"/>
      <c r="L9" s="408"/>
      <c r="M9" s="408"/>
      <c r="N9" s="408"/>
      <c r="O9" s="408"/>
      <c r="P9" s="408"/>
      <c r="Q9" s="408"/>
      <c r="R9" s="408"/>
      <c r="S9" s="408"/>
      <c r="T9" s="408"/>
      <c r="U9" s="409"/>
      <c r="V9" s="424" t="s">
        <v>11</v>
      </c>
      <c r="W9" s="397" t="s">
        <v>31</v>
      </c>
      <c r="X9" s="397" t="s">
        <v>121</v>
      </c>
      <c r="Y9" s="63" t="s">
        <v>0</v>
      </c>
    </row>
    <row r="10" spans="1:26" ht="16.5" thickBot="1">
      <c r="A10" s="410"/>
      <c r="B10" s="410"/>
      <c r="C10" s="410"/>
      <c r="D10" s="410"/>
      <c r="E10" s="410"/>
      <c r="F10" s="410"/>
      <c r="G10" s="410"/>
      <c r="H10" s="410"/>
      <c r="I10" s="410"/>
      <c r="J10" s="410"/>
      <c r="K10" s="410"/>
      <c r="L10" s="410"/>
      <c r="M10" s="410"/>
      <c r="N10" s="410"/>
      <c r="O10" s="410"/>
      <c r="P10" s="410"/>
      <c r="Q10" s="410"/>
      <c r="R10" s="410"/>
      <c r="S10" s="410"/>
      <c r="T10" s="410"/>
      <c r="U10" s="411"/>
      <c r="V10" s="425"/>
      <c r="W10" s="399"/>
      <c r="X10" s="398"/>
      <c r="Y10" s="63" t="s">
        <v>0</v>
      </c>
    </row>
    <row r="11" spans="1:26">
      <c r="A11" s="394" t="s">
        <v>174</v>
      </c>
      <c r="B11" s="395"/>
      <c r="C11" s="395"/>
      <c r="D11" s="395"/>
      <c r="E11" s="395"/>
      <c r="F11" s="395"/>
      <c r="G11" s="395"/>
      <c r="H11" s="395"/>
      <c r="I11" s="395"/>
      <c r="J11" s="395"/>
      <c r="K11" s="395"/>
      <c r="L11" s="395"/>
      <c r="M11" s="395"/>
      <c r="N11" s="395"/>
      <c r="O11" s="395"/>
      <c r="P11" s="395"/>
      <c r="Q11" s="395"/>
      <c r="R11" s="395"/>
      <c r="S11" s="395"/>
      <c r="T11" s="395"/>
      <c r="U11" s="395"/>
      <c r="V11" s="325">
        <v>1314</v>
      </c>
      <c r="W11" s="325">
        <v>1314</v>
      </c>
      <c r="X11" s="326">
        <v>218811</v>
      </c>
      <c r="Y11" s="63" t="s">
        <v>0</v>
      </c>
    </row>
    <row r="12" spans="1:26">
      <c r="A12" s="394" t="s">
        <v>172</v>
      </c>
      <c r="B12" s="395"/>
      <c r="C12" s="395"/>
      <c r="D12" s="395"/>
      <c r="E12" s="395"/>
      <c r="F12" s="395"/>
      <c r="G12" s="395"/>
      <c r="H12" s="395"/>
      <c r="I12" s="395"/>
      <c r="J12" s="395"/>
      <c r="K12" s="395"/>
      <c r="L12" s="395"/>
      <c r="M12" s="395"/>
      <c r="N12" s="395"/>
      <c r="O12" s="395"/>
      <c r="P12" s="395"/>
      <c r="Q12" s="395"/>
      <c r="R12" s="395"/>
      <c r="S12" s="395"/>
      <c r="T12" s="395"/>
      <c r="U12" s="395"/>
      <c r="V12" s="111">
        <v>1314</v>
      </c>
      <c r="W12" s="111">
        <v>1314</v>
      </c>
      <c r="X12" s="69">
        <v>223258</v>
      </c>
      <c r="Y12" s="63" t="s">
        <v>0</v>
      </c>
    </row>
    <row r="13" spans="1:26" ht="18.75" customHeight="1">
      <c r="A13" s="422" t="s">
        <v>148</v>
      </c>
      <c r="B13" s="423"/>
      <c r="C13" s="423"/>
      <c r="D13" s="423"/>
      <c r="E13" s="423"/>
      <c r="F13" s="423"/>
      <c r="G13" s="423"/>
      <c r="H13" s="423"/>
      <c r="I13" s="423"/>
      <c r="J13" s="423"/>
      <c r="K13" s="423"/>
      <c r="L13" s="423"/>
      <c r="M13" s="423"/>
      <c r="N13" s="423"/>
      <c r="O13" s="423"/>
      <c r="P13" s="423"/>
      <c r="Q13" s="423"/>
      <c r="R13" s="423"/>
      <c r="S13" s="423"/>
      <c r="T13" s="423"/>
      <c r="U13" s="423"/>
      <c r="V13" s="253"/>
      <c r="W13" s="253"/>
      <c r="X13" s="254"/>
      <c r="Y13" s="63" t="s">
        <v>0</v>
      </c>
    </row>
    <row r="14" spans="1:26">
      <c r="A14" s="438" t="s">
        <v>169</v>
      </c>
      <c r="B14" s="439"/>
      <c r="C14" s="439"/>
      <c r="D14" s="439"/>
      <c r="E14" s="439"/>
      <c r="F14" s="439"/>
      <c r="G14" s="439"/>
      <c r="H14" s="439"/>
      <c r="I14" s="439"/>
      <c r="J14" s="439"/>
      <c r="K14" s="439"/>
      <c r="L14" s="439"/>
      <c r="M14" s="439"/>
      <c r="N14" s="439"/>
      <c r="O14" s="439"/>
      <c r="P14" s="439"/>
      <c r="Q14" s="439"/>
      <c r="R14" s="439"/>
      <c r="S14" s="439"/>
      <c r="T14" s="439"/>
      <c r="U14" s="439"/>
      <c r="V14" s="112">
        <f>+V13+V12</f>
        <v>1314</v>
      </c>
      <c r="W14" s="112">
        <f>+W13+W12</f>
        <v>1314</v>
      </c>
      <c r="X14" s="70">
        <v>223258</v>
      </c>
      <c r="Y14" s="63" t="s">
        <v>0</v>
      </c>
    </row>
    <row r="15" spans="1:26" hidden="1">
      <c r="A15" s="440" t="s">
        <v>67</v>
      </c>
      <c r="B15" s="441"/>
      <c r="C15" s="441"/>
      <c r="D15" s="441"/>
      <c r="E15" s="441"/>
      <c r="F15" s="441"/>
      <c r="G15" s="441"/>
      <c r="H15" s="441"/>
      <c r="I15" s="441"/>
      <c r="J15" s="441"/>
      <c r="K15" s="441"/>
      <c r="L15" s="441"/>
      <c r="M15" s="441"/>
      <c r="N15" s="441"/>
      <c r="O15" s="441"/>
      <c r="P15" s="441"/>
      <c r="Q15" s="441"/>
      <c r="R15" s="441"/>
      <c r="S15" s="441"/>
      <c r="T15" s="441"/>
      <c r="U15" s="441"/>
      <c r="V15" s="67"/>
      <c r="W15" s="67"/>
      <c r="X15" s="68"/>
      <c r="Y15" s="63" t="s">
        <v>0</v>
      </c>
      <c r="Z15" s="286" t="s">
        <v>156</v>
      </c>
    </row>
    <row r="16" spans="1:26" hidden="1">
      <c r="A16" s="451" t="s">
        <v>21</v>
      </c>
      <c r="B16" s="430"/>
      <c r="C16" s="430"/>
      <c r="D16" s="430"/>
      <c r="E16" s="430"/>
      <c r="F16" s="430"/>
      <c r="G16" s="430"/>
      <c r="H16" s="430"/>
      <c r="I16" s="430"/>
      <c r="J16" s="430"/>
      <c r="K16" s="430"/>
      <c r="L16" s="430"/>
      <c r="M16" s="430"/>
      <c r="N16" s="430"/>
      <c r="O16" s="430"/>
      <c r="P16" s="430"/>
      <c r="Q16" s="430"/>
      <c r="R16" s="430"/>
      <c r="S16" s="430"/>
      <c r="T16" s="430"/>
      <c r="U16" s="430"/>
      <c r="V16" s="67"/>
      <c r="W16" s="67"/>
      <c r="X16" s="68"/>
      <c r="Y16" s="63" t="s">
        <v>0</v>
      </c>
    </row>
    <row r="17" spans="1:26">
      <c r="A17" s="436" t="s">
        <v>6</v>
      </c>
      <c r="B17" s="437"/>
      <c r="C17" s="437"/>
      <c r="D17" s="437"/>
      <c r="E17" s="437"/>
      <c r="F17" s="437"/>
      <c r="G17" s="437"/>
      <c r="H17" s="437"/>
      <c r="I17" s="437"/>
      <c r="J17" s="437"/>
      <c r="K17" s="437"/>
      <c r="L17" s="437"/>
      <c r="M17" s="437"/>
      <c r="N17" s="437"/>
      <c r="O17" s="437"/>
      <c r="P17" s="437"/>
      <c r="Q17" s="437"/>
      <c r="R17" s="437"/>
      <c r="S17" s="437"/>
      <c r="T17" s="437"/>
      <c r="U17" s="437"/>
      <c r="V17" s="67"/>
      <c r="W17" s="67"/>
      <c r="X17" s="68"/>
      <c r="Y17" s="63" t="s">
        <v>0</v>
      </c>
    </row>
    <row r="18" spans="1:26">
      <c r="A18" s="414" t="s">
        <v>22</v>
      </c>
      <c r="B18" s="415"/>
      <c r="C18" s="415"/>
      <c r="D18" s="415"/>
      <c r="E18" s="415"/>
      <c r="F18" s="415"/>
      <c r="G18" s="415"/>
      <c r="H18" s="415"/>
      <c r="I18" s="415"/>
      <c r="J18" s="415"/>
      <c r="K18" s="415"/>
      <c r="L18" s="415"/>
      <c r="M18" s="415"/>
      <c r="N18" s="415"/>
      <c r="O18" s="415"/>
      <c r="P18" s="415"/>
      <c r="Q18" s="415"/>
      <c r="R18" s="415"/>
      <c r="S18" s="415"/>
      <c r="T18" s="415"/>
      <c r="U18" s="415"/>
      <c r="V18" s="67"/>
      <c r="W18" s="67"/>
      <c r="X18" s="68"/>
      <c r="Y18" s="63" t="s">
        <v>0</v>
      </c>
      <c r="Z18" s="286"/>
    </row>
    <row r="19" spans="1:26">
      <c r="A19" s="429" t="s">
        <v>219</v>
      </c>
      <c r="B19" s="430"/>
      <c r="C19" s="430"/>
      <c r="D19" s="430"/>
      <c r="E19" s="430"/>
      <c r="F19" s="430"/>
      <c r="G19" s="430"/>
      <c r="H19" s="430"/>
      <c r="I19" s="430"/>
      <c r="J19" s="430"/>
      <c r="K19" s="430"/>
      <c r="L19" s="430"/>
      <c r="M19" s="430"/>
      <c r="N19" s="430"/>
      <c r="O19" s="430"/>
      <c r="P19" s="430"/>
      <c r="Q19" s="430"/>
      <c r="R19" s="430"/>
      <c r="S19" s="430"/>
      <c r="T19" s="430"/>
      <c r="U19" s="430"/>
      <c r="V19" s="67">
        <v>0</v>
      </c>
      <c r="W19" s="67">
        <v>0</v>
      </c>
      <c r="X19" s="68">
        <v>575</v>
      </c>
      <c r="Y19" s="63" t="s">
        <v>0</v>
      </c>
    </row>
    <row r="20" spans="1:26">
      <c r="A20" s="429" t="s">
        <v>186</v>
      </c>
      <c r="B20" s="430"/>
      <c r="C20" s="430"/>
      <c r="D20" s="430"/>
      <c r="E20" s="430"/>
      <c r="F20" s="430"/>
      <c r="G20" s="430"/>
      <c r="H20" s="430"/>
      <c r="I20" s="430"/>
      <c r="J20" s="430"/>
      <c r="K20" s="430"/>
      <c r="L20" s="430"/>
      <c r="M20" s="430"/>
      <c r="N20" s="430"/>
      <c r="O20" s="430"/>
      <c r="P20" s="430"/>
      <c r="Q20" s="430"/>
      <c r="R20" s="430"/>
      <c r="S20" s="430"/>
      <c r="T20" s="430"/>
      <c r="U20" s="430"/>
      <c r="V20" s="67">
        <v>0</v>
      </c>
      <c r="W20" s="67">
        <v>0</v>
      </c>
      <c r="X20" s="68">
        <v>-14</v>
      </c>
      <c r="Y20" s="63"/>
    </row>
    <row r="21" spans="1:26">
      <c r="A21" s="429" t="s">
        <v>185</v>
      </c>
      <c r="B21" s="430"/>
      <c r="C21" s="430"/>
      <c r="D21" s="430"/>
      <c r="E21" s="430"/>
      <c r="F21" s="430"/>
      <c r="G21" s="430"/>
      <c r="H21" s="430"/>
      <c r="I21" s="430"/>
      <c r="J21" s="430"/>
      <c r="K21" s="430"/>
      <c r="L21" s="430"/>
      <c r="M21" s="430"/>
      <c r="N21" s="430"/>
      <c r="O21" s="430"/>
      <c r="P21" s="430"/>
      <c r="Q21" s="430"/>
      <c r="R21" s="430"/>
      <c r="S21" s="430"/>
      <c r="T21" s="430"/>
      <c r="U21" s="430"/>
      <c r="V21" s="67">
        <v>0</v>
      </c>
      <c r="W21" s="67">
        <v>0</v>
      </c>
      <c r="X21" s="68">
        <v>-127</v>
      </c>
      <c r="Y21" s="63"/>
    </row>
    <row r="22" spans="1:26">
      <c r="A22" s="426" t="s">
        <v>170</v>
      </c>
      <c r="B22" s="415"/>
      <c r="C22" s="415"/>
      <c r="D22" s="415"/>
      <c r="E22" s="415"/>
      <c r="F22" s="415"/>
      <c r="G22" s="415"/>
      <c r="H22" s="415"/>
      <c r="I22" s="415"/>
      <c r="J22" s="415"/>
      <c r="K22" s="415"/>
      <c r="L22" s="415"/>
      <c r="M22" s="415"/>
      <c r="N22" s="415"/>
      <c r="O22" s="415"/>
      <c r="P22" s="415"/>
      <c r="Q22" s="415"/>
      <c r="R22" s="415"/>
      <c r="S22" s="415"/>
      <c r="T22" s="415"/>
      <c r="U22" s="415"/>
      <c r="V22" s="67"/>
      <c r="W22" s="67"/>
      <c r="X22" s="68"/>
      <c r="Y22" s="63" t="s">
        <v>0</v>
      </c>
      <c r="Z22" s="286"/>
    </row>
    <row r="23" spans="1:26">
      <c r="A23" s="451" t="s">
        <v>94</v>
      </c>
      <c r="B23" s="430"/>
      <c r="C23" s="430"/>
      <c r="D23" s="430"/>
      <c r="E23" s="430"/>
      <c r="F23" s="430"/>
      <c r="G23" s="430"/>
      <c r="H23" s="430"/>
      <c r="I23" s="430"/>
      <c r="J23" s="430"/>
      <c r="K23" s="430"/>
      <c r="L23" s="430"/>
      <c r="M23" s="430"/>
      <c r="N23" s="430"/>
      <c r="O23" s="430"/>
      <c r="P23" s="430"/>
      <c r="Q23" s="430"/>
      <c r="R23" s="430"/>
      <c r="S23" s="430"/>
      <c r="T23" s="430"/>
      <c r="U23" s="430"/>
      <c r="V23" s="67">
        <v>0</v>
      </c>
      <c r="W23" s="67">
        <v>0</v>
      </c>
      <c r="X23" s="68">
        <v>2507</v>
      </c>
      <c r="Y23" s="63" t="s">
        <v>0</v>
      </c>
      <c r="Z23" s="286"/>
    </row>
    <row r="24" spans="1:26">
      <c r="A24" s="431" t="s">
        <v>7</v>
      </c>
      <c r="B24" s="428"/>
      <c r="C24" s="428"/>
      <c r="D24" s="428"/>
      <c r="E24" s="428"/>
      <c r="F24" s="428"/>
      <c r="G24" s="428"/>
      <c r="H24" s="428"/>
      <c r="I24" s="428"/>
      <c r="J24" s="428"/>
      <c r="K24" s="428"/>
      <c r="L24" s="428"/>
      <c r="M24" s="428"/>
      <c r="N24" s="428"/>
      <c r="O24" s="428"/>
      <c r="P24" s="428"/>
      <c r="Q24" s="428"/>
      <c r="R24" s="428"/>
      <c r="S24" s="428"/>
      <c r="T24" s="428"/>
      <c r="U24" s="428"/>
      <c r="V24" s="67">
        <v>0</v>
      </c>
      <c r="W24" s="67">
        <v>0</v>
      </c>
      <c r="X24" s="68">
        <v>1569</v>
      </c>
      <c r="Y24" s="63" t="s">
        <v>0</v>
      </c>
      <c r="Z24" s="286"/>
    </row>
    <row r="25" spans="1:26" hidden="1">
      <c r="A25" s="432" t="s">
        <v>95</v>
      </c>
      <c r="B25" s="430"/>
      <c r="C25" s="430"/>
      <c r="D25" s="430"/>
      <c r="E25" s="430"/>
      <c r="F25" s="430"/>
      <c r="G25" s="430"/>
      <c r="H25" s="430"/>
      <c r="I25" s="430"/>
      <c r="J25" s="430"/>
      <c r="K25" s="430"/>
      <c r="L25" s="430"/>
      <c r="M25" s="430"/>
      <c r="N25" s="430"/>
      <c r="O25" s="430"/>
      <c r="P25" s="430"/>
      <c r="Q25" s="430"/>
      <c r="R25" s="430"/>
      <c r="S25" s="430"/>
      <c r="T25" s="430"/>
      <c r="U25" s="430"/>
      <c r="V25" s="67"/>
      <c r="W25" s="67"/>
      <c r="X25" s="68"/>
      <c r="Y25" s="63" t="s">
        <v>0</v>
      </c>
      <c r="Z25" s="286" t="s">
        <v>158</v>
      </c>
    </row>
    <row r="26" spans="1:26" hidden="1">
      <c r="A26" s="432" t="s">
        <v>96</v>
      </c>
      <c r="B26" s="430"/>
      <c r="C26" s="430"/>
      <c r="D26" s="430"/>
      <c r="E26" s="430"/>
      <c r="F26" s="430"/>
      <c r="G26" s="430"/>
      <c r="H26" s="430"/>
      <c r="I26" s="430"/>
      <c r="J26" s="430"/>
      <c r="K26" s="430"/>
      <c r="L26" s="430"/>
      <c r="M26" s="430"/>
      <c r="N26" s="430"/>
      <c r="O26" s="430"/>
      <c r="P26" s="430"/>
      <c r="Q26" s="430"/>
      <c r="R26" s="430"/>
      <c r="S26" s="430"/>
      <c r="T26" s="430"/>
      <c r="U26" s="430"/>
      <c r="V26" s="67"/>
      <c r="W26" s="67"/>
      <c r="X26" s="68"/>
      <c r="Y26" s="63" t="s">
        <v>0</v>
      </c>
    </row>
    <row r="27" spans="1:26">
      <c r="A27" s="432" t="s">
        <v>114</v>
      </c>
      <c r="B27" s="430"/>
      <c r="C27" s="430"/>
      <c r="D27" s="430"/>
      <c r="E27" s="430"/>
      <c r="F27" s="430"/>
      <c r="G27" s="430"/>
      <c r="H27" s="430"/>
      <c r="I27" s="430"/>
      <c r="J27" s="430"/>
      <c r="K27" s="430"/>
      <c r="L27" s="430"/>
      <c r="M27" s="430"/>
      <c r="N27" s="430"/>
      <c r="O27" s="430"/>
      <c r="P27" s="430"/>
      <c r="Q27" s="430"/>
      <c r="R27" s="430"/>
      <c r="S27" s="430"/>
      <c r="T27" s="430"/>
      <c r="U27" s="430"/>
      <c r="V27" s="67">
        <f>SUM(V23:V26)</f>
        <v>0</v>
      </c>
      <c r="W27" s="67">
        <f>SUM(W23:W26)</f>
        <v>0</v>
      </c>
      <c r="X27" s="67">
        <f>SUM(X23:X26)</f>
        <v>4076</v>
      </c>
      <c r="Y27" s="63" t="s">
        <v>0</v>
      </c>
    </row>
    <row r="28" spans="1:26" hidden="1">
      <c r="A28" s="414" t="s">
        <v>25</v>
      </c>
      <c r="B28" s="415"/>
      <c r="C28" s="415"/>
      <c r="D28" s="415"/>
      <c r="E28" s="415"/>
      <c r="F28" s="415"/>
      <c r="G28" s="415"/>
      <c r="H28" s="415"/>
      <c r="I28" s="415"/>
      <c r="J28" s="415"/>
      <c r="K28" s="415"/>
      <c r="L28" s="415"/>
      <c r="M28" s="415"/>
      <c r="N28" s="415"/>
      <c r="O28" s="415"/>
      <c r="P28" s="415"/>
      <c r="Q28" s="415"/>
      <c r="R28" s="415"/>
      <c r="S28" s="415"/>
      <c r="T28" s="415"/>
      <c r="U28" s="415"/>
      <c r="V28" s="67"/>
      <c r="W28" s="67"/>
      <c r="X28" s="68"/>
      <c r="Y28" s="63" t="s">
        <v>0</v>
      </c>
    </row>
    <row r="29" spans="1:26" hidden="1">
      <c r="A29" s="432" t="s">
        <v>97</v>
      </c>
      <c r="B29" s="430"/>
      <c r="C29" s="430"/>
      <c r="D29" s="430"/>
      <c r="E29" s="430"/>
      <c r="F29" s="430"/>
      <c r="G29" s="430"/>
      <c r="H29" s="430"/>
      <c r="I29" s="430"/>
      <c r="J29" s="430"/>
      <c r="K29" s="430"/>
      <c r="L29" s="430"/>
      <c r="M29" s="430"/>
      <c r="N29" s="430"/>
      <c r="O29" s="430"/>
      <c r="P29" s="430"/>
      <c r="Q29" s="430"/>
      <c r="R29" s="430"/>
      <c r="S29" s="430"/>
      <c r="T29" s="430"/>
      <c r="U29" s="430"/>
      <c r="V29" s="67"/>
      <c r="W29" s="67"/>
      <c r="X29" s="68"/>
      <c r="Y29" s="63" t="s">
        <v>0</v>
      </c>
      <c r="Z29" s="286" t="s">
        <v>157</v>
      </c>
    </row>
    <row r="30" spans="1:26" hidden="1">
      <c r="A30" s="429" t="s">
        <v>177</v>
      </c>
      <c r="B30" s="430"/>
      <c r="C30" s="430"/>
      <c r="D30" s="430"/>
      <c r="E30" s="430"/>
      <c r="F30" s="430"/>
      <c r="G30" s="430"/>
      <c r="H30" s="430"/>
      <c r="I30" s="430"/>
      <c r="J30" s="430"/>
      <c r="K30" s="430"/>
      <c r="L30" s="430"/>
      <c r="M30" s="430"/>
      <c r="N30" s="430"/>
      <c r="O30" s="430"/>
      <c r="P30" s="430"/>
      <c r="Q30" s="430"/>
      <c r="R30" s="430"/>
      <c r="S30" s="430"/>
      <c r="T30" s="430"/>
      <c r="U30" s="430"/>
      <c r="V30" s="67"/>
      <c r="W30" s="67"/>
      <c r="X30" s="68"/>
      <c r="Y30" s="63" t="s">
        <v>0</v>
      </c>
    </row>
    <row r="31" spans="1:26" hidden="1">
      <c r="A31" s="432" t="s">
        <v>115</v>
      </c>
      <c r="B31" s="430"/>
      <c r="C31" s="430"/>
      <c r="D31" s="430"/>
      <c r="E31" s="430"/>
      <c r="F31" s="430"/>
      <c r="G31" s="430"/>
      <c r="H31" s="430"/>
      <c r="I31" s="430"/>
      <c r="J31" s="430"/>
      <c r="K31" s="430"/>
      <c r="L31" s="430"/>
      <c r="M31" s="430"/>
      <c r="N31" s="430"/>
      <c r="O31" s="430"/>
      <c r="P31" s="430"/>
      <c r="Q31" s="430"/>
      <c r="R31" s="430"/>
      <c r="S31" s="430"/>
      <c r="T31" s="430"/>
      <c r="U31" s="430"/>
      <c r="V31" s="67">
        <f>V29+V30</f>
        <v>0</v>
      </c>
      <c r="W31" s="67">
        <f>W29+W30</f>
        <v>0</v>
      </c>
      <c r="X31" s="67">
        <f>SUM(X29:X30)</f>
        <v>0</v>
      </c>
      <c r="Y31" s="63" t="s">
        <v>0</v>
      </c>
    </row>
    <row r="32" spans="1:26">
      <c r="A32" s="414" t="s">
        <v>24</v>
      </c>
      <c r="B32" s="415"/>
      <c r="C32" s="415"/>
      <c r="D32" s="415"/>
      <c r="E32" s="415"/>
      <c r="F32" s="415"/>
      <c r="G32" s="415"/>
      <c r="H32" s="415"/>
      <c r="I32" s="415"/>
      <c r="J32" s="415"/>
      <c r="K32" s="415"/>
      <c r="L32" s="415"/>
      <c r="M32" s="415"/>
      <c r="N32" s="415"/>
      <c r="O32" s="415"/>
      <c r="P32" s="415"/>
      <c r="Q32" s="415"/>
      <c r="R32" s="415"/>
      <c r="S32" s="415"/>
      <c r="T32" s="415"/>
      <c r="U32" s="415"/>
      <c r="V32" s="67">
        <f>V31+V27</f>
        <v>0</v>
      </c>
      <c r="W32" s="67">
        <f>W31+W27</f>
        <v>0</v>
      </c>
      <c r="X32" s="67">
        <f>+X27+X31+X19+X20+X21</f>
        <v>4510</v>
      </c>
      <c r="Y32" s="63" t="s">
        <v>0</v>
      </c>
    </row>
    <row r="33" spans="1:26">
      <c r="A33" s="414" t="s">
        <v>23</v>
      </c>
      <c r="B33" s="415"/>
      <c r="C33" s="415"/>
      <c r="D33" s="415"/>
      <c r="E33" s="415"/>
      <c r="F33" s="415"/>
      <c r="G33" s="415"/>
      <c r="H33" s="415"/>
      <c r="I33" s="415"/>
      <c r="J33" s="415"/>
      <c r="K33" s="415"/>
      <c r="L33" s="415"/>
      <c r="M33" s="415"/>
      <c r="N33" s="415"/>
      <c r="O33" s="415"/>
      <c r="P33" s="415"/>
      <c r="Q33" s="415"/>
      <c r="R33" s="415"/>
      <c r="S33" s="415"/>
      <c r="T33" s="415"/>
      <c r="U33" s="415"/>
      <c r="V33" s="67">
        <f>V32+V16</f>
        <v>0</v>
      </c>
      <c r="W33" s="67">
        <f>W32+W16</f>
        <v>0</v>
      </c>
      <c r="X33" s="67">
        <f>X32+X16</f>
        <v>4510</v>
      </c>
      <c r="Y33" s="63" t="s">
        <v>0</v>
      </c>
    </row>
    <row r="34" spans="1:26">
      <c r="A34" s="433" t="s">
        <v>149</v>
      </c>
      <c r="B34" s="434"/>
      <c r="C34" s="434"/>
      <c r="D34" s="434"/>
      <c r="E34" s="434"/>
      <c r="F34" s="434"/>
      <c r="G34" s="434"/>
      <c r="H34" s="434"/>
      <c r="I34" s="434"/>
      <c r="J34" s="434"/>
      <c r="K34" s="434"/>
      <c r="L34" s="434"/>
      <c r="M34" s="434"/>
      <c r="N34" s="434"/>
      <c r="O34" s="434"/>
      <c r="P34" s="434"/>
      <c r="Q34" s="434"/>
      <c r="R34" s="434"/>
      <c r="S34" s="434"/>
      <c r="T34" s="434"/>
      <c r="U34" s="435"/>
      <c r="V34" s="109">
        <f>+V33+V14</f>
        <v>1314</v>
      </c>
      <c r="W34" s="109">
        <f>+W33+W14</f>
        <v>1314</v>
      </c>
      <c r="X34" s="109">
        <f>+X33+X14</f>
        <v>227768</v>
      </c>
      <c r="Y34" s="63" t="s">
        <v>0</v>
      </c>
    </row>
    <row r="35" spans="1:26" hidden="1">
      <c r="A35" s="436" t="s">
        <v>68</v>
      </c>
      <c r="B35" s="437"/>
      <c r="C35" s="437"/>
      <c r="D35" s="437"/>
      <c r="E35" s="437"/>
      <c r="F35" s="437"/>
      <c r="G35" s="437"/>
      <c r="H35" s="437"/>
      <c r="I35" s="437"/>
      <c r="J35" s="437"/>
      <c r="K35" s="437"/>
      <c r="L35" s="437"/>
      <c r="M35" s="437"/>
      <c r="N35" s="437"/>
      <c r="O35" s="437"/>
      <c r="P35" s="437"/>
      <c r="Q35" s="437"/>
      <c r="R35" s="437"/>
      <c r="S35" s="437"/>
      <c r="T35" s="437"/>
      <c r="U35" s="437"/>
      <c r="V35" s="67"/>
      <c r="W35" s="67"/>
      <c r="X35" s="68"/>
      <c r="Y35" s="63" t="s">
        <v>0</v>
      </c>
    </row>
    <row r="36" spans="1:26" hidden="1">
      <c r="A36" s="426" t="s">
        <v>178</v>
      </c>
      <c r="B36" s="415"/>
      <c r="C36" s="415"/>
      <c r="D36" s="415"/>
      <c r="E36" s="415"/>
      <c r="F36" s="415"/>
      <c r="G36" s="415"/>
      <c r="H36" s="415"/>
      <c r="I36" s="415"/>
      <c r="J36" s="415"/>
      <c r="K36" s="415"/>
      <c r="L36" s="415"/>
      <c r="M36" s="415"/>
      <c r="N36" s="415"/>
      <c r="O36" s="415"/>
      <c r="P36" s="415"/>
      <c r="Q36" s="415"/>
      <c r="R36" s="415"/>
      <c r="S36" s="415"/>
      <c r="T36" s="415"/>
      <c r="U36" s="415"/>
      <c r="V36" s="67" t="s">
        <v>120</v>
      </c>
      <c r="W36" s="67"/>
      <c r="X36" s="68"/>
      <c r="Y36" s="63" t="s">
        <v>0</v>
      </c>
      <c r="Z36" s="286" t="s">
        <v>159</v>
      </c>
    </row>
    <row r="37" spans="1:26" hidden="1">
      <c r="A37" s="432" t="s">
        <v>18</v>
      </c>
      <c r="B37" s="453"/>
      <c r="C37" s="453"/>
      <c r="D37" s="453"/>
      <c r="E37" s="453"/>
      <c r="F37" s="453"/>
      <c r="G37" s="453"/>
      <c r="H37" s="453"/>
      <c r="I37" s="453"/>
      <c r="J37" s="453"/>
      <c r="K37" s="453"/>
      <c r="L37" s="453"/>
      <c r="M37" s="453"/>
      <c r="N37" s="453"/>
      <c r="O37" s="453"/>
      <c r="P37" s="453"/>
      <c r="Q37" s="453"/>
      <c r="R37" s="453"/>
      <c r="S37" s="453"/>
      <c r="T37" s="453"/>
      <c r="U37" s="454"/>
      <c r="V37" s="67"/>
      <c r="W37" s="67"/>
      <c r="X37" s="68"/>
      <c r="Y37" s="63" t="s">
        <v>0</v>
      </c>
    </row>
    <row r="38" spans="1:26" hidden="1">
      <c r="A38" s="432" t="s">
        <v>19</v>
      </c>
      <c r="B38" s="453"/>
      <c r="C38" s="453"/>
      <c r="D38" s="453"/>
      <c r="E38" s="453"/>
      <c r="F38" s="453"/>
      <c r="G38" s="453"/>
      <c r="H38" s="453"/>
      <c r="I38" s="453"/>
      <c r="J38" s="453"/>
      <c r="K38" s="453"/>
      <c r="L38" s="453"/>
      <c r="M38" s="453"/>
      <c r="N38" s="453"/>
      <c r="O38" s="453"/>
      <c r="P38" s="453"/>
      <c r="Q38" s="453"/>
      <c r="R38" s="453"/>
      <c r="S38" s="453"/>
      <c r="T38" s="453"/>
      <c r="U38" s="454"/>
      <c r="V38" s="67"/>
      <c r="W38" s="67"/>
      <c r="X38" s="68"/>
      <c r="Y38" s="63" t="s">
        <v>0</v>
      </c>
    </row>
    <row r="39" spans="1:26" hidden="1">
      <c r="A39" s="427" t="s">
        <v>70</v>
      </c>
      <c r="B39" s="428"/>
      <c r="C39" s="428"/>
      <c r="D39" s="428"/>
      <c r="E39" s="428"/>
      <c r="F39" s="428"/>
      <c r="G39" s="428"/>
      <c r="H39" s="428"/>
      <c r="I39" s="428"/>
      <c r="J39" s="428"/>
      <c r="K39" s="428"/>
      <c r="L39" s="428"/>
      <c r="M39" s="428"/>
      <c r="N39" s="428"/>
      <c r="O39" s="428"/>
      <c r="P39" s="428"/>
      <c r="Q39" s="428"/>
      <c r="R39" s="428"/>
      <c r="S39" s="428"/>
      <c r="T39" s="428"/>
      <c r="U39" s="428"/>
      <c r="V39" s="252">
        <f>SUM(V37:V38)</f>
        <v>0</v>
      </c>
      <c r="W39" s="68">
        <f>SUM(W37:W38)</f>
        <v>0</v>
      </c>
      <c r="X39" s="68">
        <f>SUM(X37:X38)</f>
        <v>0</v>
      </c>
      <c r="Y39" s="63" t="s">
        <v>0</v>
      </c>
    </row>
    <row r="40" spans="1:26">
      <c r="A40" s="426" t="s">
        <v>187</v>
      </c>
      <c r="B40" s="415"/>
      <c r="C40" s="415"/>
      <c r="D40" s="415"/>
      <c r="E40" s="415"/>
      <c r="F40" s="415"/>
      <c r="G40" s="415"/>
      <c r="H40" s="415"/>
      <c r="I40" s="415"/>
      <c r="J40" s="415"/>
      <c r="K40" s="415"/>
      <c r="L40" s="415"/>
      <c r="M40" s="415"/>
      <c r="N40" s="415"/>
      <c r="O40" s="415"/>
      <c r="P40" s="415"/>
      <c r="Q40" s="415"/>
      <c r="R40" s="415"/>
      <c r="S40" s="415"/>
      <c r="T40" s="415"/>
      <c r="U40" s="415"/>
      <c r="V40" s="67"/>
      <c r="W40" s="67"/>
      <c r="X40" s="68"/>
      <c r="Y40" s="63" t="s">
        <v>0</v>
      </c>
    </row>
    <row r="41" spans="1:26">
      <c r="A41" s="452" t="s">
        <v>188</v>
      </c>
      <c r="B41" s="430"/>
      <c r="C41" s="430"/>
      <c r="D41" s="430"/>
      <c r="E41" s="430"/>
      <c r="F41" s="430"/>
      <c r="G41" s="430"/>
      <c r="H41" s="430"/>
      <c r="I41" s="430"/>
      <c r="J41" s="430"/>
      <c r="K41" s="430"/>
      <c r="L41" s="430"/>
      <c r="M41" s="430"/>
      <c r="N41" s="430"/>
      <c r="O41" s="430"/>
      <c r="P41" s="430"/>
      <c r="Q41" s="430"/>
      <c r="R41" s="430"/>
      <c r="S41" s="430"/>
      <c r="T41" s="430"/>
      <c r="U41" s="430"/>
      <c r="V41" s="67">
        <v>0</v>
      </c>
      <c r="W41" s="67">
        <v>0</v>
      </c>
      <c r="X41" s="68">
        <v>-361</v>
      </c>
      <c r="Y41" s="63" t="s">
        <v>0</v>
      </c>
    </row>
    <row r="42" spans="1:26" hidden="1">
      <c r="A42" s="432" t="s">
        <v>20</v>
      </c>
      <c r="B42" s="430"/>
      <c r="C42" s="430"/>
      <c r="D42" s="430"/>
      <c r="E42" s="430"/>
      <c r="F42" s="430"/>
      <c r="G42" s="430"/>
      <c r="H42" s="430"/>
      <c r="I42" s="430"/>
      <c r="J42" s="430"/>
      <c r="K42" s="430"/>
      <c r="L42" s="430"/>
      <c r="M42" s="430"/>
      <c r="N42" s="430"/>
      <c r="O42" s="430"/>
      <c r="P42" s="430"/>
      <c r="Q42" s="430"/>
      <c r="R42" s="430"/>
      <c r="S42" s="430"/>
      <c r="T42" s="430"/>
      <c r="U42" s="430"/>
      <c r="V42" s="67"/>
      <c r="W42" s="67"/>
      <c r="X42" s="67"/>
      <c r="Y42" s="63" t="s">
        <v>0</v>
      </c>
    </row>
    <row r="43" spans="1:26">
      <c r="A43" s="290" t="s">
        <v>160</v>
      </c>
      <c r="B43" s="288"/>
      <c r="C43" s="288"/>
      <c r="D43" s="288"/>
      <c r="E43" s="288"/>
      <c r="F43" s="288"/>
      <c r="G43" s="288"/>
      <c r="H43" s="288"/>
      <c r="I43" s="288"/>
      <c r="J43" s="288"/>
      <c r="K43" s="288"/>
      <c r="L43" s="288"/>
      <c r="M43" s="288"/>
      <c r="N43" s="288"/>
      <c r="O43" s="288"/>
      <c r="P43" s="288"/>
      <c r="Q43" s="288"/>
      <c r="R43" s="288"/>
      <c r="S43" s="288"/>
      <c r="T43" s="288"/>
      <c r="U43" s="288"/>
      <c r="V43" s="289">
        <f t="shared" ref="V43:W43" si="0">SUM(V41:V42)</f>
        <v>0</v>
      </c>
      <c r="W43" s="289">
        <f t="shared" si="0"/>
        <v>0</v>
      </c>
      <c r="X43" s="289">
        <f>SUM(X41:X42)</f>
        <v>-361</v>
      </c>
      <c r="Y43" s="63"/>
    </row>
    <row r="44" spans="1:26" ht="18" customHeight="1">
      <c r="A44" s="414" t="s">
        <v>69</v>
      </c>
      <c r="B44" s="415"/>
      <c r="C44" s="415"/>
      <c r="D44" s="415"/>
      <c r="E44" s="415"/>
      <c r="F44" s="415"/>
      <c r="G44" s="415"/>
      <c r="H44" s="415"/>
      <c r="I44" s="415"/>
      <c r="J44" s="415"/>
      <c r="K44" s="415"/>
      <c r="L44" s="415"/>
      <c r="M44" s="415"/>
      <c r="N44" s="415"/>
      <c r="O44" s="415"/>
      <c r="P44" s="415"/>
      <c r="Q44" s="415"/>
      <c r="R44" s="415"/>
      <c r="S44" s="415"/>
      <c r="T44" s="415"/>
      <c r="U44" s="415"/>
      <c r="V44" s="72">
        <f>SUM(V39+V43)</f>
        <v>0</v>
      </c>
      <c r="W44" s="72">
        <f t="shared" ref="W44:X44" si="1">SUM(W39+W43)</f>
        <v>0</v>
      </c>
      <c r="X44" s="72">
        <f t="shared" si="1"/>
        <v>-361</v>
      </c>
      <c r="Y44" s="63" t="s">
        <v>0</v>
      </c>
    </row>
    <row r="45" spans="1:26" ht="18" customHeight="1">
      <c r="A45" s="412" t="s">
        <v>150</v>
      </c>
      <c r="B45" s="413"/>
      <c r="C45" s="413"/>
      <c r="D45" s="413"/>
      <c r="E45" s="413"/>
      <c r="F45" s="413"/>
      <c r="G45" s="413"/>
      <c r="H45" s="413"/>
      <c r="I45" s="413"/>
      <c r="J45" s="413"/>
      <c r="K45" s="413"/>
      <c r="L45" s="413"/>
      <c r="M45" s="413"/>
      <c r="N45" s="413"/>
      <c r="O45" s="413"/>
      <c r="P45" s="413"/>
      <c r="Q45" s="413"/>
      <c r="R45" s="413"/>
      <c r="S45" s="413"/>
      <c r="T45" s="413"/>
      <c r="U45" s="413"/>
      <c r="V45" s="291">
        <f>V34+V44</f>
        <v>1314</v>
      </c>
      <c r="W45" s="291">
        <f>W34+W44</f>
        <v>1314</v>
      </c>
      <c r="X45" s="291">
        <f>X34+X44</f>
        <v>227407</v>
      </c>
      <c r="Y45" s="63" t="s">
        <v>0</v>
      </c>
    </row>
    <row r="46" spans="1:26" ht="18" customHeight="1">
      <c r="A46" s="465" t="s">
        <v>151</v>
      </c>
      <c r="B46" s="413"/>
      <c r="C46" s="413"/>
      <c r="D46" s="413"/>
      <c r="E46" s="413"/>
      <c r="F46" s="413"/>
      <c r="G46" s="413"/>
      <c r="H46" s="413"/>
      <c r="I46" s="413"/>
      <c r="J46" s="413"/>
      <c r="K46" s="413"/>
      <c r="L46" s="413"/>
      <c r="M46" s="413"/>
      <c r="N46" s="413"/>
      <c r="O46" s="413"/>
      <c r="P46" s="413"/>
      <c r="Q46" s="413"/>
      <c r="R46" s="413"/>
      <c r="S46" s="413"/>
      <c r="T46" s="413"/>
      <c r="U46" s="413"/>
      <c r="V46" s="71">
        <f>+V45-V11</f>
        <v>0</v>
      </c>
      <c r="W46" s="71">
        <f>+W45-W11</f>
        <v>0</v>
      </c>
      <c r="X46" s="71">
        <f>+X45-X14</f>
        <v>4149</v>
      </c>
      <c r="Y46" s="63" t="s">
        <v>0</v>
      </c>
    </row>
    <row r="47" spans="1:26">
      <c r="Y47" s="63" t="s">
        <v>0</v>
      </c>
    </row>
    <row r="48" spans="1:26" ht="18" customHeight="1">
      <c r="Y48" s="63" t="s">
        <v>0</v>
      </c>
    </row>
    <row r="49" spans="1:25" ht="18" customHeight="1">
      <c r="Y49" s="63" t="s">
        <v>0</v>
      </c>
    </row>
    <row r="50" spans="1:25" ht="18" customHeight="1">
      <c r="A50" s="42"/>
      <c r="B50" s="42"/>
      <c r="C50" s="42"/>
      <c r="D50" s="43"/>
      <c r="E50" s="43"/>
      <c r="F50" s="43"/>
      <c r="G50" s="43"/>
      <c r="H50" s="43"/>
      <c r="I50" s="43"/>
      <c r="J50" s="43"/>
      <c r="K50" s="43"/>
      <c r="L50" s="43"/>
      <c r="M50" s="43"/>
      <c r="N50" s="43"/>
      <c r="O50" s="43"/>
      <c r="P50" s="43"/>
      <c r="Q50" s="43"/>
      <c r="R50" s="43"/>
      <c r="S50" s="43"/>
      <c r="T50" s="43"/>
      <c r="U50" s="43"/>
      <c r="V50" s="43"/>
      <c r="W50" s="43"/>
      <c r="X50" s="43"/>
      <c r="Y50" s="63" t="s">
        <v>0</v>
      </c>
    </row>
    <row r="51" spans="1:25" ht="22.5" customHeight="1">
      <c r="A51" s="416" t="s">
        <v>118</v>
      </c>
      <c r="B51" s="417"/>
      <c r="C51" s="417"/>
      <c r="D51" s="444" t="s">
        <v>179</v>
      </c>
      <c r="E51" s="445"/>
      <c r="F51" s="446"/>
      <c r="G51" s="444" t="s">
        <v>171</v>
      </c>
      <c r="H51" s="466"/>
      <c r="I51" s="467"/>
      <c r="J51" s="444" t="s">
        <v>152</v>
      </c>
      <c r="K51" s="445"/>
      <c r="L51" s="446"/>
      <c r="M51" s="444" t="s">
        <v>149</v>
      </c>
      <c r="N51" s="445"/>
      <c r="O51" s="446"/>
      <c r="P51" s="444" t="s">
        <v>153</v>
      </c>
      <c r="Q51" s="471"/>
      <c r="R51" s="471"/>
      <c r="S51" s="444" t="s">
        <v>154</v>
      </c>
      <c r="T51" s="445"/>
      <c r="U51" s="445"/>
      <c r="V51" s="444" t="s">
        <v>155</v>
      </c>
      <c r="W51" s="445"/>
      <c r="X51" s="446"/>
      <c r="Y51" s="63" t="s">
        <v>0</v>
      </c>
    </row>
    <row r="52" spans="1:25" ht="27.75" customHeight="1">
      <c r="A52" s="418"/>
      <c r="B52" s="419"/>
      <c r="C52" s="419"/>
      <c r="D52" s="447"/>
      <c r="E52" s="448"/>
      <c r="F52" s="449"/>
      <c r="G52" s="468"/>
      <c r="H52" s="469"/>
      <c r="I52" s="470"/>
      <c r="J52" s="447"/>
      <c r="K52" s="448"/>
      <c r="L52" s="449"/>
      <c r="M52" s="447"/>
      <c r="N52" s="448"/>
      <c r="O52" s="449"/>
      <c r="P52" s="472"/>
      <c r="Q52" s="473"/>
      <c r="R52" s="473"/>
      <c r="S52" s="447"/>
      <c r="T52" s="448"/>
      <c r="U52" s="448"/>
      <c r="V52" s="447"/>
      <c r="W52" s="448"/>
      <c r="X52" s="449"/>
      <c r="Y52" s="63" t="s">
        <v>0</v>
      </c>
    </row>
    <row r="53" spans="1:25" ht="16.5" thickBot="1">
      <c r="A53" s="420"/>
      <c r="B53" s="421"/>
      <c r="C53" s="421"/>
      <c r="D53" s="153" t="s">
        <v>119</v>
      </c>
      <c r="E53" s="154" t="s">
        <v>31</v>
      </c>
      <c r="F53" s="155" t="s">
        <v>121</v>
      </c>
      <c r="G53" s="153" t="s">
        <v>119</v>
      </c>
      <c r="H53" s="154" t="s">
        <v>31</v>
      </c>
      <c r="I53" s="155" t="s">
        <v>121</v>
      </c>
      <c r="J53" s="153" t="s">
        <v>119</v>
      </c>
      <c r="K53" s="154" t="s">
        <v>31</v>
      </c>
      <c r="L53" s="155" t="s">
        <v>121</v>
      </c>
      <c r="M53" s="153" t="s">
        <v>119</v>
      </c>
      <c r="N53" s="154" t="s">
        <v>31</v>
      </c>
      <c r="O53" s="155" t="s">
        <v>121</v>
      </c>
      <c r="P53" s="153" t="s">
        <v>119</v>
      </c>
      <c r="Q53" s="154" t="s">
        <v>31</v>
      </c>
      <c r="R53" s="155" t="s">
        <v>121</v>
      </c>
      <c r="S53" s="153" t="s">
        <v>119</v>
      </c>
      <c r="T53" s="154" t="s">
        <v>31</v>
      </c>
      <c r="U53" s="155" t="s">
        <v>121</v>
      </c>
      <c r="V53" s="156" t="s">
        <v>119</v>
      </c>
      <c r="W53" s="154" t="s">
        <v>31</v>
      </c>
      <c r="X53" s="157" t="s">
        <v>121</v>
      </c>
      <c r="Y53" s="63" t="s">
        <v>0</v>
      </c>
    </row>
    <row r="54" spans="1:25">
      <c r="A54" s="144"/>
      <c r="B54" s="450" t="s">
        <v>184</v>
      </c>
      <c r="C54" s="443"/>
      <c r="D54" s="113">
        <f>V11</f>
        <v>1314</v>
      </c>
      <c r="E54" s="114">
        <f>W11</f>
        <v>1314</v>
      </c>
      <c r="F54" s="115">
        <f>X11</f>
        <v>218811</v>
      </c>
      <c r="G54" s="113">
        <f>V14</f>
        <v>1314</v>
      </c>
      <c r="H54" s="114">
        <f>W14</f>
        <v>1314</v>
      </c>
      <c r="I54" s="115">
        <f>X14</f>
        <v>223258</v>
      </c>
      <c r="J54" s="113">
        <f>V32</f>
        <v>0</v>
      </c>
      <c r="K54" s="114">
        <f>W33</f>
        <v>0</v>
      </c>
      <c r="L54" s="115">
        <f>X33</f>
        <v>4510</v>
      </c>
      <c r="M54" s="113">
        <f>V34</f>
        <v>1314</v>
      </c>
      <c r="N54" s="114">
        <f>W34</f>
        <v>1314</v>
      </c>
      <c r="O54" s="115">
        <f>X34</f>
        <v>227768</v>
      </c>
      <c r="P54" s="113"/>
      <c r="Q54" s="114"/>
      <c r="R54" s="115"/>
      <c r="S54" s="113">
        <f>V43</f>
        <v>0</v>
      </c>
      <c r="T54" s="114">
        <f>W43</f>
        <v>0</v>
      </c>
      <c r="U54" s="115">
        <f>X43</f>
        <v>-361</v>
      </c>
      <c r="V54" s="113">
        <f>P54+M54+S54</f>
        <v>1314</v>
      </c>
      <c r="W54" s="114">
        <f>+N54+Q54+T54</f>
        <v>1314</v>
      </c>
      <c r="X54" s="116">
        <f>R54+O54+U54</f>
        <v>227407</v>
      </c>
      <c r="Y54" s="63" t="s">
        <v>0</v>
      </c>
    </row>
    <row r="55" spans="1:25" hidden="1">
      <c r="A55" s="144"/>
      <c r="B55" s="443" t="s">
        <v>62</v>
      </c>
      <c r="C55" s="443"/>
      <c r="D55" s="113"/>
      <c r="E55" s="114"/>
      <c r="F55" s="117"/>
      <c r="G55" s="113"/>
      <c r="H55" s="114"/>
      <c r="I55" s="30"/>
      <c r="J55" s="113"/>
      <c r="K55" s="114"/>
      <c r="L55" s="30"/>
      <c r="M55" s="113"/>
      <c r="N55" s="114"/>
      <c r="O55" s="30"/>
      <c r="P55" s="113"/>
      <c r="Q55" s="114"/>
      <c r="R55" s="30"/>
      <c r="S55" s="113"/>
      <c r="T55" s="114"/>
      <c r="U55" s="30"/>
      <c r="V55" s="113">
        <f>P55+M55+S55</f>
        <v>0</v>
      </c>
      <c r="W55" s="114">
        <f>+N55+Q55+T55</f>
        <v>0</v>
      </c>
      <c r="X55" s="116">
        <f>R55+O55+U55</f>
        <v>0</v>
      </c>
      <c r="Y55" s="63" t="s">
        <v>0</v>
      </c>
    </row>
    <row r="56" spans="1:25" hidden="1">
      <c r="A56" s="144"/>
      <c r="B56" s="442" t="s">
        <v>63</v>
      </c>
      <c r="C56" s="442"/>
      <c r="D56" s="113"/>
      <c r="E56" s="114"/>
      <c r="F56" s="30"/>
      <c r="G56" s="113"/>
      <c r="H56" s="114"/>
      <c r="I56" s="30"/>
      <c r="J56" s="113"/>
      <c r="K56" s="114"/>
      <c r="L56" s="30"/>
      <c r="M56" s="113"/>
      <c r="N56" s="114"/>
      <c r="O56" s="30"/>
      <c r="P56" s="113"/>
      <c r="Q56" s="114"/>
      <c r="R56" s="30"/>
      <c r="S56" s="113"/>
      <c r="T56" s="114"/>
      <c r="U56" s="30"/>
      <c r="V56" s="113">
        <f>P56+M56+S56</f>
        <v>0</v>
      </c>
      <c r="W56" s="114">
        <f>+N56+Q56+T56</f>
        <v>0</v>
      </c>
      <c r="X56" s="116">
        <f>R56+O56+U56</f>
        <v>0</v>
      </c>
      <c r="Y56" s="63" t="s">
        <v>0</v>
      </c>
    </row>
    <row r="57" spans="1:25" ht="17.25" hidden="1" customHeight="1">
      <c r="A57" s="144"/>
      <c r="B57" s="442" t="s">
        <v>64</v>
      </c>
      <c r="C57" s="442"/>
      <c r="D57" s="113"/>
      <c r="E57" s="114"/>
      <c r="F57" s="30"/>
      <c r="G57" s="113"/>
      <c r="H57" s="114"/>
      <c r="I57" s="30"/>
      <c r="J57" s="113"/>
      <c r="K57" s="114"/>
      <c r="L57" s="30"/>
      <c r="M57" s="113"/>
      <c r="N57" s="114"/>
      <c r="O57" s="30"/>
      <c r="P57" s="113"/>
      <c r="Q57" s="114"/>
      <c r="R57" s="30"/>
      <c r="S57" s="113"/>
      <c r="T57" s="114"/>
      <c r="U57" s="30"/>
      <c r="V57" s="113">
        <f>P57+M57+S57</f>
        <v>0</v>
      </c>
      <c r="W57" s="114">
        <f>+N57+Q57+T57</f>
        <v>0</v>
      </c>
      <c r="X57" s="116">
        <f>R57+O57+U57</f>
        <v>0</v>
      </c>
      <c r="Y57" s="63" t="s">
        <v>0</v>
      </c>
    </row>
    <row r="58" spans="1:25">
      <c r="A58" s="146"/>
      <c r="B58" s="147"/>
      <c r="C58" s="147" t="s">
        <v>32</v>
      </c>
      <c r="D58" s="158">
        <f>SUM(D54:D57)</f>
        <v>1314</v>
      </c>
      <c r="E58" s="159">
        <f>SUM(E54:E57)</f>
        <v>1314</v>
      </c>
      <c r="F58" s="118">
        <f>SUM(F54:F57)</f>
        <v>218811</v>
      </c>
      <c r="G58" s="158">
        <f t="shared" ref="G58:V58" si="2">SUM(G54:G57)</f>
        <v>1314</v>
      </c>
      <c r="H58" s="159">
        <f t="shared" si="2"/>
        <v>1314</v>
      </c>
      <c r="I58" s="118">
        <f t="shared" si="2"/>
        <v>223258</v>
      </c>
      <c r="J58" s="158">
        <f t="shared" si="2"/>
        <v>0</v>
      </c>
      <c r="K58" s="159">
        <f t="shared" si="2"/>
        <v>0</v>
      </c>
      <c r="L58" s="118">
        <f t="shared" si="2"/>
        <v>4510</v>
      </c>
      <c r="M58" s="158">
        <f t="shared" si="2"/>
        <v>1314</v>
      </c>
      <c r="N58" s="159">
        <f t="shared" si="2"/>
        <v>1314</v>
      </c>
      <c r="O58" s="118">
        <f t="shared" si="2"/>
        <v>227768</v>
      </c>
      <c r="P58" s="158">
        <f t="shared" si="2"/>
        <v>0</v>
      </c>
      <c r="Q58" s="159">
        <f t="shared" si="2"/>
        <v>0</v>
      </c>
      <c r="R58" s="118">
        <f t="shared" si="2"/>
        <v>0</v>
      </c>
      <c r="S58" s="158">
        <f t="shared" si="2"/>
        <v>0</v>
      </c>
      <c r="T58" s="159">
        <f t="shared" si="2"/>
        <v>0</v>
      </c>
      <c r="U58" s="118">
        <f t="shared" si="2"/>
        <v>-361</v>
      </c>
      <c r="V58" s="158">
        <f t="shared" si="2"/>
        <v>1314</v>
      </c>
      <c r="W58" s="159">
        <f>SUM(W54:W57)</f>
        <v>1314</v>
      </c>
      <c r="X58" s="119">
        <f>SUM(X54:X57)</f>
        <v>227407</v>
      </c>
      <c r="Y58" s="63" t="s">
        <v>0</v>
      </c>
    </row>
    <row r="59" spans="1:25" ht="17.25" customHeight="1">
      <c r="A59" s="148"/>
      <c r="B59" s="459"/>
      <c r="C59" s="460"/>
      <c r="D59" s="160"/>
      <c r="E59" s="161"/>
      <c r="F59" s="4"/>
      <c r="G59" s="164"/>
      <c r="H59" s="165"/>
      <c r="I59" s="165"/>
      <c r="J59" s="164"/>
      <c r="K59" s="165"/>
      <c r="L59" s="165"/>
      <c r="M59" s="164"/>
      <c r="N59" s="165"/>
      <c r="O59" s="165"/>
      <c r="P59" s="164"/>
      <c r="Q59" s="165"/>
      <c r="R59" s="165"/>
      <c r="S59" s="164"/>
      <c r="T59" s="165"/>
      <c r="U59" s="165"/>
      <c r="V59" s="164"/>
      <c r="W59" s="170"/>
      <c r="X59" s="215"/>
      <c r="Y59" s="63" t="s">
        <v>0</v>
      </c>
    </row>
    <row r="60" spans="1:25">
      <c r="A60" s="146"/>
      <c r="B60" s="461" t="s">
        <v>108</v>
      </c>
      <c r="C60" s="462"/>
      <c r="D60" s="162"/>
      <c r="E60" s="163"/>
      <c r="F60" s="120"/>
      <c r="G60" s="166"/>
      <c r="H60" s="167"/>
      <c r="I60" s="167"/>
      <c r="J60" s="166"/>
      <c r="K60" s="167"/>
      <c r="L60" s="167"/>
      <c r="M60" s="166"/>
      <c r="N60" s="167"/>
      <c r="O60" s="167"/>
      <c r="P60" s="166"/>
      <c r="Q60" s="167"/>
      <c r="R60" s="167"/>
      <c r="S60" s="166"/>
      <c r="T60" s="167"/>
      <c r="U60" s="167"/>
      <c r="V60" s="166"/>
      <c r="W60" s="163">
        <f>Q60+N60+T60</f>
        <v>0</v>
      </c>
      <c r="X60" s="199"/>
      <c r="Y60" s="63" t="s">
        <v>0</v>
      </c>
    </row>
    <row r="61" spans="1:25">
      <c r="A61" s="144"/>
      <c r="B61" s="455" t="s">
        <v>107</v>
      </c>
      <c r="C61" s="456"/>
      <c r="D61" s="113"/>
      <c r="E61" s="114">
        <f>+E58+E60</f>
        <v>1314</v>
      </c>
      <c r="F61" s="30"/>
      <c r="G61" s="168"/>
      <c r="H61" s="114">
        <f>+H58+H60</f>
        <v>1314</v>
      </c>
      <c r="I61" s="115"/>
      <c r="J61" s="168"/>
      <c r="K61" s="114">
        <f>+K58+K60</f>
        <v>0</v>
      </c>
      <c r="L61" s="115"/>
      <c r="M61" s="168"/>
      <c r="N61" s="114">
        <f>+N58+N60</f>
        <v>1314</v>
      </c>
      <c r="O61" s="115"/>
      <c r="P61" s="168"/>
      <c r="Q61" s="114">
        <f>+Q58+Q60</f>
        <v>0</v>
      </c>
      <c r="R61" s="115"/>
      <c r="S61" s="168"/>
      <c r="T61" s="114">
        <f>+T58+T60</f>
        <v>0</v>
      </c>
      <c r="U61" s="115"/>
      <c r="V61" s="168"/>
      <c r="W61" s="114">
        <f>+W58+W60</f>
        <v>1314</v>
      </c>
      <c r="X61" s="68"/>
      <c r="Y61" s="63" t="s">
        <v>0</v>
      </c>
    </row>
    <row r="62" spans="1:25">
      <c r="A62" s="149"/>
      <c r="B62" s="463"/>
      <c r="C62" s="464"/>
      <c r="D62" s="160"/>
      <c r="E62" s="161"/>
      <c r="F62" s="4"/>
      <c r="G62" s="164"/>
      <c r="H62" s="165"/>
      <c r="I62" s="165"/>
      <c r="J62" s="164"/>
      <c r="K62" s="165"/>
      <c r="L62" s="165"/>
      <c r="M62" s="164"/>
      <c r="N62" s="165"/>
      <c r="O62" s="165"/>
      <c r="P62" s="164"/>
      <c r="Q62" s="165"/>
      <c r="R62" s="165"/>
      <c r="S62" s="164"/>
      <c r="T62" s="165"/>
      <c r="U62" s="165"/>
      <c r="V62" s="164"/>
      <c r="W62" s="170"/>
      <c r="X62" s="215"/>
      <c r="Y62" s="63" t="s">
        <v>0</v>
      </c>
    </row>
    <row r="63" spans="1:25">
      <c r="A63" s="144"/>
      <c r="B63" s="455" t="s">
        <v>105</v>
      </c>
      <c r="C63" s="456"/>
      <c r="D63" s="113"/>
      <c r="E63" s="114"/>
      <c r="F63" s="30"/>
      <c r="G63" s="168"/>
      <c r="H63" s="115"/>
      <c r="I63" s="115"/>
      <c r="J63" s="168"/>
      <c r="K63" s="115"/>
      <c r="L63" s="115"/>
      <c r="M63" s="168"/>
      <c r="N63" s="115"/>
      <c r="O63" s="115"/>
      <c r="P63" s="168"/>
      <c r="Q63" s="115"/>
      <c r="R63" s="115"/>
      <c r="S63" s="168"/>
      <c r="T63" s="115"/>
      <c r="U63" s="115"/>
      <c r="V63" s="168"/>
      <c r="W63" s="115"/>
      <c r="X63" s="68"/>
      <c r="Y63" s="63" t="s">
        <v>0</v>
      </c>
    </row>
    <row r="64" spans="1:25">
      <c r="A64" s="144"/>
      <c r="B64" s="150"/>
      <c r="C64" s="145" t="s">
        <v>37</v>
      </c>
      <c r="D64" s="113"/>
      <c r="E64" s="114"/>
      <c r="F64" s="30"/>
      <c r="G64" s="168"/>
      <c r="H64" s="115"/>
      <c r="I64" s="115"/>
      <c r="J64" s="168"/>
      <c r="K64" s="114"/>
      <c r="L64" s="115"/>
      <c r="M64" s="168"/>
      <c r="N64" s="114"/>
      <c r="O64" s="115"/>
      <c r="P64" s="168"/>
      <c r="Q64" s="114"/>
      <c r="R64" s="115"/>
      <c r="S64" s="168"/>
      <c r="T64" s="114"/>
      <c r="U64" s="115"/>
      <c r="V64" s="168"/>
      <c r="W64" s="169">
        <f>Q64+N64+T64</f>
        <v>0</v>
      </c>
      <c r="X64" s="68"/>
      <c r="Y64" s="63" t="s">
        <v>0</v>
      </c>
    </row>
    <row r="65" spans="1:25">
      <c r="A65" s="146"/>
      <c r="B65" s="151"/>
      <c r="C65" s="152" t="s">
        <v>66</v>
      </c>
      <c r="D65" s="162"/>
      <c r="E65" s="163"/>
      <c r="F65" s="120"/>
      <c r="G65" s="166"/>
      <c r="H65" s="167"/>
      <c r="I65" s="167"/>
      <c r="J65" s="166"/>
      <c r="K65" s="163"/>
      <c r="L65" s="167"/>
      <c r="M65" s="166"/>
      <c r="N65" s="163"/>
      <c r="O65" s="167"/>
      <c r="P65" s="166"/>
      <c r="Q65" s="163"/>
      <c r="R65" s="167"/>
      <c r="S65" s="166"/>
      <c r="T65" s="163"/>
      <c r="U65" s="167"/>
      <c r="V65" s="166"/>
      <c r="W65" s="163">
        <f>Q65+N65+T65</f>
        <v>0</v>
      </c>
      <c r="X65" s="199"/>
      <c r="Y65" s="63" t="s">
        <v>0</v>
      </c>
    </row>
    <row r="66" spans="1:25">
      <c r="A66" s="146"/>
      <c r="B66" s="457" t="s">
        <v>106</v>
      </c>
      <c r="C66" s="458"/>
      <c r="D66" s="162"/>
      <c r="E66" s="163">
        <f>E65+E64+E61</f>
        <v>1314</v>
      </c>
      <c r="F66" s="120"/>
      <c r="G66" s="166"/>
      <c r="H66" s="163">
        <f>H65+H64+H61</f>
        <v>1314</v>
      </c>
      <c r="I66" s="167"/>
      <c r="J66" s="166"/>
      <c r="K66" s="163">
        <f>K65+K64+K61</f>
        <v>0</v>
      </c>
      <c r="L66" s="167"/>
      <c r="M66" s="166"/>
      <c r="N66" s="163">
        <f>N65+N64+N61</f>
        <v>1314</v>
      </c>
      <c r="O66" s="167"/>
      <c r="P66" s="166"/>
      <c r="Q66" s="163">
        <f>Q65+Q64+Q61</f>
        <v>0</v>
      </c>
      <c r="R66" s="167"/>
      <c r="S66" s="166"/>
      <c r="T66" s="163">
        <f>T65+T64+T61</f>
        <v>0</v>
      </c>
      <c r="U66" s="167"/>
      <c r="V66" s="166"/>
      <c r="W66" s="163">
        <f>W65+W64+W61</f>
        <v>1314</v>
      </c>
      <c r="X66" s="199"/>
      <c r="Y66" s="63" t="s">
        <v>0</v>
      </c>
    </row>
    <row r="67" spans="1:25">
      <c r="C67" s="5"/>
      <c r="Y67" s="63" t="s">
        <v>0</v>
      </c>
    </row>
    <row r="68" spans="1:25">
      <c r="W68" s="32"/>
      <c r="X68" s="32"/>
      <c r="Y68" s="63" t="s">
        <v>0</v>
      </c>
    </row>
    <row r="69" spans="1:25" ht="39.950000000000003" customHeight="1">
      <c r="A69" s="391" t="s">
        <v>220</v>
      </c>
      <c r="B69" s="391"/>
      <c r="C69" s="391"/>
      <c r="D69" s="391"/>
      <c r="E69" s="391"/>
      <c r="F69" s="391"/>
      <c r="G69" s="391"/>
      <c r="H69" s="391"/>
      <c r="I69" s="391"/>
      <c r="J69" s="391"/>
      <c r="K69" s="391"/>
      <c r="L69" s="391"/>
      <c r="M69" s="391"/>
      <c r="N69" s="391"/>
      <c r="O69" s="391"/>
      <c r="P69" s="391"/>
      <c r="Q69" s="391"/>
      <c r="R69" s="391"/>
      <c r="S69" s="391"/>
      <c r="T69" s="391"/>
      <c r="U69" s="391"/>
      <c r="V69" s="391"/>
      <c r="W69" s="391"/>
      <c r="X69" s="391"/>
      <c r="Y69" s="63" t="s">
        <v>14</v>
      </c>
    </row>
  </sheetData>
  <customSheetViews>
    <customSheetView guid="{12C66D54-5067-4346-818B-6EAB1C8A9183}" scale="65" showPageBreaks="1" showGridLines="0" outlineSymbols="0" fitToPage="1" printArea="1" view="pageBreakPreview">
      <selection activeCell="A21" sqref="A21:U21"/>
      <rowBreaks count="1" manualBreakCount="1">
        <brk id="47" max="23" man="1"/>
      </rowBreaks>
      <pageMargins left="0.5" right="0.4" top="0.5" bottom="0.25" header="0" footer="0"/>
      <printOptions horizontalCentered="1"/>
      <pageSetup scale="55" firstPageNumber="8" fitToHeight="0" orientation="landscape" useFirstPageNumber="1" r:id="rId1"/>
      <headerFooter alignWithMargins="0">
        <oddFooter>&amp;C&amp;"Times New Roman,Regular"Exhibit B - Summary of Requirements</oddFooter>
      </headerFooter>
    </customSheetView>
    <customSheetView guid="{4148B88B-8ED7-4FDE-9459-DEB244AD0552}" scale="65" showPageBreaks="1" showGridLines="0" outlineSymbols="0" fitToPage="1" printArea="1" view="pageBreakPreview" topLeftCell="C7">
      <selection activeCell="A38" sqref="A38:U38"/>
      <rowBreaks count="1" manualBreakCount="1">
        <brk id="47" max="23" man="1"/>
      </rowBreaks>
      <pageMargins left="0.5" right="0.4" top="0.5" bottom="0.25" header="0" footer="0"/>
      <printOptions horizontalCentered="1"/>
      <pageSetup scale="55" firstPageNumber="8" fitToHeight="0" orientation="landscape" useFirstPageNumber="1" r:id="rId2"/>
      <headerFooter alignWithMargins="0">
        <oddFooter>&amp;C&amp;"Times New Roman,Regular"Exhibit B - Summary of Requirements</oddFooter>
      </headerFooter>
    </customSheetView>
    <customSheetView guid="{56C0A34E-45B4-448B-85E5-70B3A8E63333}" scale="65" showPageBreaks="1" showGridLines="0" outlineSymbols="0" fitToPage="1" printArea="1" view="pageBreakPreview" topLeftCell="A6">
      <selection activeCell="X34" sqref="X34"/>
      <rowBreaks count="1" manualBreakCount="1">
        <brk id="49" max="23" man="1"/>
      </rowBreaks>
      <pageMargins left="0.5" right="0.4" top="0.5" bottom="0.25" header="0" footer="0"/>
      <printOptions horizontalCentered="1"/>
      <pageSetup scale="55" firstPageNumber="8" fitToHeight="0" orientation="landscape" useFirstPageNumber="1" r:id="rId3"/>
      <headerFooter alignWithMargins="0">
        <oddFooter>&amp;C&amp;"Times New Roman,Regular"Exhibit B - Summary of Requirements</oddFooter>
      </headerFooter>
    </customSheetView>
    <customSheetView guid="{3118AF25-8423-420A-806A-487665220C68}" scale="65" showPageBreaks="1" showGridLines="0" outlineSymbols="0" fitToPage="1" printArea="1" view="pageBreakPreview" topLeftCell="A50">
      <selection activeCell="W80" sqref="W80"/>
      <rowBreaks count="1" manualBreakCount="1">
        <brk id="47" max="23" man="1"/>
      </rowBreaks>
      <pageMargins left="0.5" right="0.4" top="0.5" bottom="0.25" header="0" footer="0"/>
      <printOptions horizontalCentered="1"/>
      <pageSetup scale="55" firstPageNumber="8" fitToHeight="0" orientation="landscape" useFirstPageNumber="1" r:id="rId4"/>
      <headerFooter alignWithMargins="0">
        <oddFooter>&amp;C&amp;"Times New Roman,Regular"Exhibit B - Summary of Requirements</oddFooter>
      </headerFooter>
    </customSheetView>
  </customSheetViews>
  <mergeCells count="66">
    <mergeCell ref="A16:U16"/>
    <mergeCell ref="B63:C63"/>
    <mergeCell ref="B66:C66"/>
    <mergeCell ref="B59:C59"/>
    <mergeCell ref="B60:C60"/>
    <mergeCell ref="B62:C62"/>
    <mergeCell ref="B61:C61"/>
    <mergeCell ref="A46:U46"/>
    <mergeCell ref="G51:I52"/>
    <mergeCell ref="J51:L52"/>
    <mergeCell ref="M51:O52"/>
    <mergeCell ref="P51:R52"/>
    <mergeCell ref="S51:U52"/>
    <mergeCell ref="A42:U42"/>
    <mergeCell ref="A29:U29"/>
    <mergeCell ref="A17:U17"/>
    <mergeCell ref="A22:U22"/>
    <mergeCell ref="A23:U23"/>
    <mergeCell ref="A18:U18"/>
    <mergeCell ref="A41:U41"/>
    <mergeCell ref="A38:U38"/>
    <mergeCell ref="A37:U37"/>
    <mergeCell ref="A30:U30"/>
    <mergeCell ref="A28:U28"/>
    <mergeCell ref="A20:U20"/>
    <mergeCell ref="A21:U21"/>
    <mergeCell ref="A25:U25"/>
    <mergeCell ref="A26:U26"/>
    <mergeCell ref="B57:C57"/>
    <mergeCell ref="B55:C55"/>
    <mergeCell ref="B56:C56"/>
    <mergeCell ref="V51:X52"/>
    <mergeCell ref="D51:F52"/>
    <mergeCell ref="B54:C54"/>
    <mergeCell ref="A13:U13"/>
    <mergeCell ref="V9:V10"/>
    <mergeCell ref="A12:U12"/>
    <mergeCell ref="A40:U40"/>
    <mergeCell ref="A39:U39"/>
    <mergeCell ref="A19:U19"/>
    <mergeCell ref="A24:U24"/>
    <mergeCell ref="A31:U31"/>
    <mergeCell ref="A36:U36"/>
    <mergeCell ref="A32:U32"/>
    <mergeCell ref="A33:U33"/>
    <mergeCell ref="A34:U34"/>
    <mergeCell ref="A35:U35"/>
    <mergeCell ref="A27:U27"/>
    <mergeCell ref="A14:U14"/>
    <mergeCell ref="A15:U15"/>
    <mergeCell ref="A69:X69"/>
    <mergeCell ref="A1:X1"/>
    <mergeCell ref="A11:U11"/>
    <mergeCell ref="A2:X2"/>
    <mergeCell ref="X9:X10"/>
    <mergeCell ref="W9:W10"/>
    <mergeCell ref="A3:X3"/>
    <mergeCell ref="A4:X4"/>
    <mergeCell ref="A5:X5"/>
    <mergeCell ref="A6:X6"/>
    <mergeCell ref="V8:X8"/>
    <mergeCell ref="A7:X7"/>
    <mergeCell ref="A8:U10"/>
    <mergeCell ref="A45:U45"/>
    <mergeCell ref="A44:U44"/>
    <mergeCell ref="A51:C53"/>
  </mergeCells>
  <phoneticPr fontId="0" type="noConversion"/>
  <printOptions horizontalCentered="1"/>
  <pageMargins left="0.25" right="0.15" top="0.5" bottom="0.25" header="0" footer="0"/>
  <pageSetup scale="60" firstPageNumber="8" orientation="landscape" useFirstPageNumber="1" r:id="rId5"/>
  <headerFooter alignWithMargins="0">
    <oddFooter>&amp;C&amp;"Times New Roman,Regular"Exhibit B - Summary of Requirements</oddFooter>
  </headerFooter>
  <rowBreaks count="1" manualBreakCount="1">
    <brk id="46" max="23" man="1"/>
  </rowBreaks>
  <ignoredErrors>
    <ignoredError sqref="W54:W55 W57" formula="1"/>
  </ignoredErrors>
</worksheet>
</file>

<file path=xl/worksheets/sheet3.xml><?xml version="1.0" encoding="utf-8"?>
<worksheet xmlns="http://schemas.openxmlformats.org/spreadsheetml/2006/main" xmlns:r="http://schemas.openxmlformats.org/officeDocument/2006/relationships">
  <sheetPr codeName="Sheet6">
    <pageSetUpPr fitToPage="1"/>
  </sheetPr>
  <dimension ref="A1:H16"/>
  <sheetViews>
    <sheetView view="pageBreakPreview" zoomScale="75" zoomScaleNormal="75" zoomScaleSheetLayoutView="75" workbookViewId="0">
      <selection activeCell="J25" sqref="J25"/>
    </sheetView>
  </sheetViews>
  <sheetFormatPr defaultColWidth="7.21875" defaultRowHeight="12.75"/>
  <cols>
    <col min="1" max="1" width="17.88671875" style="22" customWidth="1"/>
    <col min="2" max="2" width="18.5546875" style="22" customWidth="1"/>
    <col min="3" max="3" width="6.5546875" style="22" customWidth="1"/>
    <col min="4" max="4" width="8.33203125" style="22" customWidth="1"/>
    <col min="5" max="5" width="7.21875" style="22" customWidth="1"/>
    <col min="6" max="6" width="11.88671875" style="22" customWidth="1"/>
    <col min="7" max="7" width="15" style="22" customWidth="1"/>
    <col min="8" max="8" width="8.88671875" style="66" customWidth="1"/>
    <col min="9" max="16384" width="7.21875" style="22"/>
  </cols>
  <sheetData>
    <row r="1" spans="1:8" ht="20.25">
      <c r="A1" s="481" t="s">
        <v>143</v>
      </c>
      <c r="B1" s="482"/>
      <c r="C1" s="482"/>
      <c r="D1" s="482"/>
      <c r="E1" s="482"/>
      <c r="F1" s="482"/>
      <c r="G1" s="482"/>
      <c r="H1" s="65" t="s">
        <v>0</v>
      </c>
    </row>
    <row r="2" spans="1:8" ht="20.25">
      <c r="A2" s="488"/>
      <c r="B2" s="488"/>
      <c r="C2" s="488"/>
      <c r="D2" s="488"/>
      <c r="E2" s="488"/>
      <c r="F2" s="488"/>
      <c r="G2" s="488"/>
      <c r="H2" s="65" t="s">
        <v>0</v>
      </c>
    </row>
    <row r="3" spans="1:8">
      <c r="A3" s="489"/>
      <c r="B3" s="489"/>
      <c r="C3" s="489"/>
      <c r="D3" s="489"/>
      <c r="E3" s="489"/>
      <c r="F3" s="489"/>
      <c r="G3" s="489"/>
      <c r="H3" s="65" t="s">
        <v>0</v>
      </c>
    </row>
    <row r="4" spans="1:8" ht="23.25">
      <c r="A4" s="483" t="s">
        <v>175</v>
      </c>
      <c r="B4" s="484"/>
      <c r="C4" s="484"/>
      <c r="D4" s="484"/>
      <c r="E4" s="484"/>
      <c r="F4" s="484"/>
      <c r="G4" s="484"/>
      <c r="H4" s="65" t="s">
        <v>0</v>
      </c>
    </row>
    <row r="5" spans="1:8" ht="23.25">
      <c r="A5" s="485" t="str">
        <f>'B. Summary of Requirements '!A4:X4</f>
        <v>United States Trustee Program</v>
      </c>
      <c r="B5" s="486"/>
      <c r="C5" s="486"/>
      <c r="D5" s="486"/>
      <c r="E5" s="486"/>
      <c r="F5" s="486"/>
      <c r="G5" s="486"/>
      <c r="H5" s="65" t="s">
        <v>0</v>
      </c>
    </row>
    <row r="6" spans="1:8" ht="23.25">
      <c r="A6" s="487" t="s">
        <v>102</v>
      </c>
      <c r="B6" s="484"/>
      <c r="C6" s="484"/>
      <c r="D6" s="484"/>
      <c r="E6" s="484"/>
      <c r="F6" s="484"/>
      <c r="G6" s="484"/>
      <c r="H6" s="65" t="s">
        <v>0</v>
      </c>
    </row>
    <row r="7" spans="1:8">
      <c r="A7" s="490"/>
      <c r="B7" s="490"/>
      <c r="C7" s="490"/>
      <c r="D7" s="490"/>
      <c r="E7" s="490"/>
      <c r="F7" s="490"/>
      <c r="G7" s="490"/>
      <c r="H7" s="65" t="s">
        <v>0</v>
      </c>
    </row>
    <row r="8" spans="1:8">
      <c r="A8" s="491"/>
      <c r="B8" s="491"/>
      <c r="C8" s="491"/>
      <c r="D8" s="491"/>
      <c r="E8" s="491"/>
      <c r="F8" s="491"/>
      <c r="G8" s="491"/>
      <c r="H8" s="65" t="s">
        <v>0</v>
      </c>
    </row>
    <row r="9" spans="1:8" ht="18.75" customHeight="1">
      <c r="A9" s="479" t="s">
        <v>5</v>
      </c>
      <c r="B9" s="477" t="s">
        <v>12</v>
      </c>
      <c r="C9" s="474" t="s">
        <v>184</v>
      </c>
      <c r="D9" s="475"/>
      <c r="E9" s="475"/>
      <c r="F9" s="476"/>
      <c r="G9" s="477" t="s">
        <v>104</v>
      </c>
      <c r="H9" s="65" t="s">
        <v>0</v>
      </c>
    </row>
    <row r="10" spans="1:8" ht="18.75" customHeight="1">
      <c r="A10" s="480"/>
      <c r="B10" s="478"/>
      <c r="C10" s="23" t="s">
        <v>119</v>
      </c>
      <c r="D10" s="23" t="s">
        <v>4</v>
      </c>
      <c r="E10" s="23" t="s">
        <v>31</v>
      </c>
      <c r="F10" s="24" t="s">
        <v>121</v>
      </c>
      <c r="G10" s="478"/>
      <c r="H10" s="65" t="s">
        <v>0</v>
      </c>
    </row>
    <row r="11" spans="1:8" ht="18.75" customHeight="1">
      <c r="A11" s="38"/>
      <c r="B11" s="39"/>
      <c r="C11" s="121"/>
      <c r="D11" s="73"/>
      <c r="E11" s="73"/>
      <c r="F11" s="74"/>
      <c r="G11" s="74"/>
      <c r="H11" s="65" t="s">
        <v>0</v>
      </c>
    </row>
    <row r="12" spans="1:8" ht="18.75" customHeight="1">
      <c r="A12" s="40" t="s">
        <v>190</v>
      </c>
      <c r="B12" s="40" t="s">
        <v>184</v>
      </c>
      <c r="C12" s="122">
        <v>0</v>
      </c>
      <c r="D12" s="73">
        <v>0</v>
      </c>
      <c r="E12" s="73">
        <v>0</v>
      </c>
      <c r="F12" s="74">
        <v>-361</v>
      </c>
      <c r="G12" s="74">
        <f>F12</f>
        <v>-361</v>
      </c>
      <c r="H12" s="65" t="s">
        <v>0</v>
      </c>
    </row>
    <row r="13" spans="1:8" ht="18.75" customHeight="1">
      <c r="A13" s="29"/>
      <c r="B13" s="41"/>
      <c r="C13" s="75"/>
      <c r="D13" s="76"/>
      <c r="E13" s="76"/>
      <c r="F13" s="77"/>
      <c r="G13" s="78"/>
      <c r="H13" s="65" t="s">
        <v>0</v>
      </c>
    </row>
    <row r="14" spans="1:8" s="333" customFormat="1" ht="18.75" customHeight="1">
      <c r="A14" s="327" t="s">
        <v>104</v>
      </c>
      <c r="B14" s="328"/>
      <c r="C14" s="329">
        <f>SUM(C11:C13)</f>
        <v>0</v>
      </c>
      <c r="D14" s="330">
        <f>SUM(D11:D13)</f>
        <v>0</v>
      </c>
      <c r="E14" s="330">
        <f>SUM(E11:E13)</f>
        <v>0</v>
      </c>
      <c r="F14" s="331">
        <f>SUM(F11:F13)</f>
        <v>-361</v>
      </c>
      <c r="G14" s="332">
        <f>SUM(G11:G13)</f>
        <v>-361</v>
      </c>
      <c r="H14" s="387" t="s">
        <v>14</v>
      </c>
    </row>
    <row r="15" spans="1:8" ht="18.75" customHeight="1">
      <c r="A15" s="287"/>
      <c r="B15" s="31"/>
      <c r="C15" s="79"/>
      <c r="D15" s="79"/>
      <c r="E15" s="79"/>
      <c r="F15" s="25"/>
      <c r="G15" s="25"/>
      <c r="H15" s="65"/>
    </row>
    <row r="16" spans="1:8">
      <c r="A16" s="45"/>
      <c r="B16" s="45"/>
      <c r="C16" s="45"/>
      <c r="D16" s="45"/>
      <c r="E16" s="45"/>
      <c r="F16" s="45"/>
    </row>
  </sheetData>
  <customSheetViews>
    <customSheetView guid="{12C66D54-5067-4346-818B-6EAB1C8A9183}" scale="75" showPageBreaks="1" fitToPage="1" printArea="1" view="pageBreakPreview">
      <selection activeCell="A6" sqref="A6:S6"/>
      <pageMargins left="0.75" right="0.75" top="1" bottom="1" header="0.5" footer="0.5"/>
      <printOptions horizontalCentered="1"/>
      <pageSetup scale="69" orientation="landscape" r:id="rId1"/>
      <headerFooter alignWithMargins="0">
        <oddFooter>&amp;C&amp;"Times New Roman,Regular"Exhibit C - Program Increases/Offsets By Decision Unit</oddFooter>
      </headerFooter>
    </customSheetView>
    <customSheetView guid="{4148B88B-8ED7-4FDE-9459-DEB244AD0552}" scale="75" showPageBreaks="1" fitToPage="1" printArea="1" view="pageBreakPreview">
      <selection activeCell="A6" sqref="A6:S6"/>
      <pageMargins left="0.75" right="0.75" top="1" bottom="1" header="0.5" footer="0.5"/>
      <printOptions horizontalCentered="1"/>
      <pageSetup scale="69" orientation="landscape" r:id="rId2"/>
      <headerFooter alignWithMargins="0">
        <oddFooter>&amp;C&amp;"Times New Roman,Regular"Exhibit C - Program Increases/Offsets By Decision Unit</oddFooter>
      </headerFooter>
    </customSheetView>
    <customSheetView guid="{56C0A34E-45B4-448B-85E5-70B3A8E63333}" scale="75" showPageBreaks="1" fitToPage="1" printArea="1" view="pageBreakPreview">
      <selection activeCell="J27" sqref="J27"/>
      <pageMargins left="0.75" right="0.75" top="1" bottom="1" header="0.5" footer="0.5"/>
      <printOptions horizontalCentered="1"/>
      <pageSetup scale="69" orientation="landscape" r:id="rId3"/>
      <headerFooter alignWithMargins="0">
        <oddFooter>&amp;C&amp;"Times New Roman,Regular"Exhibit C - Program Increases/Offsets By Decision Unit</oddFooter>
      </headerFooter>
    </customSheetView>
    <customSheetView guid="{3118AF25-8423-420A-806A-487665220C68}" scale="75" showPageBreaks="1" fitToPage="1" printArea="1" view="pageBreakPreview">
      <selection activeCell="D16" sqref="D16"/>
      <pageMargins left="0.75" right="0.75" top="1" bottom="1" header="0.5" footer="0.5"/>
      <printOptions horizontalCentered="1"/>
      <pageSetup scale="69" orientation="landscape" r:id="rId4"/>
      <headerFooter alignWithMargins="0">
        <oddFooter>&amp;C&amp;"Times New Roman,Regular"Exhibit C - Program Increases/Offsets By Decision Unit</oddFooter>
      </headerFooter>
    </customSheetView>
  </customSheetViews>
  <mergeCells count="12">
    <mergeCell ref="C9:F9"/>
    <mergeCell ref="B9:B10"/>
    <mergeCell ref="A9:A10"/>
    <mergeCell ref="A1:G1"/>
    <mergeCell ref="A4:G4"/>
    <mergeCell ref="A5:G5"/>
    <mergeCell ref="A6:G6"/>
    <mergeCell ref="A2:G2"/>
    <mergeCell ref="A3:G3"/>
    <mergeCell ref="A7:G7"/>
    <mergeCell ref="A8:G8"/>
    <mergeCell ref="G9:G10"/>
  </mergeCells>
  <phoneticPr fontId="19" type="noConversion"/>
  <printOptions horizontalCentered="1"/>
  <pageMargins left="0.75" right="0.75" top="1" bottom="1" header="0.5" footer="0.5"/>
  <pageSetup orientation="landscape" r:id="rId5"/>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pageSetUpPr fitToPage="1"/>
  </sheetPr>
  <dimension ref="A1:R18"/>
  <sheetViews>
    <sheetView view="pageBreakPreview" zoomScale="70" zoomScaleNormal="75" zoomScaleSheetLayoutView="70" workbookViewId="0">
      <selection activeCell="N22" sqref="N22"/>
    </sheetView>
  </sheetViews>
  <sheetFormatPr defaultColWidth="8.88671875" defaultRowHeight="12.75"/>
  <cols>
    <col min="1" max="1" width="41.21875" style="222" customWidth="1"/>
    <col min="2" max="2" width="1.21875" style="222" customWidth="1"/>
    <col min="3" max="3" width="9.33203125" style="222" customWidth="1"/>
    <col min="4" max="4" width="11" style="222" customWidth="1"/>
    <col min="5" max="5" width="1.21875" style="222" customWidth="1"/>
    <col min="6" max="6" width="9.109375" style="222" customWidth="1"/>
    <col min="7" max="7" width="11.21875" style="222" customWidth="1"/>
    <col min="8" max="8" width="1.21875" style="222" customWidth="1"/>
    <col min="9" max="9" width="9.33203125" style="222" customWidth="1"/>
    <col min="10" max="10" width="10.77734375" style="222" customWidth="1"/>
    <col min="11" max="11" width="8.6640625" style="222" customWidth="1"/>
    <col min="12" max="12" width="10.77734375" style="222" customWidth="1"/>
    <col min="13" max="13" width="9.6640625" style="222" customWidth="1"/>
    <col min="14" max="14" width="10.77734375" style="222" customWidth="1"/>
    <col min="15" max="15" width="1.88671875" style="222" customWidth="1"/>
    <col min="16" max="16384" width="8.88671875" style="222"/>
  </cols>
  <sheetData>
    <row r="1" spans="1:18" ht="20.25">
      <c r="A1" s="501" t="s">
        <v>144</v>
      </c>
      <c r="B1" s="502"/>
      <c r="C1" s="502"/>
      <c r="D1" s="502"/>
      <c r="E1" s="502"/>
      <c r="F1" s="502"/>
      <c r="G1" s="502"/>
      <c r="H1" s="502"/>
      <c r="I1" s="502"/>
      <c r="J1" s="502"/>
      <c r="K1" s="502"/>
      <c r="L1" s="502"/>
      <c r="M1" s="502"/>
      <c r="N1" s="502"/>
      <c r="O1" s="220" t="s">
        <v>0</v>
      </c>
      <c r="P1" s="221"/>
      <c r="Q1" s="221"/>
    </row>
    <row r="2" spans="1:18" ht="19.149999999999999" customHeight="1">
      <c r="A2" s="223"/>
      <c r="O2" s="220" t="s">
        <v>0</v>
      </c>
      <c r="R2" s="220"/>
    </row>
    <row r="3" spans="1:18" ht="15.75">
      <c r="A3" s="503" t="s">
        <v>130</v>
      </c>
      <c r="B3" s="504"/>
      <c r="C3" s="504"/>
      <c r="D3" s="504"/>
      <c r="E3" s="504"/>
      <c r="F3" s="504"/>
      <c r="G3" s="504"/>
      <c r="H3" s="504"/>
      <c r="I3" s="504"/>
      <c r="J3" s="504"/>
      <c r="K3" s="504"/>
      <c r="L3" s="504"/>
      <c r="M3" s="504"/>
      <c r="N3" s="504"/>
      <c r="O3" s="220" t="s">
        <v>0</v>
      </c>
      <c r="P3" s="37"/>
      <c r="Q3" s="37"/>
      <c r="R3" s="220"/>
    </row>
    <row r="4" spans="1:18" ht="15.75">
      <c r="A4" s="505" t="str">
        <f>'B. Summary of Requirements '!A4:X4</f>
        <v>United States Trustee Program</v>
      </c>
      <c r="B4" s="504"/>
      <c r="C4" s="504"/>
      <c r="D4" s="504"/>
      <c r="E4" s="504"/>
      <c r="F4" s="504"/>
      <c r="G4" s="504"/>
      <c r="H4" s="504"/>
      <c r="I4" s="504"/>
      <c r="J4" s="504"/>
      <c r="K4" s="504"/>
      <c r="L4" s="504"/>
      <c r="M4" s="504"/>
      <c r="N4" s="504"/>
      <c r="O4" s="220" t="s">
        <v>0</v>
      </c>
      <c r="P4" s="35"/>
      <c r="Q4" s="35"/>
    </row>
    <row r="5" spans="1:18" ht="15">
      <c r="A5" s="506" t="s">
        <v>102</v>
      </c>
      <c r="B5" s="504"/>
      <c r="C5" s="504"/>
      <c r="D5" s="504"/>
      <c r="E5" s="504"/>
      <c r="F5" s="504"/>
      <c r="G5" s="504"/>
      <c r="H5" s="504"/>
      <c r="I5" s="504"/>
      <c r="J5" s="504"/>
      <c r="K5" s="504"/>
      <c r="L5" s="504"/>
      <c r="M5" s="504"/>
      <c r="N5" s="504"/>
      <c r="O5" s="220" t="s">
        <v>0</v>
      </c>
      <c r="P5" s="37"/>
      <c r="Q5" s="37"/>
      <c r="R5" s="220"/>
    </row>
    <row r="6" spans="1:18">
      <c r="O6" s="220" t="s">
        <v>0</v>
      </c>
      <c r="R6" s="220"/>
    </row>
    <row r="7" spans="1:18" ht="13.5" thickBot="1">
      <c r="O7" s="220" t="s">
        <v>0</v>
      </c>
      <c r="R7" s="220"/>
    </row>
    <row r="8" spans="1:18" ht="37.5" customHeight="1">
      <c r="A8" s="224"/>
      <c r="B8" s="225"/>
      <c r="C8" s="494" t="s">
        <v>179</v>
      </c>
      <c r="D8" s="495"/>
      <c r="E8" s="226"/>
      <c r="F8" s="494" t="s">
        <v>172</v>
      </c>
      <c r="G8" s="495"/>
      <c r="H8" s="226"/>
      <c r="I8" s="498" t="s">
        <v>149</v>
      </c>
      <c r="J8" s="495"/>
      <c r="K8" s="499"/>
      <c r="L8" s="500"/>
      <c r="M8" s="498" t="s">
        <v>155</v>
      </c>
      <c r="N8" s="495"/>
      <c r="O8" s="220" t="s">
        <v>0</v>
      </c>
      <c r="Q8" s="227"/>
      <c r="R8" s="220"/>
    </row>
    <row r="9" spans="1:18" ht="14.25" customHeight="1">
      <c r="A9" s="225"/>
      <c r="B9" s="225"/>
      <c r="C9" s="507"/>
      <c r="D9" s="508"/>
      <c r="E9" s="226"/>
      <c r="F9" s="496"/>
      <c r="G9" s="497"/>
      <c r="H9" s="226"/>
      <c r="I9" s="496"/>
      <c r="J9" s="497"/>
      <c r="K9" s="509" t="s">
        <v>131</v>
      </c>
      <c r="L9" s="476"/>
      <c r="M9" s="496"/>
      <c r="N9" s="497"/>
      <c r="O9" s="220" t="s">
        <v>0</v>
      </c>
      <c r="Q9" s="227"/>
      <c r="R9" s="220"/>
    </row>
    <row r="10" spans="1:18" hidden="1">
      <c r="A10" s="492" t="s">
        <v>132</v>
      </c>
      <c r="B10" s="225"/>
      <c r="C10" s="228"/>
      <c r="D10" s="229"/>
      <c r="E10" s="230"/>
      <c r="F10" s="228"/>
      <c r="G10" s="229"/>
      <c r="H10" s="230"/>
      <c r="I10" s="228"/>
      <c r="J10" s="229"/>
      <c r="K10" s="231"/>
      <c r="L10" s="229"/>
      <c r="M10" s="228"/>
      <c r="N10" s="229"/>
      <c r="O10" s="220" t="s">
        <v>0</v>
      </c>
      <c r="Q10" s="231"/>
      <c r="R10" s="220"/>
    </row>
    <row r="11" spans="1:18" ht="38.25">
      <c r="A11" s="493"/>
      <c r="B11" s="225"/>
      <c r="C11" s="232" t="s">
        <v>133</v>
      </c>
      <c r="D11" s="233" t="s">
        <v>134</v>
      </c>
      <c r="E11" s="230"/>
      <c r="F11" s="232" t="s">
        <v>133</v>
      </c>
      <c r="G11" s="233" t="s">
        <v>134</v>
      </c>
      <c r="H11" s="230"/>
      <c r="I11" s="232" t="s">
        <v>133</v>
      </c>
      <c r="J11" s="233" t="s">
        <v>134</v>
      </c>
      <c r="K11" s="232" t="s">
        <v>133</v>
      </c>
      <c r="L11" s="233" t="s">
        <v>134</v>
      </c>
      <c r="M11" s="232" t="s">
        <v>133</v>
      </c>
      <c r="N11" s="233" t="s">
        <v>134</v>
      </c>
      <c r="O11" s="220" t="s">
        <v>0</v>
      </c>
      <c r="Q11" s="234"/>
      <c r="R11" s="220"/>
    </row>
    <row r="12" spans="1:18">
      <c r="A12" s="235"/>
      <c r="B12" s="225"/>
      <c r="C12" s="236"/>
      <c r="D12" s="237"/>
      <c r="E12" s="238"/>
      <c r="F12" s="236"/>
      <c r="G12" s="237"/>
      <c r="H12" s="238"/>
      <c r="I12" s="236"/>
      <c r="J12" s="237"/>
      <c r="K12" s="239"/>
      <c r="L12" s="237"/>
      <c r="M12" s="236"/>
      <c r="N12" s="237"/>
      <c r="O12" s="220" t="s">
        <v>0</v>
      </c>
      <c r="Q12" s="240"/>
      <c r="R12" s="220"/>
    </row>
    <row r="13" spans="1:18" ht="25.5">
      <c r="A13" s="317" t="s">
        <v>182</v>
      </c>
      <c r="B13" s="225"/>
      <c r="C13" s="236"/>
      <c r="D13" s="237"/>
      <c r="E13" s="241"/>
      <c r="F13" s="236"/>
      <c r="G13" s="237"/>
      <c r="H13" s="241"/>
      <c r="I13" s="236"/>
      <c r="J13" s="237"/>
      <c r="K13" s="236"/>
      <c r="L13" s="237"/>
      <c r="M13" s="242"/>
      <c r="N13" s="243"/>
      <c r="O13" s="220" t="s">
        <v>0</v>
      </c>
      <c r="Q13" s="240"/>
      <c r="R13" s="220"/>
    </row>
    <row r="14" spans="1:18" s="341" customFormat="1" ht="27.6" customHeight="1" thickBot="1">
      <c r="A14" s="342" t="s">
        <v>181</v>
      </c>
      <c r="B14" s="335"/>
      <c r="C14" s="336">
        <v>1314</v>
      </c>
      <c r="D14" s="337">
        <v>218811</v>
      </c>
      <c r="E14" s="338"/>
      <c r="F14" s="336">
        <v>1314</v>
      </c>
      <c r="G14" s="337">
        <v>223258</v>
      </c>
      <c r="H14" s="338"/>
      <c r="I14" s="336">
        <v>1314</v>
      </c>
      <c r="J14" s="337">
        <v>227768</v>
      </c>
      <c r="K14" s="336">
        <v>0</v>
      </c>
      <c r="L14" s="337">
        <v>-361</v>
      </c>
      <c r="M14" s="336">
        <f>I14+K14</f>
        <v>1314</v>
      </c>
      <c r="N14" s="337">
        <f>J14+L14</f>
        <v>227407</v>
      </c>
      <c r="O14" s="220" t="s">
        <v>0</v>
      </c>
      <c r="P14" s="340"/>
      <c r="Q14" s="340"/>
      <c r="R14" s="339"/>
    </row>
    <row r="15" spans="1:18" s="248" customFormat="1" ht="18.75" customHeight="1" thickBot="1">
      <c r="A15" s="244" t="s">
        <v>135</v>
      </c>
      <c r="B15" s="245"/>
      <c r="C15" s="343">
        <f>C14</f>
        <v>1314</v>
      </c>
      <c r="D15" s="344">
        <f>D14</f>
        <v>218811</v>
      </c>
      <c r="E15" s="345"/>
      <c r="F15" s="343">
        <f>F14</f>
        <v>1314</v>
      </c>
      <c r="G15" s="344">
        <f>G14</f>
        <v>223258</v>
      </c>
      <c r="H15" s="345"/>
      <c r="I15" s="343">
        <f t="shared" ref="I15:N15" si="0">I14</f>
        <v>1314</v>
      </c>
      <c r="J15" s="344">
        <f t="shared" si="0"/>
        <v>227768</v>
      </c>
      <c r="K15" s="343">
        <f t="shared" si="0"/>
        <v>0</v>
      </c>
      <c r="L15" s="344">
        <f t="shared" si="0"/>
        <v>-361</v>
      </c>
      <c r="M15" s="343">
        <f t="shared" si="0"/>
        <v>1314</v>
      </c>
      <c r="N15" s="344">
        <f t="shared" si="0"/>
        <v>227407</v>
      </c>
      <c r="O15" s="220" t="s">
        <v>14</v>
      </c>
      <c r="P15" s="246"/>
      <c r="Q15" s="247"/>
      <c r="R15" s="220"/>
    </row>
    <row r="16" spans="1:18">
      <c r="A16" s="250"/>
      <c r="B16" s="250"/>
      <c r="C16" s="246"/>
      <c r="D16" s="247"/>
      <c r="E16" s="250"/>
      <c r="F16" s="246"/>
      <c r="G16" s="247"/>
      <c r="H16" s="250"/>
      <c r="I16" s="246"/>
      <c r="J16" s="247"/>
      <c r="K16" s="248"/>
      <c r="L16" s="248"/>
      <c r="M16" s="248"/>
      <c r="N16" s="248"/>
      <c r="O16" s="248"/>
      <c r="P16" s="249"/>
      <c r="Q16" s="249"/>
      <c r="R16" s="220"/>
    </row>
    <row r="17" spans="1:18">
      <c r="A17" s="250"/>
      <c r="B17" s="250"/>
      <c r="C17" s="246"/>
      <c r="D17" s="247"/>
      <c r="E17" s="250"/>
      <c r="F17" s="246"/>
      <c r="G17" s="247"/>
      <c r="H17" s="250"/>
      <c r="I17" s="246"/>
      <c r="J17" s="247"/>
      <c r="K17" s="248"/>
      <c r="L17" s="248"/>
      <c r="M17" s="248"/>
      <c r="N17" s="248"/>
      <c r="O17" s="248"/>
      <c r="P17" s="249"/>
      <c r="Q17" s="249"/>
      <c r="R17" s="220"/>
    </row>
    <row r="18" spans="1:18">
      <c r="A18" s="250"/>
      <c r="B18" s="250"/>
      <c r="C18" s="246"/>
      <c r="D18" s="247"/>
      <c r="E18" s="250"/>
      <c r="F18" s="246"/>
      <c r="G18" s="247"/>
      <c r="H18" s="250"/>
      <c r="I18" s="246"/>
      <c r="J18" s="247"/>
      <c r="K18" s="248"/>
      <c r="L18" s="248"/>
      <c r="M18" s="248"/>
      <c r="N18" s="248"/>
      <c r="O18" s="248"/>
      <c r="P18" s="249"/>
      <c r="Q18" s="249"/>
    </row>
  </sheetData>
  <customSheetViews>
    <customSheetView guid="{12C66D54-5067-4346-818B-6EAB1C8A9183}" scale="70" showPageBreaks="1" printArea="1" hiddenRows="1" view="pageBreakPreview">
      <selection activeCell="J23" sqref="J23"/>
      <pageMargins left="0.75" right="0.75" top="1" bottom="0.79" header="0.5" footer="0.5"/>
      <printOptions horizontalCentered="1"/>
      <pageSetup scale="54" orientation="landscape" r:id="rId1"/>
      <headerFooter alignWithMargins="0">
        <oddFooter>&amp;C&amp;"Times New Roman,Regular"Exhibit D - Resources by DOJ Strategic Goals &amp; Strategic Objectives</oddFooter>
      </headerFooter>
    </customSheetView>
    <customSheetView guid="{4148B88B-8ED7-4FDE-9459-DEB244AD0552}" scale="75" showPageBreaks="1" printArea="1" hiddenRows="1" view="pageBreakPreview">
      <selection activeCell="D45" sqref="D45"/>
      <pageMargins left="0.75" right="0.75" top="1" bottom="0.79" header="0.5" footer="0.5"/>
      <printOptions horizontalCentered="1"/>
      <pageSetup scale="54" orientation="landscape" r:id="rId2"/>
      <headerFooter alignWithMargins="0">
        <oddFooter>&amp;C&amp;"Times New Roman,Regular"Exhibit D - Resources by DOJ Strategic Goals &amp; Strategic Objectives</oddFooter>
      </headerFooter>
    </customSheetView>
    <customSheetView guid="{56C0A34E-45B4-448B-85E5-70B3A8E63333}" scale="75" showPageBreaks="1" printArea="1" hiddenRows="1" view="pageBreakPreview" topLeftCell="A7">
      <selection activeCell="F11" sqref="F11"/>
      <pageMargins left="0.75" right="0.75" top="1" bottom="0.79" header="0.5" footer="0.5"/>
      <printOptions horizontalCentered="1"/>
      <pageSetup scale="54" orientation="landscape" r:id="rId3"/>
      <headerFooter alignWithMargins="0">
        <oddFooter>&amp;C&amp;"Times New Roman,Regular"Exhibit D - Resources by DOJ Strategic Goals &amp; Strategic Objectives</oddFooter>
      </headerFooter>
    </customSheetView>
    <customSheetView guid="{3118AF25-8423-420A-806A-487665220C68}" scale="75" showPageBreaks="1" printArea="1" hiddenRows="1" view="pageBreakPreview" topLeftCell="A8">
      <selection activeCell="P43" sqref="P43"/>
      <pageMargins left="0.75" right="0.75" top="1" bottom="0.79" header="0.5" footer="0.5"/>
      <printOptions horizontalCentered="1"/>
      <pageSetup scale="54" orientation="landscape" r:id="rId4"/>
      <headerFooter alignWithMargins="0">
        <oddFooter>&amp;C&amp;"Times New Roman,Regular"Exhibit D - Resources by DOJ Strategic Goals &amp; Strategic Objectives</oddFooter>
      </headerFooter>
    </customSheetView>
  </customSheetViews>
  <mergeCells count="11">
    <mergeCell ref="A1:N1"/>
    <mergeCell ref="A3:N3"/>
    <mergeCell ref="A4:N4"/>
    <mergeCell ref="A5:N5"/>
    <mergeCell ref="C8:D9"/>
    <mergeCell ref="K9:L9"/>
    <mergeCell ref="A10:A11"/>
    <mergeCell ref="F8:G9"/>
    <mergeCell ref="M8:N9"/>
    <mergeCell ref="K8:L8"/>
    <mergeCell ref="I8:J9"/>
  </mergeCells>
  <printOptions horizontalCentered="1"/>
  <pageMargins left="0.75" right="0.75" top="1" bottom="0.79" header="0.5" footer="0.5"/>
  <pageSetup scale="69" orientation="landscape" r:id="rId5"/>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pageSetUpPr fitToPage="1"/>
  </sheetPr>
  <dimension ref="A1:X34"/>
  <sheetViews>
    <sheetView view="pageBreakPreview" topLeftCell="A16" zoomScaleNormal="100" zoomScaleSheetLayoutView="100" workbookViewId="0">
      <selection activeCell="K13" sqref="K13"/>
    </sheetView>
  </sheetViews>
  <sheetFormatPr defaultRowHeight="15"/>
  <cols>
    <col min="1" max="1" width="33.44140625" customWidth="1"/>
    <col min="2" max="2" width="9.5546875" customWidth="1"/>
    <col min="3" max="3" width="13.109375" customWidth="1"/>
    <col min="4" max="4" width="10.33203125" customWidth="1"/>
    <col min="5" max="5" width="9.5546875" customWidth="1"/>
    <col min="6" max="6" width="16.77734375" customWidth="1"/>
    <col min="7" max="7" width="7.6640625" style="27" customWidth="1"/>
    <col min="8" max="8" width="7.77734375" style="27" customWidth="1"/>
    <col min="9" max="9" width="12.109375" style="27" customWidth="1"/>
    <col min="11" max="11" width="45.6640625" style="50" customWidth="1"/>
  </cols>
  <sheetData>
    <row r="1" spans="1:24" ht="20.25">
      <c r="A1" s="512" t="s">
        <v>145</v>
      </c>
      <c r="B1" s="513"/>
      <c r="C1" s="513"/>
      <c r="D1" s="513"/>
      <c r="E1" s="513"/>
      <c r="F1" s="513"/>
      <c r="G1" s="513"/>
      <c r="H1" s="513"/>
      <c r="I1" s="513"/>
      <c r="J1" s="381" t="s">
        <v>0</v>
      </c>
    </row>
    <row r="2" spans="1:24" ht="15.75">
      <c r="A2" s="514" t="s">
        <v>120</v>
      </c>
      <c r="B2" s="514"/>
      <c r="C2" s="514"/>
      <c r="D2" s="514"/>
      <c r="E2" s="514"/>
      <c r="F2" s="514"/>
      <c r="G2" s="514"/>
      <c r="H2" s="514"/>
      <c r="I2" s="515"/>
      <c r="J2" s="381" t="s">
        <v>0</v>
      </c>
    </row>
    <row r="3" spans="1:24" ht="15" customHeight="1">
      <c r="A3" s="503" t="s">
        <v>93</v>
      </c>
      <c r="B3" s="504"/>
      <c r="C3" s="504"/>
      <c r="D3" s="504"/>
      <c r="E3" s="504"/>
      <c r="F3" s="504"/>
      <c r="G3" s="504"/>
      <c r="H3" s="504"/>
      <c r="I3" s="504"/>
      <c r="J3" s="381" t="s">
        <v>0</v>
      </c>
      <c r="L3" s="35"/>
      <c r="M3" s="35"/>
      <c r="N3" s="35"/>
      <c r="O3" s="35"/>
      <c r="P3" s="35"/>
      <c r="Q3" s="35"/>
      <c r="R3" s="35"/>
      <c r="S3" s="35"/>
      <c r="T3" s="35"/>
      <c r="U3" s="35"/>
      <c r="V3" s="35"/>
      <c r="W3" s="35"/>
      <c r="X3" s="35"/>
    </row>
    <row r="4" spans="1:24" ht="15.75">
      <c r="A4" s="505" t="str">
        <f>+'B. Summary of Requirements '!A4</f>
        <v>United States Trustee Program</v>
      </c>
      <c r="B4" s="504"/>
      <c r="C4" s="504"/>
      <c r="D4" s="504"/>
      <c r="E4" s="504"/>
      <c r="F4" s="504"/>
      <c r="G4" s="504"/>
      <c r="H4" s="504"/>
      <c r="I4" s="504"/>
      <c r="J4" s="381" t="s">
        <v>0</v>
      </c>
      <c r="L4" s="37"/>
      <c r="M4" s="35"/>
      <c r="N4" s="35"/>
      <c r="O4" s="35"/>
      <c r="P4" s="35"/>
      <c r="Q4" s="35"/>
      <c r="R4" s="35"/>
      <c r="S4" s="35"/>
      <c r="T4" s="35"/>
      <c r="U4" s="35"/>
      <c r="V4" s="35"/>
      <c r="W4" s="35"/>
      <c r="X4" s="35"/>
    </row>
    <row r="5" spans="1:24">
      <c r="A5" s="516"/>
      <c r="B5" s="516"/>
      <c r="C5" s="516"/>
      <c r="D5" s="516"/>
      <c r="E5" s="516"/>
      <c r="F5" s="516"/>
      <c r="G5" s="516"/>
      <c r="H5" s="516"/>
      <c r="I5" s="516"/>
      <c r="J5" s="381" t="s">
        <v>0</v>
      </c>
      <c r="L5" s="36"/>
      <c r="M5" s="35"/>
      <c r="N5" s="35"/>
      <c r="O5" s="35"/>
      <c r="P5" s="35"/>
      <c r="Q5" s="35"/>
      <c r="R5" s="35"/>
      <c r="S5" s="35"/>
      <c r="T5" s="35"/>
      <c r="U5" s="35"/>
      <c r="V5" s="35"/>
      <c r="W5" s="35"/>
      <c r="X5" s="35"/>
    </row>
    <row r="6" spans="1:24">
      <c r="A6" s="516"/>
      <c r="B6" s="516"/>
      <c r="C6" s="516"/>
      <c r="D6" s="516"/>
      <c r="E6" s="516"/>
      <c r="F6" s="516"/>
      <c r="G6" s="516"/>
      <c r="H6" s="516"/>
      <c r="I6" s="516"/>
      <c r="J6" s="381" t="s">
        <v>0</v>
      </c>
      <c r="L6" s="36"/>
      <c r="M6" s="35"/>
      <c r="N6" s="35"/>
      <c r="O6" s="35"/>
      <c r="P6" s="35"/>
      <c r="Q6" s="35"/>
      <c r="R6" s="35"/>
      <c r="S6" s="35"/>
      <c r="T6" s="35"/>
      <c r="U6" s="35"/>
      <c r="V6" s="35"/>
      <c r="W6" s="35"/>
      <c r="X6" s="35"/>
    </row>
    <row r="7" spans="1:24">
      <c r="A7" s="517" t="s">
        <v>35</v>
      </c>
      <c r="B7" s="504"/>
      <c r="C7" s="504"/>
      <c r="D7" s="504"/>
      <c r="E7" s="504"/>
      <c r="F7" s="504"/>
      <c r="G7" s="504"/>
      <c r="H7" s="504"/>
      <c r="I7" s="504"/>
      <c r="J7" s="381" t="s">
        <v>0</v>
      </c>
      <c r="K7" s="58"/>
      <c r="L7" s="36"/>
      <c r="M7" s="36"/>
      <c r="N7" s="36"/>
    </row>
    <row r="8" spans="1:24">
      <c r="A8" s="36"/>
      <c r="B8" s="36"/>
      <c r="C8" s="36"/>
      <c r="D8" s="36"/>
      <c r="E8" s="36"/>
      <c r="F8" s="36"/>
      <c r="G8" s="182" t="s">
        <v>98</v>
      </c>
      <c r="H8" s="182" t="s">
        <v>31</v>
      </c>
      <c r="I8" s="182" t="s">
        <v>121</v>
      </c>
      <c r="J8" s="381" t="s">
        <v>0</v>
      </c>
      <c r="K8" s="58"/>
      <c r="L8" s="36"/>
    </row>
    <row r="9" spans="1:24" s="347" customFormat="1" ht="39" customHeight="1">
      <c r="A9" s="518" t="s">
        <v>191</v>
      </c>
      <c r="B9" s="518"/>
      <c r="C9" s="518"/>
      <c r="D9" s="518"/>
      <c r="E9" s="518"/>
      <c r="F9" s="518"/>
      <c r="G9" s="348"/>
      <c r="H9" s="348"/>
      <c r="I9" s="351">
        <v>575</v>
      </c>
      <c r="J9" s="381" t="s">
        <v>0</v>
      </c>
      <c r="L9" s="348"/>
    </row>
    <row r="10" spans="1:24" s="347" customFormat="1" ht="12.75">
      <c r="A10" s="349"/>
      <c r="B10" s="348"/>
      <c r="C10" s="348"/>
      <c r="D10" s="348"/>
      <c r="E10" s="348"/>
      <c r="F10" s="348"/>
      <c r="G10" s="346"/>
      <c r="H10" s="346"/>
      <c r="I10" s="352"/>
      <c r="J10" s="381" t="s">
        <v>0</v>
      </c>
      <c r="L10" s="348"/>
    </row>
    <row r="11" spans="1:24" s="347" customFormat="1" ht="43.5" customHeight="1">
      <c r="A11" s="519" t="s">
        <v>192</v>
      </c>
      <c r="B11" s="520"/>
      <c r="C11" s="520"/>
      <c r="D11" s="520"/>
      <c r="E11" s="520"/>
      <c r="F11" s="520"/>
      <c r="G11" s="346"/>
      <c r="H11" s="346"/>
      <c r="I11" s="351">
        <v>-14</v>
      </c>
      <c r="J11" s="381" t="s">
        <v>0</v>
      </c>
      <c r="L11" s="348"/>
    </row>
    <row r="12" spans="1:24" s="347" customFormat="1" ht="12.75">
      <c r="A12" s="348"/>
      <c r="B12" s="348"/>
      <c r="C12" s="348"/>
      <c r="D12" s="348"/>
      <c r="E12" s="348"/>
      <c r="F12" s="348"/>
      <c r="G12" s="346"/>
      <c r="H12" s="346"/>
      <c r="I12" s="346"/>
      <c r="J12" s="381" t="s">
        <v>0</v>
      </c>
      <c r="L12" s="348"/>
    </row>
    <row r="13" spans="1:24" s="347" customFormat="1" ht="42.6" customHeight="1">
      <c r="A13" s="519" t="s">
        <v>193</v>
      </c>
      <c r="B13" s="520"/>
      <c r="C13" s="520"/>
      <c r="D13" s="520"/>
      <c r="E13" s="520"/>
      <c r="F13" s="520"/>
      <c r="G13" s="346"/>
      <c r="H13" s="346"/>
      <c r="I13" s="351">
        <v>-127</v>
      </c>
      <c r="J13" s="381" t="s">
        <v>0</v>
      </c>
      <c r="L13" s="348"/>
    </row>
    <row r="14" spans="1:24" s="347" customFormat="1" ht="14.45" customHeight="1">
      <c r="A14" s="334"/>
      <c r="B14" s="350"/>
      <c r="C14" s="350"/>
      <c r="D14" s="350"/>
      <c r="E14" s="350"/>
      <c r="F14" s="350"/>
      <c r="G14" s="346"/>
      <c r="H14" s="346"/>
      <c r="I14" s="346"/>
      <c r="J14" s="381" t="s">
        <v>0</v>
      </c>
      <c r="L14" s="348"/>
    </row>
    <row r="15" spans="1:24" s="105" customFormat="1">
      <c r="A15" s="510" t="s">
        <v>122</v>
      </c>
      <c r="B15" s="511"/>
      <c r="C15" s="511"/>
      <c r="D15" s="511"/>
      <c r="E15" s="511"/>
      <c r="F15" s="511"/>
      <c r="G15" s="511"/>
      <c r="H15" s="511"/>
      <c r="I15" s="511"/>
      <c r="J15" s="381" t="s">
        <v>0</v>
      </c>
      <c r="K15" s="58"/>
      <c r="L15" s="36"/>
    </row>
    <row r="16" spans="1:24" s="105" customFormat="1">
      <c r="A16" s="318"/>
      <c r="B16" s="319"/>
      <c r="C16" s="319"/>
      <c r="D16" s="319"/>
      <c r="E16" s="319"/>
      <c r="F16" s="319"/>
      <c r="G16" s="319"/>
      <c r="H16" s="319"/>
      <c r="I16" s="319"/>
      <c r="J16" s="381" t="s">
        <v>0</v>
      </c>
      <c r="K16" s="58"/>
      <c r="L16" s="36"/>
    </row>
    <row r="17" spans="1:12" s="105" customFormat="1" ht="26.25" customHeight="1">
      <c r="A17" s="526" t="s">
        <v>194</v>
      </c>
      <c r="B17" s="526"/>
      <c r="C17" s="526"/>
      <c r="D17" s="526"/>
      <c r="E17" s="526"/>
      <c r="F17" s="526"/>
      <c r="G17" s="320"/>
      <c r="H17" s="320"/>
      <c r="I17" s="353">
        <v>567</v>
      </c>
      <c r="J17" s="381" t="s">
        <v>0</v>
      </c>
      <c r="K17" s="58"/>
      <c r="L17" s="36"/>
    </row>
    <row r="18" spans="1:12" s="105" customFormat="1" ht="15" customHeight="1">
      <c r="A18" s="292"/>
      <c r="B18" s="292"/>
      <c r="C18" s="292"/>
      <c r="D18" s="292"/>
      <c r="E18" s="292"/>
      <c r="F18" s="292"/>
      <c r="G18" s="292"/>
      <c r="H18" s="292"/>
      <c r="I18" s="292"/>
      <c r="J18" s="381" t="s">
        <v>0</v>
      </c>
      <c r="K18" s="50"/>
      <c r="L18" s="36"/>
    </row>
    <row r="19" spans="1:12" s="105" customFormat="1" ht="42.75" customHeight="1">
      <c r="A19" s="528" t="s">
        <v>195</v>
      </c>
      <c r="B19" s="522"/>
      <c r="C19" s="522"/>
      <c r="D19" s="522"/>
      <c r="E19" s="522"/>
      <c r="F19" s="522"/>
      <c r="G19" s="107"/>
      <c r="H19" s="107"/>
      <c r="I19" s="353">
        <v>281</v>
      </c>
      <c r="J19" s="381" t="s">
        <v>0</v>
      </c>
      <c r="K19" s="50"/>
      <c r="L19" s="36"/>
    </row>
    <row r="20" spans="1:12" s="105" customFormat="1" ht="78" customHeight="1">
      <c r="A20" s="527" t="s">
        <v>196</v>
      </c>
      <c r="B20" s="527"/>
      <c r="C20" s="527"/>
      <c r="D20" s="527"/>
      <c r="E20" s="527"/>
      <c r="F20" s="527"/>
      <c r="G20" s="321"/>
      <c r="H20" s="321"/>
      <c r="I20" s="353">
        <v>240</v>
      </c>
      <c r="J20" s="381" t="s">
        <v>0</v>
      </c>
      <c r="K20" s="50"/>
      <c r="L20" s="36"/>
    </row>
    <row r="21" spans="1:12" s="105" customFormat="1" ht="15" customHeight="1">
      <c r="A21" s="180"/>
      <c r="B21" s="180"/>
      <c r="C21" s="180"/>
      <c r="D21" s="180"/>
      <c r="E21" s="180"/>
      <c r="F21" s="180"/>
      <c r="G21" s="180"/>
      <c r="H21" s="180"/>
      <c r="I21" s="180"/>
      <c r="J21" s="381" t="s">
        <v>0</v>
      </c>
      <c r="K21" s="50"/>
      <c r="L21" s="36"/>
    </row>
    <row r="22" spans="1:12" s="105" customFormat="1" ht="34.5" customHeight="1">
      <c r="A22" s="523" t="s">
        <v>197</v>
      </c>
      <c r="B22" s="524"/>
      <c r="C22" s="524"/>
      <c r="D22" s="524"/>
      <c r="E22" s="524"/>
      <c r="F22" s="524"/>
      <c r="G22" s="107"/>
      <c r="H22" s="107"/>
      <c r="I22" s="353">
        <v>49</v>
      </c>
      <c r="J22" s="381" t="s">
        <v>0</v>
      </c>
      <c r="K22" s="293"/>
      <c r="L22" s="36"/>
    </row>
    <row r="23" spans="1:12" s="105" customFormat="1" ht="11.25" customHeight="1">
      <c r="A23" s="179"/>
      <c r="B23" s="179"/>
      <c r="C23" s="179"/>
      <c r="D23" s="179"/>
      <c r="E23" s="179"/>
      <c r="F23" s="179"/>
      <c r="G23" s="179"/>
      <c r="H23" s="179"/>
      <c r="I23" s="179"/>
      <c r="J23" s="381" t="s">
        <v>0</v>
      </c>
      <c r="K23" s="50"/>
      <c r="L23" s="36"/>
    </row>
    <row r="24" spans="1:12" s="105" customFormat="1" ht="33.75" customHeight="1">
      <c r="A24" s="529" t="s">
        <v>198</v>
      </c>
      <c r="B24" s="524"/>
      <c r="C24" s="524"/>
      <c r="D24" s="524"/>
      <c r="E24" s="524"/>
      <c r="F24" s="524"/>
      <c r="G24" s="107"/>
      <c r="H24" s="107"/>
      <c r="I24" s="353">
        <v>788</v>
      </c>
      <c r="J24" s="381" t="s">
        <v>0</v>
      </c>
      <c r="K24" s="50"/>
      <c r="L24" s="36"/>
    </row>
    <row r="25" spans="1:12" s="105" customFormat="1" ht="15" customHeight="1">
      <c r="A25" s="104"/>
      <c r="B25" s="104"/>
      <c r="C25" s="104"/>
      <c r="D25" s="104"/>
      <c r="E25" s="104"/>
      <c r="F25" s="104"/>
      <c r="G25" s="104"/>
      <c r="H25" s="104"/>
      <c r="I25" s="104"/>
      <c r="J25" s="381" t="s">
        <v>0</v>
      </c>
      <c r="K25" s="50"/>
      <c r="L25" s="36"/>
    </row>
    <row r="26" spans="1:12" s="105" customFormat="1" ht="33" customHeight="1">
      <c r="A26" s="521" t="s">
        <v>216</v>
      </c>
      <c r="B26" s="522"/>
      <c r="C26" s="522"/>
      <c r="D26" s="522"/>
      <c r="E26" s="522"/>
      <c r="F26" s="522"/>
      <c r="G26" s="107"/>
      <c r="H26" s="107"/>
      <c r="I26" s="353">
        <v>582</v>
      </c>
      <c r="J26" s="381" t="s">
        <v>0</v>
      </c>
      <c r="K26" s="293"/>
      <c r="L26" s="36"/>
    </row>
    <row r="27" spans="1:12" s="105" customFormat="1" ht="15" customHeight="1">
      <c r="A27" s="179"/>
      <c r="B27" s="179"/>
      <c r="C27" s="179"/>
      <c r="D27" s="179"/>
      <c r="E27" s="179"/>
      <c r="F27" s="179"/>
      <c r="G27" s="179"/>
      <c r="H27" s="179"/>
      <c r="I27" s="179"/>
      <c r="J27" s="381" t="s">
        <v>0</v>
      </c>
      <c r="K27" s="58"/>
      <c r="L27" s="36"/>
    </row>
    <row r="28" spans="1:12" s="105" customFormat="1" ht="57" customHeight="1">
      <c r="A28" s="525" t="s">
        <v>199</v>
      </c>
      <c r="B28" s="524"/>
      <c r="C28" s="524"/>
      <c r="D28" s="524"/>
      <c r="E28" s="524"/>
      <c r="F28" s="524"/>
      <c r="G28" s="107"/>
      <c r="H28" s="107"/>
      <c r="I28" s="354">
        <v>1489</v>
      </c>
      <c r="J28" s="381" t="s">
        <v>0</v>
      </c>
      <c r="K28" s="58"/>
      <c r="L28" s="36"/>
    </row>
    <row r="29" spans="1:12" s="105" customFormat="1" ht="15" customHeight="1">
      <c r="A29" s="180"/>
      <c r="B29" s="180"/>
      <c r="C29" s="180"/>
      <c r="D29" s="180"/>
      <c r="E29" s="180"/>
      <c r="F29" s="180"/>
      <c r="G29" s="180"/>
      <c r="H29" s="180"/>
      <c r="I29" s="180"/>
      <c r="J29" s="381" t="s">
        <v>0</v>
      </c>
      <c r="K29" s="58"/>
      <c r="L29" s="36"/>
    </row>
    <row r="30" spans="1:12" s="105" customFormat="1" ht="35.25" customHeight="1">
      <c r="A30" s="525" t="s">
        <v>215</v>
      </c>
      <c r="B30" s="524"/>
      <c r="C30" s="524"/>
      <c r="D30" s="524"/>
      <c r="E30" s="524"/>
      <c r="F30" s="524"/>
      <c r="G30" s="107"/>
      <c r="H30" s="107"/>
      <c r="I30" s="353">
        <v>80</v>
      </c>
      <c r="J30" s="381" t="s">
        <v>0</v>
      </c>
      <c r="K30" s="58"/>
      <c r="L30" s="36"/>
    </row>
    <row r="31" spans="1:12" s="105" customFormat="1" ht="15" customHeight="1">
      <c r="A31" s="180"/>
      <c r="B31" s="180"/>
      <c r="C31" s="180"/>
      <c r="D31" s="180"/>
      <c r="E31" s="180"/>
      <c r="F31" s="180"/>
      <c r="G31" s="182"/>
      <c r="H31" s="182"/>
      <c r="I31" s="182"/>
      <c r="J31" s="381" t="s">
        <v>0</v>
      </c>
      <c r="K31" s="50"/>
      <c r="L31" s="36"/>
    </row>
    <row r="32" spans="1:12" s="105" customFormat="1" ht="15.75" customHeight="1">
      <c r="A32" s="180"/>
      <c r="B32" s="180"/>
      <c r="C32" s="180"/>
      <c r="D32" s="180"/>
      <c r="E32" s="180"/>
      <c r="F32" s="183" t="s">
        <v>99</v>
      </c>
      <c r="G32" s="184">
        <f>SUM(G18:G31)</f>
        <v>0</v>
      </c>
      <c r="H32" s="184">
        <f>SUM(H18:H31)</f>
        <v>0</v>
      </c>
      <c r="I32" s="185">
        <f>SUM(I9:I31)</f>
        <v>4510</v>
      </c>
      <c r="J32" s="381" t="s">
        <v>0</v>
      </c>
      <c r="K32" s="181"/>
      <c r="L32" s="36"/>
    </row>
    <row r="33" spans="2:12" s="105" customFormat="1" ht="14.25" customHeight="1">
      <c r="B33" s="178"/>
      <c r="C33" s="178"/>
      <c r="D33" s="178"/>
      <c r="E33" s="178"/>
      <c r="G33" s="107"/>
      <c r="H33" s="107"/>
      <c r="I33" s="107"/>
      <c r="J33" s="381" t="s">
        <v>0</v>
      </c>
      <c r="K33" s="50"/>
      <c r="L33" s="106"/>
    </row>
    <row r="34" spans="2:12" s="105" customFormat="1" ht="14.25" customHeight="1">
      <c r="B34" s="178"/>
      <c r="C34" s="178"/>
      <c r="D34" s="178"/>
      <c r="E34" s="178"/>
      <c r="F34" s="183" t="s">
        <v>100</v>
      </c>
      <c r="G34" s="107">
        <f>G32</f>
        <v>0</v>
      </c>
      <c r="H34" s="107">
        <f>H32</f>
        <v>0</v>
      </c>
      <c r="I34" s="186">
        <f>I32</f>
        <v>4510</v>
      </c>
      <c r="J34" s="381" t="s">
        <v>14</v>
      </c>
      <c r="K34" s="50"/>
      <c r="L34" s="106"/>
    </row>
  </sheetData>
  <customSheetViews>
    <customSheetView guid="{12C66D54-5067-4346-818B-6EAB1C8A9183}" showPageBreaks="1" printArea="1" view="pageBreakPreview">
      <selection activeCell="F15" sqref="A15:F15"/>
      <rowBreaks count="2" manualBreakCount="2">
        <brk id="36" max="8" man="1"/>
        <brk id="57" max="8" man="1"/>
      </rowBreaks>
      <pageMargins left="0.75" right="0.75" top="1" bottom="1" header="0.5" footer="0.5"/>
      <pageSetup scale="67" fitToHeight="3" orientation="landscape" r:id="rId1"/>
      <headerFooter alignWithMargins="0">
        <oddFooter>&amp;C&amp;"Times New Roman,Regular"&amp;11Exhibit E - Justification for Base Adjustments</oddFooter>
      </headerFooter>
    </customSheetView>
    <customSheetView guid="{4148B88B-8ED7-4FDE-9459-DEB244AD0552}" showPageBreaks="1" printArea="1" view="pageBreakPreview">
      <selection activeCell="F64" sqref="F64"/>
      <rowBreaks count="2" manualBreakCount="2">
        <brk id="36" max="8" man="1"/>
        <brk id="57" max="8" man="1"/>
      </rowBreaks>
      <pageMargins left="0.75" right="0.75" top="1" bottom="1" header="0.5" footer="0.5"/>
      <pageSetup scale="67" fitToHeight="3" orientation="landscape" r:id="rId2"/>
      <headerFooter alignWithMargins="0">
        <oddFooter>&amp;C&amp;"Times New Roman,Regular"&amp;11Exhibit E - Justification for Base Adjustments</oddFooter>
      </headerFooter>
    </customSheetView>
    <customSheetView guid="{56C0A34E-45B4-448B-85E5-70B3A8E63333}" showPageBreaks="1" printArea="1" view="pageBreakPreview" topLeftCell="A55">
      <selection activeCell="F64" sqref="F64"/>
      <rowBreaks count="2" manualBreakCount="2">
        <brk id="36" max="8" man="1"/>
        <brk id="57" max="8" man="1"/>
      </rowBreaks>
      <pageMargins left="0.75" right="0.75" top="1" bottom="1" header="0.5" footer="0.5"/>
      <pageSetup scale="67" fitToHeight="3" orientation="landscape" r:id="rId3"/>
      <headerFooter alignWithMargins="0">
        <oddFooter>&amp;C&amp;"Times New Roman,Regular"&amp;11Exhibit E - Justification for Base Adjustments</oddFooter>
      </headerFooter>
    </customSheetView>
    <customSheetView guid="{3118AF25-8423-420A-806A-487665220C68}" showPageBreaks="1" printArea="1" view="pageBreakPreview" topLeftCell="A55">
      <selection activeCell="I71" sqref="I71"/>
      <rowBreaks count="2" manualBreakCount="2">
        <brk id="34" max="8" man="1"/>
        <brk id="55" max="8" man="1"/>
      </rowBreaks>
      <pageMargins left="0.75" right="0.75" top="1" bottom="1" header="0.5" footer="0.5"/>
      <pageSetup scale="67" fitToHeight="3" orientation="landscape" r:id="rId4"/>
      <headerFooter alignWithMargins="0">
        <oddFooter>&amp;C&amp;"Times New Roman,Regular"&amp;11Exhibit E - Justification for Base Adjustments</oddFooter>
      </headerFooter>
    </customSheetView>
  </customSheetViews>
  <mergeCells count="19">
    <mergeCell ref="A26:F26"/>
    <mergeCell ref="A22:F22"/>
    <mergeCell ref="A28:F28"/>
    <mergeCell ref="A30:F30"/>
    <mergeCell ref="A17:F17"/>
    <mergeCell ref="A20:F20"/>
    <mergeCell ref="A19:F19"/>
    <mergeCell ref="A24:F24"/>
    <mergeCell ref="A15:I15"/>
    <mergeCell ref="A1:I1"/>
    <mergeCell ref="A3:I3"/>
    <mergeCell ref="A4:I4"/>
    <mergeCell ref="A2:I2"/>
    <mergeCell ref="A5:I5"/>
    <mergeCell ref="A6:I6"/>
    <mergeCell ref="A7:I7"/>
    <mergeCell ref="A9:F9"/>
    <mergeCell ref="A11:F11"/>
    <mergeCell ref="A13:F13"/>
  </mergeCells>
  <phoneticPr fontId="0" type="noConversion"/>
  <pageMargins left="0.75" right="0.75" top="1" bottom="1" header="0.5" footer="0.5"/>
  <pageSetup scale="84" fitToHeight="2" orientation="landscape" r:id="rId5"/>
  <headerFooter alignWithMargins="0">
    <oddFooter>&amp;C&amp;"Times New Roman,Regular"&amp;11Exhibit E - Justification for Base Adjustments</oddFooter>
  </headerFooter>
  <rowBreaks count="1" manualBreakCount="1">
    <brk id="30" max="8" man="1"/>
  </rowBreaks>
</worksheet>
</file>

<file path=xl/worksheets/sheet6.xml><?xml version="1.0" encoding="utf-8"?>
<worksheet xmlns="http://schemas.openxmlformats.org/spreadsheetml/2006/main" xmlns:r="http://schemas.openxmlformats.org/officeDocument/2006/relationships">
  <sheetPr codeName="Sheet11">
    <pageSetUpPr fitToPage="1"/>
  </sheetPr>
  <dimension ref="A1:AC30"/>
  <sheetViews>
    <sheetView showGridLines="0" showOutlineSymbols="0" view="pageBreakPreview" zoomScale="75" zoomScaleNormal="75" zoomScaleSheetLayoutView="75" workbookViewId="0">
      <selection activeCell="P25" sqref="P25"/>
    </sheetView>
  </sheetViews>
  <sheetFormatPr defaultColWidth="8.88671875" defaultRowHeight="15.75"/>
  <cols>
    <col min="1" max="1" width="27.77734375" style="8" customWidth="1"/>
    <col min="2" max="2" width="7.5546875" style="8" bestFit="1" customWidth="1"/>
    <col min="3" max="3" width="6.77734375" style="8" customWidth="1"/>
    <col min="4" max="4" width="10.88671875" style="8" bestFit="1" customWidth="1"/>
    <col min="5" max="5" width="5.77734375" style="8" customWidth="1"/>
    <col min="6" max="6" width="5.6640625" style="8" customWidth="1"/>
    <col min="7" max="7" width="7.77734375" style="8" customWidth="1"/>
    <col min="8" max="8" width="5.5546875" style="8" customWidth="1"/>
    <col min="9" max="9" width="5.6640625" style="8" customWidth="1"/>
    <col min="10" max="10" width="7.77734375" style="8" customWidth="1"/>
    <col min="11" max="11" width="8.77734375" style="8" customWidth="1"/>
    <col min="12" max="12" width="10" style="8" customWidth="1"/>
    <col min="13" max="13" width="7.5546875" style="8" bestFit="1" customWidth="1"/>
    <col min="14" max="14" width="6.77734375" style="8" customWidth="1"/>
    <col min="15" max="15" width="10.88671875" style="8" bestFit="1" customWidth="1"/>
    <col min="16" max="16" width="1" style="62" customWidth="1"/>
    <col min="17" max="16384" width="8.88671875" style="8"/>
  </cols>
  <sheetData>
    <row r="1" spans="1:29" ht="20.25">
      <c r="A1" s="481" t="s">
        <v>161</v>
      </c>
      <c r="B1" s="482"/>
      <c r="C1" s="482"/>
      <c r="D1" s="482"/>
      <c r="E1" s="482"/>
      <c r="F1" s="482"/>
      <c r="G1" s="482"/>
      <c r="H1" s="482"/>
      <c r="I1" s="482"/>
      <c r="J1" s="482"/>
      <c r="K1" s="482"/>
      <c r="L1" s="482"/>
      <c r="M1" s="482"/>
      <c r="N1" s="482"/>
      <c r="O1" s="482"/>
      <c r="P1" s="61" t="s">
        <v>0</v>
      </c>
    </row>
    <row r="2" spans="1:29" ht="16.5" customHeight="1">
      <c r="A2" s="543"/>
      <c r="B2" s="543"/>
      <c r="C2" s="543"/>
      <c r="D2" s="543"/>
      <c r="E2" s="543"/>
      <c r="F2" s="543"/>
      <c r="G2" s="543"/>
      <c r="H2" s="543"/>
      <c r="I2" s="543"/>
      <c r="J2" s="543"/>
      <c r="K2" s="543"/>
      <c r="L2" s="543"/>
      <c r="M2" s="543"/>
      <c r="N2" s="543"/>
      <c r="O2" s="543"/>
      <c r="P2" s="61" t="s">
        <v>0</v>
      </c>
    </row>
    <row r="3" spans="1:29" ht="16.5" customHeight="1">
      <c r="A3" s="530" t="s">
        <v>136</v>
      </c>
      <c r="B3" s="531"/>
      <c r="C3" s="531"/>
      <c r="D3" s="531"/>
      <c r="E3" s="531"/>
      <c r="F3" s="531"/>
      <c r="G3" s="531"/>
      <c r="H3" s="531"/>
      <c r="I3" s="531"/>
      <c r="J3" s="531"/>
      <c r="K3" s="531"/>
      <c r="L3" s="531"/>
      <c r="M3" s="531"/>
      <c r="N3" s="531"/>
      <c r="O3" s="531"/>
      <c r="P3" s="61" t="s">
        <v>0</v>
      </c>
    </row>
    <row r="4" spans="1:29" ht="16.5" customHeight="1">
      <c r="A4" s="532" t="str">
        <f>+'B. Summary of Requirements '!A4</f>
        <v>United States Trustee Program</v>
      </c>
      <c r="B4" s="533"/>
      <c r="C4" s="533"/>
      <c r="D4" s="533"/>
      <c r="E4" s="533"/>
      <c r="F4" s="533"/>
      <c r="G4" s="533"/>
      <c r="H4" s="533"/>
      <c r="I4" s="533"/>
      <c r="J4" s="533"/>
      <c r="K4" s="533"/>
      <c r="L4" s="533"/>
      <c r="M4" s="533"/>
      <c r="N4" s="533"/>
      <c r="O4" s="533"/>
      <c r="P4" s="61" t="s">
        <v>0</v>
      </c>
    </row>
    <row r="5" spans="1:29" ht="16.5" customHeight="1">
      <c r="A5" s="532" t="str">
        <f>+'B. Summary of Requirements '!A5</f>
        <v>Salaries and Expenses</v>
      </c>
      <c r="B5" s="531"/>
      <c r="C5" s="531"/>
      <c r="D5" s="531"/>
      <c r="E5" s="531"/>
      <c r="F5" s="531"/>
      <c r="G5" s="531"/>
      <c r="H5" s="531"/>
      <c r="I5" s="531"/>
      <c r="J5" s="531"/>
      <c r="K5" s="531"/>
      <c r="L5" s="531"/>
      <c r="M5" s="531"/>
      <c r="N5" s="531"/>
      <c r="O5" s="531"/>
      <c r="P5" s="61" t="s">
        <v>0</v>
      </c>
    </row>
    <row r="6" spans="1:29" ht="16.5" customHeight="1">
      <c r="A6" s="545" t="s">
        <v>102</v>
      </c>
      <c r="B6" s="533"/>
      <c r="C6" s="533"/>
      <c r="D6" s="533"/>
      <c r="E6" s="533"/>
      <c r="F6" s="533"/>
      <c r="G6" s="533"/>
      <c r="H6" s="533"/>
      <c r="I6" s="533"/>
      <c r="J6" s="533"/>
      <c r="K6" s="533"/>
      <c r="L6" s="533"/>
      <c r="M6" s="533"/>
      <c r="N6" s="533"/>
      <c r="O6" s="533"/>
      <c r="P6" s="61" t="s">
        <v>0</v>
      </c>
    </row>
    <row r="7" spans="1:29" ht="16.5" customHeight="1">
      <c r="A7" s="543"/>
      <c r="B7" s="543"/>
      <c r="C7" s="543"/>
      <c r="D7" s="543"/>
      <c r="E7" s="543"/>
      <c r="F7" s="543"/>
      <c r="G7" s="543"/>
      <c r="H7" s="543"/>
      <c r="I7" s="543"/>
      <c r="J7" s="543"/>
      <c r="K7" s="543"/>
      <c r="L7" s="543"/>
      <c r="M7" s="543"/>
      <c r="N7" s="543"/>
      <c r="O7" s="543"/>
      <c r="P7" s="61" t="s">
        <v>0</v>
      </c>
    </row>
    <row r="8" spans="1:29" ht="16.5" customHeight="1">
      <c r="A8" s="544"/>
      <c r="B8" s="544"/>
      <c r="C8" s="544"/>
      <c r="D8" s="544"/>
      <c r="E8" s="544"/>
      <c r="F8" s="544"/>
      <c r="G8" s="544"/>
      <c r="H8" s="544"/>
      <c r="I8" s="544"/>
      <c r="J8" s="544"/>
      <c r="K8" s="544"/>
      <c r="L8" s="544"/>
      <c r="M8" s="544"/>
      <c r="N8" s="544"/>
      <c r="O8" s="544"/>
      <c r="P8" s="61" t="s">
        <v>0</v>
      </c>
    </row>
    <row r="9" spans="1:29" ht="16.5" customHeight="1">
      <c r="A9" s="540" t="s">
        <v>27</v>
      </c>
      <c r="B9" s="534" t="s">
        <v>217</v>
      </c>
      <c r="C9" s="535"/>
      <c r="D9" s="536"/>
      <c r="E9" s="548" t="s">
        <v>218</v>
      </c>
      <c r="F9" s="549"/>
      <c r="G9" s="550"/>
      <c r="H9" s="534" t="s">
        <v>13</v>
      </c>
      <c r="I9" s="535"/>
      <c r="J9" s="535"/>
      <c r="K9" s="546" t="s">
        <v>139</v>
      </c>
      <c r="L9" s="546" t="s">
        <v>140</v>
      </c>
      <c r="M9" s="534" t="s">
        <v>137</v>
      </c>
      <c r="N9" s="535"/>
      <c r="O9" s="536"/>
      <c r="P9" s="61" t="s">
        <v>0</v>
      </c>
    </row>
    <row r="10" spans="1:29" ht="16.5" customHeight="1">
      <c r="A10" s="541"/>
      <c r="B10" s="537"/>
      <c r="C10" s="538"/>
      <c r="D10" s="539"/>
      <c r="E10" s="551"/>
      <c r="F10" s="552"/>
      <c r="G10" s="553"/>
      <c r="H10" s="537"/>
      <c r="I10" s="538"/>
      <c r="J10" s="538"/>
      <c r="K10" s="547"/>
      <c r="L10" s="547"/>
      <c r="M10" s="537"/>
      <c r="N10" s="538"/>
      <c r="O10" s="539"/>
      <c r="P10" s="61" t="s">
        <v>0</v>
      </c>
    </row>
    <row r="11" spans="1:29" ht="16.5" customHeight="1" thickBot="1">
      <c r="A11" s="542"/>
      <c r="B11" s="188" t="s">
        <v>119</v>
      </c>
      <c r="C11" s="189" t="s">
        <v>31</v>
      </c>
      <c r="D11" s="189" t="s">
        <v>121</v>
      </c>
      <c r="E11" s="188" t="s">
        <v>119</v>
      </c>
      <c r="F11" s="189" t="s">
        <v>31</v>
      </c>
      <c r="G11" s="189" t="s">
        <v>121</v>
      </c>
      <c r="H11" s="188" t="s">
        <v>119</v>
      </c>
      <c r="I11" s="189" t="s">
        <v>31</v>
      </c>
      <c r="J11" s="189" t="s">
        <v>121</v>
      </c>
      <c r="K11" s="272" t="s">
        <v>121</v>
      </c>
      <c r="L11" s="273" t="s">
        <v>121</v>
      </c>
      <c r="M11" s="188" t="s">
        <v>119</v>
      </c>
      <c r="N11" s="189" t="s">
        <v>31</v>
      </c>
      <c r="O11" s="190" t="s">
        <v>121</v>
      </c>
      <c r="P11" s="61" t="s">
        <v>0</v>
      </c>
    </row>
    <row r="12" spans="1:29" ht="16.5" customHeight="1">
      <c r="A12" s="355" t="s">
        <v>200</v>
      </c>
      <c r="B12" s="191">
        <v>1314</v>
      </c>
      <c r="C12" s="192">
        <v>1314</v>
      </c>
      <c r="D12" s="192">
        <v>219250</v>
      </c>
      <c r="E12" s="191"/>
      <c r="F12" s="192"/>
      <c r="G12" s="192">
        <v>-439</v>
      </c>
      <c r="H12" s="191"/>
      <c r="I12" s="192"/>
      <c r="J12" s="192"/>
      <c r="K12" s="268">
        <v>3622</v>
      </c>
      <c r="L12" s="192">
        <v>1021</v>
      </c>
      <c r="M12" s="168">
        <f t="shared" ref="M12" si="0">B12+E12+H12</f>
        <v>1314</v>
      </c>
      <c r="N12" s="115">
        <f t="shared" ref="N12" si="1">C12+F12+I12</f>
        <v>1314</v>
      </c>
      <c r="O12" s="68">
        <f t="shared" ref="O12" si="2">D12+G12+J12+K12+L12</f>
        <v>223454</v>
      </c>
      <c r="P12" s="61" t="s">
        <v>0</v>
      </c>
    </row>
    <row r="13" spans="1:29" ht="16.5" customHeight="1">
      <c r="A13" s="193" t="s">
        <v>128</v>
      </c>
      <c r="B13" s="194">
        <f t="shared" ref="B13:O13" si="3">SUM(B12:B12)</f>
        <v>1314</v>
      </c>
      <c r="C13" s="195">
        <f t="shared" si="3"/>
        <v>1314</v>
      </c>
      <c r="D13" s="196">
        <f t="shared" si="3"/>
        <v>219250</v>
      </c>
      <c r="E13" s="194">
        <f t="shared" si="3"/>
        <v>0</v>
      </c>
      <c r="F13" s="195">
        <f t="shared" si="3"/>
        <v>0</v>
      </c>
      <c r="G13" s="197">
        <f t="shared" si="3"/>
        <v>-439</v>
      </c>
      <c r="H13" s="194">
        <f t="shared" si="3"/>
        <v>0</v>
      </c>
      <c r="I13" s="195">
        <f t="shared" si="3"/>
        <v>0</v>
      </c>
      <c r="J13" s="196">
        <f t="shared" si="3"/>
        <v>0</v>
      </c>
      <c r="K13" s="269">
        <f t="shared" si="3"/>
        <v>3622</v>
      </c>
      <c r="L13" s="196">
        <f t="shared" si="3"/>
        <v>1021</v>
      </c>
      <c r="M13" s="274">
        <f t="shared" si="3"/>
        <v>1314</v>
      </c>
      <c r="N13" s="275">
        <f t="shared" si="3"/>
        <v>1314</v>
      </c>
      <c r="O13" s="198">
        <f t="shared" si="3"/>
        <v>223454</v>
      </c>
      <c r="P13" s="61" t="s">
        <v>0</v>
      </c>
    </row>
    <row r="14" spans="1:29" ht="16.5" customHeight="1">
      <c r="A14" s="187" t="s">
        <v>108</v>
      </c>
      <c r="B14" s="166" t="s">
        <v>120</v>
      </c>
      <c r="C14" s="167"/>
      <c r="D14" s="167"/>
      <c r="E14" s="166"/>
      <c r="F14" s="167"/>
      <c r="G14" s="167"/>
      <c r="H14" s="166"/>
      <c r="I14" s="167"/>
      <c r="J14" s="167"/>
      <c r="K14" s="71"/>
      <c r="L14" s="167"/>
      <c r="M14" s="166"/>
      <c r="N14" s="167">
        <f>C14+F14+I14</f>
        <v>0</v>
      </c>
      <c r="O14" s="199"/>
      <c r="P14" s="61" t="s">
        <v>0</v>
      </c>
      <c r="Q14" s="9"/>
      <c r="R14" s="9"/>
      <c r="S14" s="9"/>
      <c r="T14" s="9"/>
      <c r="U14" s="9"/>
      <c r="V14" s="9"/>
      <c r="W14" s="9"/>
      <c r="X14" s="9"/>
      <c r="Y14" s="9"/>
      <c r="Z14" s="9"/>
      <c r="AA14" s="9"/>
      <c r="AB14" s="9"/>
      <c r="AC14" s="9"/>
    </row>
    <row r="15" spans="1:29" ht="16.5" customHeight="1">
      <c r="A15" s="187" t="s">
        <v>107</v>
      </c>
      <c r="B15" s="200"/>
      <c r="C15" s="201">
        <f>SUM(C13:C14)</f>
        <v>1314</v>
      </c>
      <c r="D15" s="201"/>
      <c r="E15" s="200"/>
      <c r="F15" s="201">
        <f>+F13+F14</f>
        <v>0</v>
      </c>
      <c r="G15" s="201"/>
      <c r="H15" s="200"/>
      <c r="I15" s="201">
        <f>+I13+I14</f>
        <v>0</v>
      </c>
      <c r="J15" s="201"/>
      <c r="K15" s="270"/>
      <c r="L15" s="201"/>
      <c r="M15" s="200"/>
      <c r="N15" s="201">
        <f>SUM(N13:N14)</f>
        <v>1314</v>
      </c>
      <c r="O15" s="202"/>
      <c r="P15" s="61" t="s">
        <v>0</v>
      </c>
    </row>
    <row r="16" spans="1:29" ht="16.5" customHeight="1">
      <c r="A16" s="203" t="s">
        <v>109</v>
      </c>
      <c r="B16" s="168"/>
      <c r="C16" s="115"/>
      <c r="D16" s="115"/>
      <c r="E16" s="168"/>
      <c r="F16" s="115"/>
      <c r="G16" s="115"/>
      <c r="H16" s="168"/>
      <c r="I16" s="115"/>
      <c r="J16" s="115"/>
      <c r="K16" s="67"/>
      <c r="L16" s="115"/>
      <c r="M16" s="168"/>
      <c r="N16" s="115"/>
      <c r="O16" s="68"/>
      <c r="P16" s="61" t="s">
        <v>0</v>
      </c>
    </row>
    <row r="17" spans="1:16" ht="16.5" customHeight="1">
      <c r="A17" s="204" t="s">
        <v>37</v>
      </c>
      <c r="B17" s="168"/>
      <c r="C17" s="115"/>
      <c r="D17" s="115"/>
      <c r="E17" s="168"/>
      <c r="F17" s="115"/>
      <c r="G17" s="115"/>
      <c r="H17" s="168"/>
      <c r="I17" s="115"/>
      <c r="J17" s="115"/>
      <c r="K17" s="67"/>
      <c r="L17" s="115"/>
      <c r="M17" s="168"/>
      <c r="N17" s="115">
        <f>C17+F17+I17</f>
        <v>0</v>
      </c>
      <c r="O17" s="68"/>
      <c r="P17" s="61" t="s">
        <v>0</v>
      </c>
    </row>
    <row r="18" spans="1:16" ht="16.5" customHeight="1">
      <c r="A18" s="205" t="s">
        <v>66</v>
      </c>
      <c r="B18" s="166"/>
      <c r="C18" s="167"/>
      <c r="D18" s="167"/>
      <c r="E18" s="166"/>
      <c r="F18" s="167"/>
      <c r="G18" s="167"/>
      <c r="H18" s="166"/>
      <c r="I18" s="167"/>
      <c r="J18" s="167"/>
      <c r="K18" s="71"/>
      <c r="L18" s="167"/>
      <c r="M18" s="166"/>
      <c r="N18" s="167">
        <f>C18+F18+I18</f>
        <v>0</v>
      </c>
      <c r="O18" s="199"/>
      <c r="P18" s="61" t="s">
        <v>0</v>
      </c>
    </row>
    <row r="19" spans="1:16" ht="16.5" customHeight="1">
      <c r="A19" s="187" t="s">
        <v>110</v>
      </c>
      <c r="B19" s="166"/>
      <c r="C19" s="167">
        <f>C18+C17+C15</f>
        <v>1314</v>
      </c>
      <c r="D19" s="206"/>
      <c r="E19" s="166"/>
      <c r="F19" s="167">
        <f>F18+F17+F15</f>
        <v>0</v>
      </c>
      <c r="G19" s="206"/>
      <c r="H19" s="166"/>
      <c r="I19" s="167">
        <f>I18+I17+I15</f>
        <v>0</v>
      </c>
      <c r="J19" s="206"/>
      <c r="K19" s="271"/>
      <c r="L19" s="206"/>
      <c r="M19" s="166"/>
      <c r="N19" s="167">
        <f>N18+N17+N15</f>
        <v>1314</v>
      </c>
      <c r="O19" s="207"/>
      <c r="P19" s="61" t="s">
        <v>0</v>
      </c>
    </row>
    <row r="20" spans="1:16" ht="16.5" customHeight="1">
      <c r="B20" s="1"/>
      <c r="C20" s="1"/>
      <c r="D20" s="1"/>
      <c r="E20" s="1"/>
      <c r="F20" s="1"/>
      <c r="G20" s="1"/>
      <c r="H20" s="1"/>
      <c r="I20" s="1"/>
      <c r="J20" s="1"/>
      <c r="K20" s="1"/>
      <c r="L20" s="1"/>
      <c r="M20" s="1"/>
      <c r="N20" s="1"/>
      <c r="O20" s="1"/>
      <c r="P20" s="61" t="s">
        <v>0</v>
      </c>
    </row>
    <row r="21" spans="1:16" ht="16.5" customHeight="1">
      <c r="A21" s="1" t="s">
        <v>214</v>
      </c>
      <c r="B21" s="19"/>
      <c r="C21" s="1"/>
      <c r="D21" s="1"/>
      <c r="E21" s="1"/>
      <c r="F21" s="1"/>
      <c r="G21" s="1"/>
      <c r="H21" s="1"/>
      <c r="I21" s="1"/>
      <c r="J21" s="1"/>
      <c r="K21" s="1"/>
      <c r="L21" s="1"/>
      <c r="M21" s="1"/>
      <c r="N21" s="1"/>
      <c r="O21" s="1"/>
      <c r="P21" s="61" t="s">
        <v>0</v>
      </c>
    </row>
    <row r="22" spans="1:16" ht="16.5" customHeight="1">
      <c r="A22" s="1" t="s">
        <v>201</v>
      </c>
      <c r="B22" s="19"/>
      <c r="C22" s="1"/>
      <c r="D22" s="1"/>
      <c r="E22" s="1"/>
      <c r="F22" s="1"/>
      <c r="G22" s="1"/>
      <c r="H22" s="1"/>
      <c r="I22" s="1"/>
      <c r="J22" s="1"/>
      <c r="K22" s="1"/>
      <c r="L22" s="1"/>
      <c r="M22" s="1"/>
      <c r="N22" s="1"/>
      <c r="O22" s="1"/>
      <c r="P22" s="61" t="s">
        <v>0</v>
      </c>
    </row>
    <row r="23" spans="1:16" ht="16.5" customHeight="1">
      <c r="A23" s="1"/>
      <c r="B23" s="19"/>
      <c r="C23" s="1"/>
      <c r="D23" s="1"/>
      <c r="E23" s="1"/>
      <c r="F23" s="1"/>
      <c r="G23" s="1"/>
      <c r="H23" s="1"/>
      <c r="I23" s="1"/>
      <c r="J23" s="1"/>
      <c r="K23" s="1"/>
      <c r="L23" s="1"/>
      <c r="M23" s="1"/>
      <c r="N23" s="1"/>
      <c r="O23" s="1"/>
      <c r="P23" s="50" t="s">
        <v>14</v>
      </c>
    </row>
    <row r="24" spans="1:16" ht="16.5" customHeight="1">
      <c r="A24" s="1"/>
      <c r="B24" s="19"/>
      <c r="C24" s="1"/>
      <c r="D24" s="1"/>
      <c r="E24" s="1"/>
      <c r="F24" s="1"/>
      <c r="G24" s="1"/>
      <c r="H24" s="1"/>
      <c r="I24" s="1"/>
      <c r="J24" s="1"/>
      <c r="K24" s="1"/>
      <c r="L24" s="1"/>
      <c r="M24" s="1"/>
      <c r="N24" s="1"/>
      <c r="O24" s="1"/>
      <c r="P24" s="61"/>
    </row>
    <row r="25" spans="1:16" ht="16.5" customHeight="1">
      <c r="A25" s="1"/>
      <c r="B25" s="26"/>
      <c r="C25" s="26"/>
      <c r="D25" s="26"/>
      <c r="E25" s="26"/>
      <c r="F25" s="26"/>
      <c r="G25" s="26"/>
      <c r="H25" s="26"/>
      <c r="I25" s="26"/>
      <c r="J25" s="26"/>
      <c r="K25" s="26"/>
      <c r="L25" s="265"/>
      <c r="M25" s="1"/>
      <c r="N25" s="1"/>
      <c r="O25" s="1"/>
      <c r="P25" s="61"/>
    </row>
    <row r="26" spans="1:16" ht="16.5" customHeight="1">
      <c r="A26" s="177"/>
      <c r="B26" s="1"/>
      <c r="C26" s="1"/>
      <c r="D26" s="1"/>
      <c r="E26" s="1"/>
      <c r="F26" s="1"/>
      <c r="G26" s="1"/>
      <c r="H26" s="1"/>
      <c r="I26" s="1"/>
      <c r="J26" s="1"/>
      <c r="K26" s="1"/>
      <c r="L26" s="1"/>
      <c r="M26" s="1"/>
      <c r="N26" s="1"/>
      <c r="O26" s="1"/>
    </row>
    <row r="27" spans="1:16" ht="16.5" customHeight="1">
      <c r="A27" s="28"/>
      <c r="B27" s="28"/>
      <c r="C27" s="28"/>
      <c r="D27" s="28"/>
      <c r="E27" s="28"/>
      <c r="F27" s="28"/>
      <c r="G27" s="28"/>
      <c r="H27" s="1"/>
      <c r="I27" s="1"/>
      <c r="J27" s="1"/>
      <c r="K27" s="1"/>
      <c r="L27" s="1"/>
      <c r="M27" s="1"/>
      <c r="N27" s="1"/>
      <c r="O27" s="1"/>
      <c r="P27" s="50"/>
    </row>
    <row r="28" spans="1:16" ht="16.5" customHeight="1"/>
    <row r="29" spans="1:16" ht="16.5" customHeight="1"/>
    <row r="30" spans="1:16" ht="16.5" customHeight="1"/>
  </sheetData>
  <customSheetViews>
    <customSheetView guid="{12C66D54-5067-4346-818B-6EAB1C8A9183}" scale="75" showPageBreaks="1" showGridLines="0" outlineSymbols="0" fitToPage="1" printArea="1" view="pageBreakPreview">
      <selection activeCell="A36" sqref="A36:O36"/>
      <pageMargins left="0.5" right="0.5" top="0.5" bottom="0.55000000000000004" header="0" footer="0"/>
      <printOptions horizontalCentered="1"/>
      <pageSetup scale="79" firstPageNumber="2" orientation="landscape" useFirstPageNumber="1" horizontalDpi="300" verticalDpi="300" r:id="rId1"/>
      <headerFooter alignWithMargins="0">
        <oddFooter>&amp;C&amp;"Times New Roman,Regular"Exhibit F - Crosswalk of 2011 Availability</oddFooter>
      </headerFooter>
    </customSheetView>
    <customSheetView guid="{4148B88B-8ED7-4FDE-9459-DEB244AD0552}" scale="75" showPageBreaks="1" showGridLines="0" outlineSymbols="0" fitToPage="1" printArea="1" hiddenColumns="1" view="pageBreakPreview">
      <selection activeCell="L12" sqref="L12"/>
      <pageMargins left="0.5" right="0.5" top="0.5" bottom="0.55000000000000004" header="0" footer="0"/>
      <printOptions horizontalCentered="1"/>
      <pageSetup scale="79" firstPageNumber="2" orientation="landscape" useFirstPageNumber="1" horizontalDpi="300" verticalDpi="300" r:id="rId2"/>
      <headerFooter alignWithMargins="0">
        <oddFooter>&amp;C&amp;"Times New Roman,Regular"Exhibit F - Crosswalk of 2011 Availability</oddFooter>
      </headerFooter>
    </customSheetView>
    <customSheetView guid="{56C0A34E-45B4-448B-85E5-70B3A8E63333}" scale="75" showPageBreaks="1" showGridLines="0" outlineSymbols="0" fitToPage="1" printArea="1" view="pageBreakPreview">
      <selection activeCell="S30" sqref="S30"/>
      <pageMargins left="0.5" right="0.5" top="0.5" bottom="0.55000000000000004" header="0" footer="0"/>
      <printOptions horizontalCentered="1"/>
      <pageSetup scale="68" firstPageNumber="2" orientation="landscape" useFirstPageNumber="1" horizontalDpi="300" verticalDpi="300" r:id="rId3"/>
      <headerFooter alignWithMargins="0">
        <oddFooter>&amp;C&amp;"Times New Roman,Regular"Exhibit F - Crosswalk of 2011 Availability</oddFooter>
      </headerFooter>
    </customSheetView>
    <customSheetView guid="{3118AF25-8423-420A-806A-487665220C68}" scale="75" showPageBreaks="1" showGridLines="0" outlineSymbols="0" fitToPage="1" printArea="1" view="pageBreakPreview">
      <selection activeCell="N22" sqref="N22"/>
      <pageMargins left="0.5" right="0.5" top="0.5" bottom="0.55000000000000004" header="0" footer="0"/>
      <printOptions horizontalCentered="1"/>
      <pageSetup scale="79" firstPageNumber="2" orientation="landscape" useFirstPageNumber="1" horizontalDpi="300" verticalDpi="300" r:id="rId4"/>
      <headerFooter alignWithMargins="0">
        <oddFooter>&amp;C&amp;"Times New Roman,Regular"Exhibit F - Crosswalk of 2011 Availability</oddFooter>
      </headerFooter>
    </customSheetView>
  </customSheetViews>
  <mergeCells count="15">
    <mergeCell ref="A1:O1"/>
    <mergeCell ref="A3:O3"/>
    <mergeCell ref="A4:O4"/>
    <mergeCell ref="A5:O5"/>
    <mergeCell ref="B9:D10"/>
    <mergeCell ref="A9:A11"/>
    <mergeCell ref="A7:O7"/>
    <mergeCell ref="A8:O8"/>
    <mergeCell ref="A2:O2"/>
    <mergeCell ref="A6:O6"/>
    <mergeCell ref="M9:O10"/>
    <mergeCell ref="H9:J10"/>
    <mergeCell ref="K9:K10"/>
    <mergeCell ref="L9:L10"/>
    <mergeCell ref="E9:G10"/>
  </mergeCells>
  <phoneticPr fontId="0" type="noConversion"/>
  <printOptions horizontalCentered="1"/>
  <pageMargins left="0.5" right="0.5" top="0.5" bottom="0.55000000000000004" header="0" footer="0"/>
  <pageSetup scale="79" firstPageNumber="2" orientation="landscape" useFirstPageNumber="1" horizontalDpi="300" verticalDpi="300" r:id="rId5"/>
  <headerFooter alignWithMargins="0">
    <oddFooter>&amp;C&amp;"Times New Roman,Regular"Exhibit F - Crosswalk of 2011 Availability</oddFooter>
  </headerFooter>
  <ignoredErrors>
    <ignoredError sqref="N13 D13" formula="1"/>
  </ignoredErrors>
</worksheet>
</file>

<file path=xl/worksheets/sheet7.xml><?xml version="1.0" encoding="utf-8"?>
<worksheet xmlns="http://schemas.openxmlformats.org/spreadsheetml/2006/main" xmlns:r="http://schemas.openxmlformats.org/officeDocument/2006/relationships">
  <sheetPr>
    <pageSetUpPr fitToPage="1"/>
  </sheetPr>
  <dimension ref="A1:Q23"/>
  <sheetViews>
    <sheetView view="pageBreakPreview" zoomScale="75" zoomScaleNormal="90" zoomScaleSheetLayoutView="75" workbookViewId="0">
      <selection activeCell="P28" sqref="P28"/>
    </sheetView>
  </sheetViews>
  <sheetFormatPr defaultRowHeight="15.75"/>
  <cols>
    <col min="1" max="1" width="35.21875" customWidth="1"/>
    <col min="5" max="5" width="8.88671875" hidden="1" customWidth="1"/>
    <col min="6" max="6" width="8.88671875" style="251" hidden="1" customWidth="1"/>
    <col min="7" max="7" width="8.88671875" hidden="1" customWidth="1"/>
    <col min="11" max="11" width="9.44140625" style="8" customWidth="1"/>
    <col min="12" max="12" width="10" style="8" customWidth="1"/>
  </cols>
  <sheetData>
    <row r="1" spans="1:17" ht="20.25">
      <c r="A1" s="481" t="s">
        <v>183</v>
      </c>
      <c r="B1" s="482"/>
      <c r="C1" s="482"/>
      <c r="D1" s="482"/>
      <c r="E1" s="482"/>
      <c r="F1" s="482"/>
      <c r="G1" s="482"/>
      <c r="H1" s="482"/>
      <c r="I1" s="482"/>
      <c r="J1" s="482"/>
      <c r="K1" s="482"/>
      <c r="L1" s="482"/>
      <c r="M1" s="482"/>
      <c r="N1" s="482"/>
      <c r="O1" s="482"/>
      <c r="P1" s="61" t="s">
        <v>0</v>
      </c>
      <c r="Q1" s="8"/>
    </row>
    <row r="2" spans="1:17">
      <c r="A2" s="543"/>
      <c r="B2" s="543"/>
      <c r="C2" s="543"/>
      <c r="D2" s="543"/>
      <c r="E2" s="543"/>
      <c r="F2" s="543"/>
      <c r="G2" s="543"/>
      <c r="H2" s="543"/>
      <c r="I2" s="543"/>
      <c r="J2" s="543"/>
      <c r="K2" s="543"/>
      <c r="L2" s="543"/>
      <c r="M2" s="543"/>
      <c r="N2" s="543"/>
      <c r="O2" s="543"/>
      <c r="P2" s="61" t="s">
        <v>0</v>
      </c>
      <c r="Q2" s="8"/>
    </row>
    <row r="3" spans="1:17" ht="18.75">
      <c r="A3" s="530" t="s">
        <v>163</v>
      </c>
      <c r="B3" s="531"/>
      <c r="C3" s="531"/>
      <c r="D3" s="531"/>
      <c r="E3" s="531"/>
      <c r="F3" s="531"/>
      <c r="G3" s="531"/>
      <c r="H3" s="531"/>
      <c r="I3" s="531"/>
      <c r="J3" s="531"/>
      <c r="K3" s="531"/>
      <c r="L3" s="531"/>
      <c r="M3" s="531"/>
      <c r="N3" s="531"/>
      <c r="O3" s="531"/>
      <c r="P3" s="61" t="s">
        <v>0</v>
      </c>
      <c r="Q3" s="8"/>
    </row>
    <row r="4" spans="1:17" ht="16.5">
      <c r="A4" s="532" t="str">
        <f>+'B. Summary of Requirements '!A4</f>
        <v>United States Trustee Program</v>
      </c>
      <c r="B4" s="533"/>
      <c r="C4" s="533"/>
      <c r="D4" s="533"/>
      <c r="E4" s="533"/>
      <c r="F4" s="533"/>
      <c r="G4" s="533"/>
      <c r="H4" s="533"/>
      <c r="I4" s="533"/>
      <c r="J4" s="533"/>
      <c r="K4" s="533"/>
      <c r="L4" s="533"/>
      <c r="M4" s="533"/>
      <c r="N4" s="533"/>
      <c r="O4" s="533"/>
      <c r="P4" s="61" t="s">
        <v>0</v>
      </c>
      <c r="Q4" s="8"/>
    </row>
    <row r="5" spans="1:17" ht="16.5">
      <c r="A5" s="532" t="str">
        <f>+'B. Summary of Requirements '!A5</f>
        <v>Salaries and Expenses</v>
      </c>
      <c r="B5" s="531"/>
      <c r="C5" s="531"/>
      <c r="D5" s="531"/>
      <c r="E5" s="531"/>
      <c r="F5" s="531"/>
      <c r="G5" s="531"/>
      <c r="H5" s="531"/>
      <c r="I5" s="531"/>
      <c r="J5" s="531"/>
      <c r="K5" s="531"/>
      <c r="L5" s="531"/>
      <c r="M5" s="531"/>
      <c r="N5" s="531"/>
      <c r="O5" s="531"/>
      <c r="P5" s="61" t="s">
        <v>0</v>
      </c>
      <c r="Q5" s="8"/>
    </row>
    <row r="6" spans="1:17">
      <c r="A6" s="545" t="s">
        <v>102</v>
      </c>
      <c r="B6" s="533"/>
      <c r="C6" s="533"/>
      <c r="D6" s="533"/>
      <c r="E6" s="533"/>
      <c r="F6" s="533"/>
      <c r="G6" s="533"/>
      <c r="H6" s="533"/>
      <c r="I6" s="533"/>
      <c r="J6" s="533"/>
      <c r="K6" s="533"/>
      <c r="L6" s="533"/>
      <c r="M6" s="533"/>
      <c r="N6" s="533"/>
      <c r="O6" s="533"/>
      <c r="P6" s="61" t="s">
        <v>0</v>
      </c>
      <c r="Q6" s="8"/>
    </row>
    <row r="7" spans="1:17">
      <c r="A7" s="543"/>
      <c r="B7" s="543"/>
      <c r="C7" s="543"/>
      <c r="D7" s="543"/>
      <c r="E7" s="543"/>
      <c r="F7" s="543"/>
      <c r="G7" s="543"/>
      <c r="H7" s="543"/>
      <c r="I7" s="543"/>
      <c r="J7" s="543"/>
      <c r="K7" s="543"/>
      <c r="L7" s="543"/>
      <c r="M7" s="543"/>
      <c r="N7" s="543"/>
      <c r="O7" s="543"/>
      <c r="P7" s="61" t="s">
        <v>0</v>
      </c>
      <c r="Q7" s="8"/>
    </row>
    <row r="8" spans="1:17">
      <c r="A8" s="544"/>
      <c r="B8" s="544"/>
      <c r="C8" s="544"/>
      <c r="D8" s="544"/>
      <c r="E8" s="544"/>
      <c r="F8" s="544"/>
      <c r="G8" s="544"/>
      <c r="H8" s="544"/>
      <c r="I8" s="544"/>
      <c r="J8" s="544"/>
      <c r="K8" s="544"/>
      <c r="L8" s="544"/>
      <c r="M8" s="544"/>
      <c r="N8" s="544"/>
      <c r="O8" s="544"/>
      <c r="P8" s="61" t="s">
        <v>0</v>
      </c>
      <c r="Q8" s="8"/>
    </row>
    <row r="9" spans="1:17" ht="15.75" customHeight="1">
      <c r="A9" s="540" t="s">
        <v>27</v>
      </c>
      <c r="B9" s="534" t="s">
        <v>173</v>
      </c>
      <c r="C9" s="535"/>
      <c r="D9" s="536"/>
      <c r="E9" s="548" t="s">
        <v>113</v>
      </c>
      <c r="F9" s="549"/>
      <c r="G9" s="550"/>
      <c r="H9" s="534" t="s">
        <v>13</v>
      </c>
      <c r="I9" s="535"/>
      <c r="J9" s="536"/>
      <c r="K9" s="546" t="s">
        <v>139</v>
      </c>
      <c r="L9" s="554" t="s">
        <v>140</v>
      </c>
      <c r="M9" s="534" t="s">
        <v>162</v>
      </c>
      <c r="N9" s="535"/>
      <c r="O9" s="536"/>
      <c r="P9" s="61" t="s">
        <v>0</v>
      </c>
      <c r="Q9" s="8"/>
    </row>
    <row r="10" spans="1:17">
      <c r="A10" s="541"/>
      <c r="B10" s="537"/>
      <c r="C10" s="538"/>
      <c r="D10" s="539"/>
      <c r="E10" s="551"/>
      <c r="F10" s="552"/>
      <c r="G10" s="553"/>
      <c r="H10" s="537"/>
      <c r="I10" s="538"/>
      <c r="J10" s="539"/>
      <c r="K10" s="547"/>
      <c r="L10" s="555"/>
      <c r="M10" s="537"/>
      <c r="N10" s="538"/>
      <c r="O10" s="539"/>
      <c r="P10" s="61" t="s">
        <v>0</v>
      </c>
      <c r="Q10" s="8"/>
    </row>
    <row r="11" spans="1:17" ht="16.5" thickBot="1">
      <c r="A11" s="542"/>
      <c r="B11" s="188" t="s">
        <v>119</v>
      </c>
      <c r="C11" s="189" t="s">
        <v>31</v>
      </c>
      <c r="D11" s="189" t="s">
        <v>121</v>
      </c>
      <c r="E11" s="188" t="s">
        <v>119</v>
      </c>
      <c r="F11" s="189" t="s">
        <v>31</v>
      </c>
      <c r="G11" s="189" t="s">
        <v>121</v>
      </c>
      <c r="H11" s="188" t="s">
        <v>119</v>
      </c>
      <c r="I11" s="189" t="s">
        <v>31</v>
      </c>
      <c r="J11" s="189" t="s">
        <v>121</v>
      </c>
      <c r="K11" s="272" t="s">
        <v>121</v>
      </c>
      <c r="L11" s="273" t="s">
        <v>121</v>
      </c>
      <c r="M11" s="188" t="s">
        <v>119</v>
      </c>
      <c r="N11" s="189" t="s">
        <v>31</v>
      </c>
      <c r="O11" s="190" t="s">
        <v>121</v>
      </c>
      <c r="P11" s="61" t="s">
        <v>0</v>
      </c>
      <c r="Q11" s="8"/>
    </row>
    <row r="12" spans="1:17">
      <c r="A12" s="355" t="s">
        <v>184</v>
      </c>
      <c r="B12" s="191">
        <v>1314</v>
      </c>
      <c r="C12" s="192">
        <v>1314</v>
      </c>
      <c r="D12" s="192">
        <v>223258</v>
      </c>
      <c r="E12" s="191"/>
      <c r="F12" s="192"/>
      <c r="G12" s="192"/>
      <c r="H12" s="191"/>
      <c r="I12" s="192"/>
      <c r="J12" s="192"/>
      <c r="K12" s="268">
        <v>3330</v>
      </c>
      <c r="L12" s="192">
        <v>2111</v>
      </c>
      <c r="M12" s="191">
        <f>B12+E12+H12</f>
        <v>1314</v>
      </c>
      <c r="N12" s="192">
        <f>C12+F12+I12</f>
        <v>1314</v>
      </c>
      <c r="O12" s="359">
        <f>D12+G12+J12+K12+L12</f>
        <v>228699</v>
      </c>
      <c r="P12" s="61" t="s">
        <v>0</v>
      </c>
      <c r="Q12" s="8"/>
    </row>
    <row r="13" spans="1:17">
      <c r="A13" s="193" t="s">
        <v>128</v>
      </c>
      <c r="B13" s="194">
        <f t="shared" ref="B13:O13" si="0">SUM(B12:B12)</f>
        <v>1314</v>
      </c>
      <c r="C13" s="195">
        <f t="shared" si="0"/>
        <v>1314</v>
      </c>
      <c r="D13" s="196">
        <f t="shared" si="0"/>
        <v>223258</v>
      </c>
      <c r="E13" s="194">
        <f t="shared" si="0"/>
        <v>0</v>
      </c>
      <c r="F13" s="195">
        <f t="shared" si="0"/>
        <v>0</v>
      </c>
      <c r="G13" s="196">
        <f t="shared" si="0"/>
        <v>0</v>
      </c>
      <c r="H13" s="194">
        <f t="shared" si="0"/>
        <v>0</v>
      </c>
      <c r="I13" s="195">
        <f t="shared" si="0"/>
        <v>0</v>
      </c>
      <c r="J13" s="196">
        <f t="shared" si="0"/>
        <v>0</v>
      </c>
      <c r="K13" s="269">
        <f t="shared" si="0"/>
        <v>3330</v>
      </c>
      <c r="L13" s="196">
        <f t="shared" si="0"/>
        <v>2111</v>
      </c>
      <c r="M13" s="194">
        <f t="shared" si="0"/>
        <v>1314</v>
      </c>
      <c r="N13" s="195">
        <f t="shared" si="0"/>
        <v>1314</v>
      </c>
      <c r="O13" s="198">
        <f t="shared" si="0"/>
        <v>228699</v>
      </c>
      <c r="P13" s="61" t="s">
        <v>0</v>
      </c>
      <c r="Q13" s="8"/>
    </row>
    <row r="14" spans="1:17">
      <c r="A14" s="187" t="s">
        <v>108</v>
      </c>
      <c r="B14" s="166" t="s">
        <v>120</v>
      </c>
      <c r="C14" s="167"/>
      <c r="D14" s="167"/>
      <c r="E14" s="166"/>
      <c r="F14" s="167"/>
      <c r="G14" s="167"/>
      <c r="H14" s="166"/>
      <c r="I14" s="167"/>
      <c r="J14" s="167"/>
      <c r="K14" s="71"/>
      <c r="L14" s="167"/>
      <c r="M14" s="166"/>
      <c r="N14" s="167">
        <f>C14+F14+I14</f>
        <v>0</v>
      </c>
      <c r="O14" s="199"/>
      <c r="P14" s="61" t="s">
        <v>0</v>
      </c>
      <c r="Q14" s="9"/>
    </row>
    <row r="15" spans="1:17">
      <c r="A15" s="187" t="s">
        <v>107</v>
      </c>
      <c r="B15" s="200"/>
      <c r="C15" s="201">
        <f>SUM(C13:C14)</f>
        <v>1314</v>
      </c>
      <c r="D15" s="201"/>
      <c r="E15" s="200"/>
      <c r="F15" s="201">
        <f>+F13+F14</f>
        <v>0</v>
      </c>
      <c r="G15" s="201"/>
      <c r="H15" s="200"/>
      <c r="I15" s="201">
        <f>+I13+I14</f>
        <v>0</v>
      </c>
      <c r="J15" s="201"/>
      <c r="K15" s="270"/>
      <c r="L15" s="201"/>
      <c r="M15" s="200"/>
      <c r="N15" s="201">
        <f>SUM(N13:N14)</f>
        <v>1314</v>
      </c>
      <c r="O15" s="202"/>
      <c r="P15" s="61" t="s">
        <v>0</v>
      </c>
      <c r="Q15" s="8"/>
    </row>
    <row r="16" spans="1:17">
      <c r="A16" s="203" t="s">
        <v>109</v>
      </c>
      <c r="B16" s="168"/>
      <c r="C16" s="115"/>
      <c r="D16" s="115"/>
      <c r="E16" s="168"/>
      <c r="F16" s="115"/>
      <c r="G16" s="115"/>
      <c r="H16" s="168"/>
      <c r="I16" s="115"/>
      <c r="J16" s="115"/>
      <c r="K16" s="67"/>
      <c r="L16" s="115"/>
      <c r="M16" s="168"/>
      <c r="N16" s="115"/>
      <c r="O16" s="68"/>
      <c r="P16" s="61" t="s">
        <v>0</v>
      </c>
      <c r="Q16" s="8"/>
    </row>
    <row r="17" spans="1:17">
      <c r="A17" s="204" t="s">
        <v>37</v>
      </c>
      <c r="B17" s="168"/>
      <c r="C17" s="115">
        <v>0</v>
      </c>
      <c r="D17" s="115"/>
      <c r="E17" s="168"/>
      <c r="F17" s="115">
        <v>0</v>
      </c>
      <c r="G17" s="115"/>
      <c r="H17" s="168"/>
      <c r="I17" s="115">
        <v>0</v>
      </c>
      <c r="J17" s="115"/>
      <c r="K17" s="67"/>
      <c r="L17" s="115"/>
      <c r="M17" s="168"/>
      <c r="N17" s="115">
        <f>C17+F17+I17</f>
        <v>0</v>
      </c>
      <c r="O17" s="68"/>
      <c r="P17" s="61" t="s">
        <v>0</v>
      </c>
      <c r="Q17" s="8"/>
    </row>
    <row r="18" spans="1:17">
      <c r="A18" s="205" t="s">
        <v>66</v>
      </c>
      <c r="B18" s="166"/>
      <c r="C18" s="167">
        <v>0</v>
      </c>
      <c r="D18" s="167"/>
      <c r="E18" s="166"/>
      <c r="F18" s="167">
        <v>0</v>
      </c>
      <c r="G18" s="167"/>
      <c r="H18" s="166"/>
      <c r="I18" s="167">
        <v>0</v>
      </c>
      <c r="J18" s="167"/>
      <c r="K18" s="71"/>
      <c r="L18" s="167"/>
      <c r="M18" s="166"/>
      <c r="N18" s="167">
        <f>C18+F18+I18</f>
        <v>0</v>
      </c>
      <c r="O18" s="199"/>
      <c r="P18" s="61" t="s">
        <v>0</v>
      </c>
      <c r="Q18" s="8"/>
    </row>
    <row r="19" spans="1:17">
      <c r="A19" s="187" t="s">
        <v>110</v>
      </c>
      <c r="B19" s="166"/>
      <c r="C19" s="167">
        <f>C18+C17+C15</f>
        <v>1314</v>
      </c>
      <c r="D19" s="206"/>
      <c r="E19" s="166"/>
      <c r="F19" s="167">
        <f>F18+F17+F15</f>
        <v>0</v>
      </c>
      <c r="G19" s="206"/>
      <c r="H19" s="166"/>
      <c r="I19" s="167">
        <f>I18+I17+I15</f>
        <v>0</v>
      </c>
      <c r="J19" s="206"/>
      <c r="K19" s="271"/>
      <c r="L19" s="206"/>
      <c r="M19" s="166"/>
      <c r="N19" s="167">
        <f>N18+N17+N15</f>
        <v>1314</v>
      </c>
      <c r="O19" s="207"/>
      <c r="P19" s="61" t="s">
        <v>0</v>
      </c>
      <c r="Q19" s="8"/>
    </row>
    <row r="20" spans="1:17" s="322" customFormat="1">
      <c r="A20" s="323"/>
      <c r="B20" s="170"/>
      <c r="C20" s="170"/>
      <c r="D20" s="356"/>
      <c r="E20" s="170"/>
      <c r="F20" s="170"/>
      <c r="G20" s="356"/>
      <c r="H20" s="170"/>
      <c r="I20" s="170"/>
      <c r="J20" s="356"/>
      <c r="K20" s="356"/>
      <c r="L20" s="356"/>
      <c r="M20" s="170"/>
      <c r="N20" s="170"/>
      <c r="O20" s="356"/>
      <c r="P20" s="61" t="s">
        <v>0</v>
      </c>
      <c r="Q20" s="8"/>
    </row>
    <row r="21" spans="1:17" s="322" customFormat="1">
      <c r="A21" s="1" t="s">
        <v>201</v>
      </c>
      <c r="B21" s="170"/>
      <c r="C21" s="170"/>
      <c r="D21" s="356"/>
      <c r="E21" s="170"/>
      <c r="F21" s="170"/>
      <c r="G21" s="356"/>
      <c r="H21" s="170"/>
      <c r="I21" s="170"/>
      <c r="J21" s="356"/>
      <c r="K21" s="356"/>
      <c r="L21" s="356"/>
      <c r="M21" s="170"/>
      <c r="N21" s="170"/>
      <c r="O21" s="356"/>
      <c r="P21" s="61" t="s">
        <v>0</v>
      </c>
      <c r="Q21" s="8"/>
    </row>
    <row r="22" spans="1:17">
      <c r="A22" s="8"/>
      <c r="B22" s="1"/>
      <c r="C22" s="1"/>
      <c r="D22" s="1"/>
      <c r="E22" s="1"/>
      <c r="F22" s="1"/>
      <c r="G22" s="1"/>
      <c r="H22" s="1"/>
      <c r="I22" s="1"/>
      <c r="J22" s="1"/>
      <c r="K22" s="1"/>
      <c r="L22" s="1"/>
      <c r="M22" s="1"/>
      <c r="N22" s="1"/>
      <c r="O22" s="1"/>
      <c r="P22" s="50" t="s">
        <v>14</v>
      </c>
      <c r="Q22" s="8"/>
    </row>
    <row r="23" spans="1:17" s="8" customFormat="1" ht="16.5" customHeight="1">
      <c r="B23" s="19"/>
      <c r="C23" s="1"/>
      <c r="D23" s="1"/>
      <c r="E23" s="1"/>
      <c r="F23" s="1"/>
      <c r="G23" s="1"/>
      <c r="H23" s="1"/>
      <c r="I23" s="1"/>
      <c r="J23" s="1"/>
      <c r="K23" s="1"/>
      <c r="L23" s="1"/>
      <c r="M23" s="61"/>
    </row>
  </sheetData>
  <customSheetViews>
    <customSheetView guid="{12C66D54-5067-4346-818B-6EAB1C8A9183}" scale="75" showPageBreaks="1" fitToPage="1" printArea="1" hiddenColumns="1" view="pageBreakPreview">
      <selection activeCell="M44" sqref="M44"/>
      <pageMargins left="0.75" right="0.75" top="1" bottom="1" header="0.5" footer="0.5"/>
      <pageSetup scale="62" orientation="landscape" r:id="rId1"/>
      <headerFooter alignWithMargins="0">
        <oddFooter>&amp;C&amp;"Times New Roman,Regular"Exhibit G:  Crosswalk of 2012 Availability</oddFooter>
      </headerFooter>
    </customSheetView>
    <customSheetView guid="{4148B88B-8ED7-4FDE-9459-DEB244AD0552}" scale="75" showPageBreaks="1" fitToPage="1" printArea="1" hiddenColumns="1" view="pageBreakPreview">
      <selection activeCell="N11" sqref="N11"/>
      <pageMargins left="0.75" right="0.75" top="1" bottom="1" header="0.5" footer="0.5"/>
      <pageSetup scale="62" orientation="landscape" r:id="rId2"/>
      <headerFooter alignWithMargins="0">
        <oddFooter>&amp;C&amp;"Times New Roman,Regular"Exhibit G:  Crosswalk of 2012 Availability</oddFooter>
      </headerFooter>
    </customSheetView>
    <customSheetView guid="{56C0A34E-45B4-448B-85E5-70B3A8E63333}" scale="75" showPageBreaks="1" fitToPage="1" printArea="1" view="pageBreakPreview">
      <selection activeCell="E13" sqref="E13"/>
      <pageMargins left="0.75" right="0.75" top="1" bottom="1" header="0.5" footer="0.5"/>
      <pageSetup scale="54" orientation="landscape" r:id="rId3"/>
      <headerFooter alignWithMargins="0">
        <oddFooter>&amp;C&amp;"Times New Roman,Regular"Exhibit G:  Crosswalk of 2012 Availability</oddFooter>
      </headerFooter>
    </customSheetView>
    <customSheetView guid="{3118AF25-8423-420A-806A-487665220C68}" scale="75" showPageBreaks="1" fitToPage="1" printArea="1" hiddenColumns="1" view="pageBreakPreview">
      <selection activeCell="R16" sqref="R16"/>
      <pageMargins left="0.75" right="0.75" top="1" bottom="1" header="0.5" footer="0.5"/>
      <pageSetup scale="62" orientation="landscape" r:id="rId4"/>
      <headerFooter alignWithMargins="0">
        <oddFooter>&amp;C&amp;"Times New Roman,Regular"Exhibit G:  Crosswalk of 2012 Availability</oddFooter>
      </headerFooter>
    </customSheetView>
  </customSheetViews>
  <mergeCells count="15">
    <mergeCell ref="B9:D10"/>
    <mergeCell ref="E9:G10"/>
    <mergeCell ref="H9:J10"/>
    <mergeCell ref="A1:O1"/>
    <mergeCell ref="A2:O2"/>
    <mergeCell ref="A3:O3"/>
    <mergeCell ref="A4:O4"/>
    <mergeCell ref="A5:O5"/>
    <mergeCell ref="M9:O10"/>
    <mergeCell ref="K9:K10"/>
    <mergeCell ref="L9:L10"/>
    <mergeCell ref="A6:O6"/>
    <mergeCell ref="A7:O7"/>
    <mergeCell ref="A8:O8"/>
    <mergeCell ref="A9:A11"/>
  </mergeCells>
  <phoneticPr fontId="37" type="noConversion"/>
  <pageMargins left="0.75" right="0.75" top="1" bottom="1" header="0.5" footer="0.5"/>
  <pageSetup scale="75" orientation="landscape" r:id="rId5"/>
  <headerFooter alignWithMargins="0">
    <oddFooter>&amp;C&amp;"Times New Roman,Regular"Exhibit G:  Crosswalk of 2012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F17"/>
  <sheetViews>
    <sheetView showGridLines="0" showOutlineSymbols="0" view="pageBreakPreview" zoomScale="75" zoomScaleNormal="75" zoomScaleSheetLayoutView="75" workbookViewId="0">
      <selection activeCell="K21" sqref="K21"/>
    </sheetView>
  </sheetViews>
  <sheetFormatPr defaultColWidth="9.6640625" defaultRowHeight="15.75"/>
  <cols>
    <col min="1" max="1" width="4.44140625" style="19" customWidth="1"/>
    <col min="2" max="2" width="29.6640625" style="19" customWidth="1"/>
    <col min="3" max="3" width="6.5546875" style="19" customWidth="1"/>
    <col min="4" max="4" width="5.6640625" style="19" customWidth="1"/>
    <col min="5" max="5" width="10.44140625" style="19" bestFit="1" customWidth="1"/>
    <col min="6" max="7" width="5.6640625" style="19" customWidth="1"/>
    <col min="8" max="8" width="11.77734375" style="19" customWidth="1"/>
    <col min="9" max="10" width="5.6640625" style="19" customWidth="1"/>
    <col min="11" max="11" width="10.44140625" style="19" bestFit="1" customWidth="1"/>
    <col min="12" max="13" width="5.6640625" style="19" customWidth="1"/>
    <col min="14" max="14" width="7.6640625" style="19" customWidth="1"/>
    <col min="15" max="15" width="1.21875" style="54" customWidth="1"/>
    <col min="16" max="16" width="27.5546875" style="19" customWidth="1"/>
    <col min="17" max="20" width="7.6640625" style="19" customWidth="1"/>
    <col min="21" max="21" width="3.6640625" style="19" customWidth="1"/>
    <col min="22" max="24" width="7.6640625" style="19" customWidth="1"/>
    <col min="25" max="25" width="3.6640625" style="19" customWidth="1"/>
    <col min="26" max="28" width="7.6640625" style="19" customWidth="1"/>
    <col min="29" max="29" width="3.6640625" style="19" customWidth="1"/>
    <col min="30" max="32" width="7.6640625" style="19" customWidth="1"/>
    <col min="33" max="16384" width="9.6640625" style="19"/>
  </cols>
  <sheetData>
    <row r="1" spans="1:32" ht="20.25">
      <c r="A1" s="392" t="s">
        <v>146</v>
      </c>
      <c r="B1" s="572"/>
      <c r="C1" s="572"/>
      <c r="D1" s="572"/>
      <c r="E1" s="572"/>
      <c r="F1" s="572"/>
      <c r="G1" s="572"/>
      <c r="H1" s="572"/>
      <c r="I1" s="572"/>
      <c r="J1" s="572"/>
      <c r="K1" s="572"/>
      <c r="L1" s="572"/>
      <c r="M1" s="572"/>
      <c r="N1" s="572"/>
      <c r="O1" s="53" t="s">
        <v>0</v>
      </c>
      <c r="P1" s="1"/>
      <c r="Q1" s="1"/>
      <c r="R1" s="1"/>
      <c r="S1" s="1"/>
      <c r="T1" s="1"/>
      <c r="U1" s="1"/>
    </row>
    <row r="2" spans="1:32" ht="13.9" customHeight="1">
      <c r="A2" s="18"/>
      <c r="B2" s="7"/>
      <c r="C2" s="7"/>
      <c r="D2" s="7"/>
      <c r="E2" s="7"/>
      <c r="F2" s="7"/>
      <c r="G2" s="7"/>
      <c r="H2" s="7"/>
      <c r="I2" s="7"/>
      <c r="J2" s="7"/>
      <c r="K2" s="7"/>
      <c r="L2" s="7"/>
      <c r="M2" s="7"/>
      <c r="N2" s="7"/>
      <c r="O2" s="53" t="s">
        <v>0</v>
      </c>
      <c r="P2" s="1"/>
      <c r="Q2" s="1"/>
      <c r="R2" s="1"/>
      <c r="S2" s="1"/>
      <c r="T2" s="1"/>
      <c r="U2" s="1"/>
    </row>
    <row r="3" spans="1:32" ht="18.75">
      <c r="A3" s="573" t="s">
        <v>61</v>
      </c>
      <c r="B3" s="574"/>
      <c r="C3" s="574"/>
      <c r="D3" s="574"/>
      <c r="E3" s="574"/>
      <c r="F3" s="574"/>
      <c r="G3" s="574"/>
      <c r="H3" s="574"/>
      <c r="I3" s="574"/>
      <c r="J3" s="574"/>
      <c r="K3" s="574"/>
      <c r="L3" s="574"/>
      <c r="M3" s="574"/>
      <c r="N3" s="574"/>
      <c r="O3" s="53" t="s">
        <v>0</v>
      </c>
      <c r="P3" s="1"/>
      <c r="Q3" s="1"/>
      <c r="R3" s="1"/>
      <c r="S3" s="1"/>
      <c r="T3" s="1"/>
      <c r="U3" s="1"/>
    </row>
    <row r="4" spans="1:32" ht="16.5">
      <c r="A4" s="575" t="str">
        <f>+'B. Summary of Requirements '!A4</f>
        <v>United States Trustee Program</v>
      </c>
      <c r="B4" s="576"/>
      <c r="C4" s="576"/>
      <c r="D4" s="576"/>
      <c r="E4" s="576"/>
      <c r="F4" s="576"/>
      <c r="G4" s="576"/>
      <c r="H4" s="576"/>
      <c r="I4" s="576"/>
      <c r="J4" s="576"/>
      <c r="K4" s="576"/>
      <c r="L4" s="576"/>
      <c r="M4" s="576"/>
      <c r="N4" s="576"/>
      <c r="O4" s="53" t="s">
        <v>0</v>
      </c>
      <c r="P4" s="1"/>
      <c r="Q4" s="1"/>
      <c r="R4" s="1"/>
      <c r="S4" s="1"/>
      <c r="T4" s="1"/>
      <c r="U4" s="1"/>
    </row>
    <row r="5" spans="1:32" ht="16.5">
      <c r="A5" s="575" t="str">
        <f>+'B. Summary of Requirements '!A5</f>
        <v>Salaries and Expenses</v>
      </c>
      <c r="B5" s="574"/>
      <c r="C5" s="574"/>
      <c r="D5" s="574"/>
      <c r="E5" s="574"/>
      <c r="F5" s="574"/>
      <c r="G5" s="574"/>
      <c r="H5" s="574"/>
      <c r="I5" s="574"/>
      <c r="J5" s="574"/>
      <c r="K5" s="574"/>
      <c r="L5" s="574"/>
      <c r="M5" s="574"/>
      <c r="N5" s="574"/>
      <c r="O5" s="53" t="s">
        <v>0</v>
      </c>
      <c r="P5" s="1"/>
      <c r="Q5" s="1"/>
      <c r="R5" s="1"/>
      <c r="S5" s="1"/>
      <c r="T5" s="1"/>
      <c r="U5" s="1"/>
    </row>
    <row r="6" spans="1:32">
      <c r="A6" s="577" t="s">
        <v>102</v>
      </c>
      <c r="B6" s="576"/>
      <c r="C6" s="576"/>
      <c r="D6" s="576"/>
      <c r="E6" s="576"/>
      <c r="F6" s="576"/>
      <c r="G6" s="576"/>
      <c r="H6" s="576"/>
      <c r="I6" s="576"/>
      <c r="J6" s="576"/>
      <c r="K6" s="576"/>
      <c r="L6" s="576"/>
      <c r="M6" s="576"/>
      <c r="N6" s="576"/>
      <c r="O6" s="53" t="s">
        <v>0</v>
      </c>
      <c r="P6" s="1"/>
      <c r="Q6" s="1"/>
      <c r="R6" s="1"/>
      <c r="S6" s="1"/>
      <c r="T6" s="1"/>
      <c r="U6" s="1"/>
    </row>
    <row r="7" spans="1:32">
      <c r="A7" s="7"/>
      <c r="B7" s="7"/>
      <c r="C7" s="7"/>
      <c r="D7" s="7"/>
      <c r="E7" s="7"/>
      <c r="F7" s="208"/>
      <c r="G7" s="208"/>
      <c r="H7" s="208"/>
      <c r="I7" s="7"/>
      <c r="J7" s="7"/>
      <c r="K7" s="7"/>
      <c r="L7" s="7"/>
      <c r="M7" s="7"/>
      <c r="N7" s="7"/>
      <c r="O7" s="53" t="s">
        <v>0</v>
      </c>
      <c r="P7" s="1"/>
      <c r="Q7" s="1"/>
      <c r="R7" s="1"/>
      <c r="S7" s="1"/>
      <c r="T7" s="1"/>
      <c r="U7" s="1"/>
    </row>
    <row r="8" spans="1:32">
      <c r="A8" s="416" t="s">
        <v>116</v>
      </c>
      <c r="B8" s="563"/>
      <c r="C8" s="566" t="s">
        <v>174</v>
      </c>
      <c r="D8" s="567"/>
      <c r="E8" s="568"/>
      <c r="F8" s="566" t="s">
        <v>164</v>
      </c>
      <c r="G8" s="567"/>
      <c r="H8" s="568"/>
      <c r="I8" s="566" t="s">
        <v>155</v>
      </c>
      <c r="J8" s="567"/>
      <c r="K8" s="568"/>
      <c r="L8" s="566" t="s">
        <v>26</v>
      </c>
      <c r="M8" s="567"/>
      <c r="N8" s="568"/>
      <c r="O8" s="53" t="s">
        <v>0</v>
      </c>
      <c r="P8" s="1"/>
      <c r="Q8" s="1"/>
      <c r="R8" s="1"/>
      <c r="S8" s="1"/>
      <c r="T8" s="1"/>
      <c r="U8" s="1"/>
    </row>
    <row r="9" spans="1:32" ht="16.5" thickBot="1">
      <c r="A9" s="564"/>
      <c r="B9" s="565"/>
      <c r="C9" s="188" t="s">
        <v>119</v>
      </c>
      <c r="D9" s="189" t="s">
        <v>31</v>
      </c>
      <c r="E9" s="190" t="s">
        <v>121</v>
      </c>
      <c r="F9" s="188" t="s">
        <v>119</v>
      </c>
      <c r="G9" s="189" t="s">
        <v>31</v>
      </c>
      <c r="H9" s="189" t="s">
        <v>121</v>
      </c>
      <c r="I9" s="188" t="s">
        <v>119</v>
      </c>
      <c r="J9" s="189" t="s">
        <v>31</v>
      </c>
      <c r="K9" s="189" t="s">
        <v>121</v>
      </c>
      <c r="L9" s="188" t="s">
        <v>119</v>
      </c>
      <c r="M9" s="189" t="s">
        <v>31</v>
      </c>
      <c r="N9" s="190" t="s">
        <v>121</v>
      </c>
      <c r="O9" s="53" t="s">
        <v>0</v>
      </c>
      <c r="P9" s="1"/>
      <c r="Q9" s="1"/>
      <c r="R9" s="1"/>
      <c r="S9" s="1"/>
      <c r="T9" s="1"/>
      <c r="U9" s="1"/>
    </row>
    <row r="10" spans="1:32">
      <c r="A10" s="559" t="s">
        <v>202</v>
      </c>
      <c r="B10" s="560"/>
      <c r="C10" s="168"/>
      <c r="D10" s="115"/>
      <c r="E10" s="68">
        <v>17</v>
      </c>
      <c r="F10" s="168"/>
      <c r="G10" s="115"/>
      <c r="H10" s="115">
        <v>17</v>
      </c>
      <c r="I10" s="168"/>
      <c r="J10" s="115"/>
      <c r="K10" s="115">
        <v>17</v>
      </c>
      <c r="L10" s="168">
        <f>I10-F10</f>
        <v>0</v>
      </c>
      <c r="M10" s="115">
        <f>J10-G10</f>
        <v>0</v>
      </c>
      <c r="N10" s="68">
        <f>K10-H10</f>
        <v>0</v>
      </c>
      <c r="O10" s="53" t="s">
        <v>0</v>
      </c>
      <c r="P10" s="1"/>
      <c r="Q10" s="1"/>
      <c r="R10" s="1"/>
      <c r="S10" s="1"/>
      <c r="T10" s="1"/>
      <c r="U10" s="1"/>
    </row>
    <row r="11" spans="1:32">
      <c r="A11" s="570" t="s">
        <v>203</v>
      </c>
      <c r="B11" s="571"/>
      <c r="C11" s="168"/>
      <c r="D11" s="115"/>
      <c r="E11" s="68">
        <v>70</v>
      </c>
      <c r="F11" s="168"/>
      <c r="G11" s="115"/>
      <c r="H11" s="115">
        <v>173</v>
      </c>
      <c r="I11" s="168"/>
      <c r="J11" s="115"/>
      <c r="K11" s="115">
        <v>173</v>
      </c>
      <c r="L11" s="168">
        <f t="shared" ref="L11" si="0">I11-F11</f>
        <v>0</v>
      </c>
      <c r="M11" s="115">
        <f t="shared" ref="M11" si="1">J11-G11</f>
        <v>0</v>
      </c>
      <c r="N11" s="68">
        <f t="shared" ref="N11" si="2">K11-H11</f>
        <v>0</v>
      </c>
      <c r="O11" s="53" t="s">
        <v>0</v>
      </c>
      <c r="P11" s="1"/>
      <c r="Q11" s="1"/>
      <c r="R11" s="1"/>
      <c r="S11" s="1"/>
      <c r="T11" s="1"/>
      <c r="U11" s="1"/>
    </row>
    <row r="12" spans="1:32">
      <c r="A12" s="569"/>
      <c r="B12" s="460"/>
      <c r="C12" s="216"/>
      <c r="D12" s="217"/>
      <c r="E12" s="218"/>
      <c r="F12" s="216"/>
      <c r="G12" s="219"/>
      <c r="H12" s="219"/>
      <c r="I12" s="216"/>
      <c r="J12" s="219"/>
      <c r="K12" s="219"/>
      <c r="L12" s="216"/>
      <c r="M12" s="219"/>
      <c r="N12" s="218"/>
      <c r="O12" s="53" t="s">
        <v>0</v>
      </c>
      <c r="P12" s="1"/>
      <c r="Q12" s="1"/>
      <c r="R12" s="1"/>
      <c r="S12" s="1"/>
      <c r="T12" s="1"/>
      <c r="U12" s="1"/>
    </row>
    <row r="13" spans="1:32">
      <c r="A13" s="557" t="s">
        <v>117</v>
      </c>
      <c r="B13" s="558"/>
      <c r="C13" s="194">
        <f t="shared" ref="C13:N13" si="3">SUM(C10:C12)</f>
        <v>0</v>
      </c>
      <c r="D13" s="195">
        <f t="shared" si="3"/>
        <v>0</v>
      </c>
      <c r="E13" s="198">
        <f t="shared" si="3"/>
        <v>87</v>
      </c>
      <c r="F13" s="194">
        <f t="shared" si="3"/>
        <v>0</v>
      </c>
      <c r="G13" s="195">
        <f t="shared" si="3"/>
        <v>0</v>
      </c>
      <c r="H13" s="196">
        <f t="shared" si="3"/>
        <v>190</v>
      </c>
      <c r="I13" s="194">
        <f t="shared" si="3"/>
        <v>0</v>
      </c>
      <c r="J13" s="195">
        <f t="shared" si="3"/>
        <v>0</v>
      </c>
      <c r="K13" s="196">
        <f t="shared" si="3"/>
        <v>190</v>
      </c>
      <c r="L13" s="194">
        <f t="shared" si="3"/>
        <v>0</v>
      </c>
      <c r="M13" s="195">
        <f t="shared" si="3"/>
        <v>0</v>
      </c>
      <c r="N13" s="198">
        <f t="shared" si="3"/>
        <v>0</v>
      </c>
      <c r="O13" s="53" t="s">
        <v>0</v>
      </c>
      <c r="P13" s="1"/>
      <c r="Q13" s="1"/>
      <c r="R13" s="1"/>
      <c r="S13" s="1"/>
      <c r="T13" s="1"/>
      <c r="U13" s="1"/>
    </row>
    <row r="14" spans="1:32">
      <c r="A14" s="209"/>
      <c r="B14" s="209"/>
      <c r="C14" s="210"/>
      <c r="D14" s="210"/>
      <c r="E14" s="211"/>
      <c r="F14" s="210"/>
      <c r="G14" s="210"/>
      <c r="H14" s="211"/>
      <c r="I14" s="210"/>
      <c r="J14" s="210"/>
      <c r="K14" s="211"/>
      <c r="L14" s="210"/>
      <c r="M14" s="210"/>
      <c r="N14" s="211"/>
      <c r="O14" s="556" t="s">
        <v>14</v>
      </c>
      <c r="P14" s="556"/>
      <c r="Q14" s="1"/>
      <c r="R14" s="1"/>
      <c r="S14" s="1"/>
      <c r="T14" s="1"/>
      <c r="U14" s="1"/>
    </row>
    <row r="15" spans="1:32">
      <c r="A15" s="209"/>
      <c r="B15" s="209"/>
      <c r="C15" s="210"/>
      <c r="D15" s="210"/>
      <c r="E15" s="211"/>
      <c r="F15" s="210"/>
      <c r="G15" s="210"/>
      <c r="H15" s="211"/>
      <c r="I15" s="210"/>
      <c r="J15" s="210"/>
      <c r="K15" s="211"/>
      <c r="L15" s="210"/>
      <c r="M15" s="210"/>
      <c r="N15" s="211"/>
      <c r="O15" s="556"/>
      <c r="P15" s="556"/>
      <c r="Q15" s="1"/>
      <c r="R15" s="1"/>
      <c r="S15" s="1"/>
      <c r="T15" s="1"/>
      <c r="U15" s="1"/>
    </row>
    <row r="16" spans="1:32">
      <c r="A16" s="561"/>
      <c r="B16" s="562"/>
      <c r="C16" s="562"/>
      <c r="D16" s="562"/>
      <c r="E16" s="562"/>
      <c r="F16" s="562"/>
      <c r="G16" s="562"/>
      <c r="H16" s="562"/>
      <c r="I16" s="562"/>
      <c r="J16" s="562"/>
      <c r="K16" s="562"/>
      <c r="L16" s="562"/>
      <c r="M16" s="562"/>
      <c r="N16" s="562"/>
      <c r="O16" s="556"/>
      <c r="P16" s="556"/>
      <c r="Q16" s="20"/>
      <c r="R16" s="20"/>
      <c r="S16" s="20"/>
      <c r="T16" s="20"/>
      <c r="U16" s="20"/>
      <c r="V16" s="20"/>
      <c r="W16" s="20"/>
      <c r="X16" s="20"/>
      <c r="Y16" s="20"/>
      <c r="Z16" s="20"/>
      <c r="AA16" s="20"/>
      <c r="AB16" s="20"/>
      <c r="AC16" s="20"/>
      <c r="AD16" s="20"/>
      <c r="AE16" s="20"/>
      <c r="AF16" s="20"/>
    </row>
    <row r="17" spans="1:32">
      <c r="A17" s="1"/>
      <c r="B17" s="1"/>
      <c r="C17" s="2"/>
      <c r="D17" s="2"/>
      <c r="E17" s="2"/>
      <c r="F17" s="2"/>
      <c r="G17" s="2"/>
      <c r="H17" s="2"/>
      <c r="I17" s="2"/>
      <c r="J17" s="2"/>
      <c r="K17" s="2"/>
      <c r="L17" s="2"/>
      <c r="M17" s="2"/>
      <c r="N17" s="2"/>
      <c r="P17" s="20"/>
      <c r="Q17" s="20"/>
      <c r="R17" s="20"/>
      <c r="S17" s="20"/>
      <c r="T17" s="20"/>
      <c r="U17" s="20"/>
      <c r="V17" s="20"/>
      <c r="W17" s="20"/>
      <c r="X17" s="20"/>
      <c r="Y17" s="20"/>
      <c r="Z17" s="20"/>
      <c r="AA17" s="20"/>
      <c r="AB17" s="20"/>
      <c r="AC17" s="20"/>
      <c r="AD17" s="20"/>
      <c r="AE17" s="20"/>
      <c r="AF17" s="20"/>
    </row>
  </sheetData>
  <customSheetViews>
    <customSheetView guid="{12C66D54-5067-4346-818B-6EAB1C8A9183}"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1"/>
      <headerFooter alignWithMargins="0">
        <oddFooter>&amp;C&amp;"Times New Roman,Regular"Exhibit H - Summary of Reimbursable Resources</oddFooter>
      </headerFooter>
    </customSheetView>
    <customSheetView guid="{4148B88B-8ED7-4FDE-9459-DEB244AD0552}"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2"/>
      <headerFooter alignWithMargins="0">
        <oddFooter>&amp;C&amp;"Times New Roman,Regular"Exhibit H - Summary of Reimbursable Resources</oddFooter>
      </headerFooter>
    </customSheetView>
    <customSheetView guid="{56C0A34E-45B4-448B-85E5-70B3A8E63333}"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3"/>
      <headerFooter alignWithMargins="0">
        <oddFooter>&amp;C&amp;"Times New Roman,Regular"Exhibit H - Summary of Reimbursable Resources</oddFooter>
      </headerFooter>
    </customSheetView>
    <customSheetView guid="{3118AF25-8423-420A-806A-487665220C68}"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4"/>
      <headerFooter alignWithMargins="0">
        <oddFooter>&amp;C&amp;"Times New Roman,Regular"Exhibit H - Summary of Reimbursable Resources</oddFooter>
      </headerFooter>
    </customSheetView>
  </customSheetViews>
  <mergeCells count="16">
    <mergeCell ref="A1:N1"/>
    <mergeCell ref="A3:N3"/>
    <mergeCell ref="A4:N4"/>
    <mergeCell ref="A5:N5"/>
    <mergeCell ref="A6:N6"/>
    <mergeCell ref="O14:P16"/>
    <mergeCell ref="A13:B13"/>
    <mergeCell ref="A10:B10"/>
    <mergeCell ref="A16:N16"/>
    <mergeCell ref="A8:B9"/>
    <mergeCell ref="L8:N8"/>
    <mergeCell ref="I8:K8"/>
    <mergeCell ref="A12:B12"/>
    <mergeCell ref="A11:B11"/>
    <mergeCell ref="F8:H8"/>
    <mergeCell ref="C8:E8"/>
  </mergeCells>
  <phoneticPr fontId="0" type="noConversion"/>
  <printOptions horizontalCentered="1"/>
  <pageMargins left="0.75" right="0.75" top="0.5" bottom="0.55000000000000004" header="0" footer="0"/>
  <pageSetup scale="84" orientation="landscape" horizontalDpi="300" verticalDpi="300" r:id="rId5"/>
  <headerFooter alignWithMargins="0">
    <oddFooter>&amp;C&amp;"Times New Roman,Regular"Exhibit H - Summary of Reimbursable Resources</oddFooter>
  </headerFooter>
  <ignoredErrors>
    <ignoredError sqref="H13" formula="1"/>
  </ignoredErrors>
</worksheet>
</file>

<file path=xl/worksheets/sheet9.xml><?xml version="1.0" encoding="utf-8"?>
<worksheet xmlns="http://schemas.openxmlformats.org/spreadsheetml/2006/main" xmlns:r="http://schemas.openxmlformats.org/officeDocument/2006/relationships">
  <sheetPr codeName="Sheet14">
    <pageSetUpPr fitToPage="1"/>
  </sheetPr>
  <dimension ref="A1:G31"/>
  <sheetViews>
    <sheetView view="pageBreakPreview" topLeftCell="A10" zoomScale="75" zoomScaleNormal="75" zoomScaleSheetLayoutView="75" workbookViewId="0">
      <selection activeCell="N60" sqref="N60"/>
    </sheetView>
  </sheetViews>
  <sheetFormatPr defaultColWidth="8.88671875" defaultRowHeight="15"/>
  <cols>
    <col min="1" max="1" width="33.5546875" style="10" customWidth="1"/>
    <col min="2" max="2" width="15.33203125" style="10" customWidth="1"/>
    <col min="3" max="3" width="15.109375" style="10" customWidth="1"/>
    <col min="4" max="4" width="14.33203125" style="10" customWidth="1"/>
    <col min="5" max="5" width="1.109375" style="59" customWidth="1"/>
    <col min="6" max="16384" width="8.88671875" style="10"/>
  </cols>
  <sheetData>
    <row r="1" spans="1:5" ht="20.25">
      <c r="A1" s="392" t="s">
        <v>17</v>
      </c>
      <c r="B1" s="580"/>
      <c r="C1" s="580"/>
      <c r="D1" s="580"/>
      <c r="E1" s="59" t="s">
        <v>0</v>
      </c>
    </row>
    <row r="2" spans="1:5" ht="20.25">
      <c r="A2" s="488"/>
      <c r="B2" s="488"/>
      <c r="C2" s="488"/>
      <c r="D2" s="488"/>
      <c r="E2" s="59" t="s">
        <v>0</v>
      </c>
    </row>
    <row r="3" spans="1:5" ht="12.6" customHeight="1">
      <c r="A3" s="488"/>
      <c r="B3" s="488"/>
      <c r="C3" s="488"/>
      <c r="D3" s="488"/>
      <c r="E3" s="59" t="s">
        <v>0</v>
      </c>
    </row>
    <row r="4" spans="1:5" ht="18.75">
      <c r="A4" s="573" t="s">
        <v>33</v>
      </c>
      <c r="B4" s="576"/>
      <c r="C4" s="576"/>
      <c r="D4" s="576"/>
      <c r="E4" s="59" t="s">
        <v>0</v>
      </c>
    </row>
    <row r="5" spans="1:5" ht="16.5">
      <c r="A5" s="575" t="str">
        <f>+'B. Summary of Requirements '!A4</f>
        <v>United States Trustee Program</v>
      </c>
      <c r="B5" s="576"/>
      <c r="C5" s="576"/>
      <c r="D5" s="576"/>
      <c r="E5" s="59" t="s">
        <v>0</v>
      </c>
    </row>
    <row r="6" spans="1:5" ht="16.5">
      <c r="A6" s="581" t="str">
        <f>+'B. Summary of Requirements '!A5</f>
        <v>Salaries and Expenses</v>
      </c>
      <c r="B6" s="576"/>
      <c r="C6" s="576"/>
      <c r="D6" s="576"/>
      <c r="E6" s="59" t="s">
        <v>0</v>
      </c>
    </row>
    <row r="7" spans="1:5" ht="15.75">
      <c r="A7" s="582"/>
      <c r="B7" s="582"/>
      <c r="C7" s="582"/>
      <c r="D7" s="582"/>
      <c r="E7" s="59" t="s">
        <v>0</v>
      </c>
    </row>
    <row r="8" spans="1:5">
      <c r="A8" s="583"/>
      <c r="B8" s="583"/>
      <c r="C8" s="583"/>
      <c r="D8" s="583"/>
      <c r="E8" s="59" t="s">
        <v>0</v>
      </c>
    </row>
    <row r="9" spans="1:5" ht="40.5" customHeight="1">
      <c r="A9" s="588" t="s">
        <v>34</v>
      </c>
      <c r="B9" s="324" t="s">
        <v>180</v>
      </c>
      <c r="C9" s="324" t="s">
        <v>171</v>
      </c>
      <c r="D9" s="358" t="s">
        <v>147</v>
      </c>
      <c r="E9" s="59" t="s">
        <v>0</v>
      </c>
    </row>
    <row r="10" spans="1:5" ht="15.6" customHeight="1">
      <c r="A10" s="589"/>
      <c r="B10" s="584" t="s">
        <v>15</v>
      </c>
      <c r="C10" s="584" t="s">
        <v>15</v>
      </c>
      <c r="D10" s="586" t="s">
        <v>15</v>
      </c>
      <c r="E10" s="59" t="s">
        <v>0</v>
      </c>
    </row>
    <row r="11" spans="1:5" ht="27" customHeight="1">
      <c r="A11" s="590"/>
      <c r="B11" s="585"/>
      <c r="C11" s="585"/>
      <c r="D11" s="587"/>
      <c r="E11" s="59" t="s">
        <v>0</v>
      </c>
    </row>
    <row r="12" spans="1:5">
      <c r="A12" s="366" t="s">
        <v>123</v>
      </c>
      <c r="B12" s="367">
        <v>10</v>
      </c>
      <c r="C12" s="367">
        <v>10</v>
      </c>
      <c r="D12" s="367">
        <v>10</v>
      </c>
      <c r="E12" s="59" t="s">
        <v>0</v>
      </c>
    </row>
    <row r="13" spans="1:5">
      <c r="A13" s="369" t="s">
        <v>204</v>
      </c>
      <c r="B13" s="370">
        <v>118</v>
      </c>
      <c r="C13" s="370">
        <v>118</v>
      </c>
      <c r="D13" s="370">
        <v>118</v>
      </c>
      <c r="E13" s="59" t="s">
        <v>0</v>
      </c>
    </row>
    <row r="14" spans="1:5">
      <c r="A14" s="369" t="s">
        <v>205</v>
      </c>
      <c r="B14" s="370">
        <v>245</v>
      </c>
      <c r="C14" s="370">
        <v>245</v>
      </c>
      <c r="D14" s="370">
        <v>245</v>
      </c>
      <c r="E14" s="59" t="s">
        <v>0</v>
      </c>
    </row>
    <row r="15" spans="1:5">
      <c r="A15" s="371" t="s">
        <v>124</v>
      </c>
      <c r="B15" s="370">
        <v>95</v>
      </c>
      <c r="C15" s="370">
        <v>95</v>
      </c>
      <c r="D15" s="370">
        <v>95</v>
      </c>
      <c r="E15" s="59" t="s">
        <v>0</v>
      </c>
    </row>
    <row r="16" spans="1:5">
      <c r="A16" s="368" t="s">
        <v>125</v>
      </c>
      <c r="B16" s="357">
        <v>19</v>
      </c>
      <c r="C16" s="357">
        <v>19</v>
      </c>
      <c r="D16" s="357">
        <v>19</v>
      </c>
      <c r="E16" s="59" t="s">
        <v>0</v>
      </c>
    </row>
    <row r="17" spans="1:7">
      <c r="A17" s="365" t="s">
        <v>71</v>
      </c>
      <c r="B17" s="301">
        <v>318</v>
      </c>
      <c r="C17" s="301">
        <v>318</v>
      </c>
      <c r="D17" s="301">
        <v>318</v>
      </c>
      <c r="E17" s="59" t="s">
        <v>0</v>
      </c>
    </row>
    <row r="18" spans="1:7">
      <c r="A18" s="302" t="s">
        <v>72</v>
      </c>
      <c r="B18" s="301">
        <v>290</v>
      </c>
      <c r="C18" s="301">
        <v>290</v>
      </c>
      <c r="D18" s="301">
        <v>290</v>
      </c>
      <c r="E18" s="59" t="s">
        <v>0</v>
      </c>
    </row>
    <row r="19" spans="1:7">
      <c r="A19" s="300" t="s">
        <v>206</v>
      </c>
      <c r="B19" s="301">
        <v>170</v>
      </c>
      <c r="C19" s="301">
        <v>170</v>
      </c>
      <c r="D19" s="301">
        <v>170</v>
      </c>
      <c r="E19" s="59" t="s">
        <v>0</v>
      </c>
    </row>
    <row r="20" spans="1:7">
      <c r="A20" s="300" t="s">
        <v>207</v>
      </c>
      <c r="B20" s="301">
        <v>4</v>
      </c>
      <c r="C20" s="301">
        <v>4</v>
      </c>
      <c r="D20" s="301">
        <v>4</v>
      </c>
      <c r="E20" s="59" t="s">
        <v>0</v>
      </c>
    </row>
    <row r="21" spans="1:7">
      <c r="A21" s="300" t="s">
        <v>88</v>
      </c>
      <c r="B21" s="301">
        <v>37</v>
      </c>
      <c r="C21" s="301">
        <v>37</v>
      </c>
      <c r="D21" s="301">
        <v>37</v>
      </c>
      <c r="E21" s="59" t="s">
        <v>0</v>
      </c>
    </row>
    <row r="22" spans="1:7">
      <c r="A22" s="300" t="s">
        <v>73</v>
      </c>
      <c r="B22" s="301">
        <v>2</v>
      </c>
      <c r="C22" s="301">
        <v>2</v>
      </c>
      <c r="D22" s="301">
        <v>2</v>
      </c>
      <c r="E22" s="59" t="s">
        <v>0</v>
      </c>
    </row>
    <row r="23" spans="1:7">
      <c r="A23" s="303" t="s">
        <v>209</v>
      </c>
      <c r="B23" s="301">
        <v>2</v>
      </c>
      <c r="C23" s="301">
        <v>2</v>
      </c>
      <c r="D23" s="301">
        <v>2</v>
      </c>
      <c r="E23" s="59" t="s">
        <v>0</v>
      </c>
    </row>
    <row r="24" spans="1:7">
      <c r="A24" s="304" t="s">
        <v>208</v>
      </c>
      <c r="B24" s="305">
        <v>4</v>
      </c>
      <c r="C24" s="305">
        <v>4</v>
      </c>
      <c r="D24" s="305">
        <v>4</v>
      </c>
      <c r="E24" s="59" t="s">
        <v>0</v>
      </c>
    </row>
    <row r="25" spans="1:7" ht="15.75" thickBot="1">
      <c r="A25" s="294" t="s">
        <v>28</v>
      </c>
      <c r="B25" s="295">
        <f>SUM(B12:B24)</f>
        <v>1314</v>
      </c>
      <c r="C25" s="297">
        <f>SUM(C12:C24)</f>
        <v>1314</v>
      </c>
      <c r="D25" s="360">
        <f>SUM(D12:D24)</f>
        <v>1314</v>
      </c>
      <c r="E25" s="60" t="s">
        <v>0</v>
      </c>
    </row>
    <row r="26" spans="1:7">
      <c r="A26" s="298" t="s">
        <v>111</v>
      </c>
      <c r="B26" s="299">
        <v>125</v>
      </c>
      <c r="C26" s="299">
        <v>125</v>
      </c>
      <c r="D26" s="361">
        <v>125</v>
      </c>
      <c r="E26" s="60" t="s">
        <v>0</v>
      </c>
      <c r="G26" s="264"/>
    </row>
    <row r="27" spans="1:7">
      <c r="A27" s="306" t="s">
        <v>126</v>
      </c>
      <c r="B27" s="307">
        <v>1189</v>
      </c>
      <c r="C27" s="307">
        <v>1189</v>
      </c>
      <c r="D27" s="362">
        <v>1189</v>
      </c>
      <c r="E27" s="59" t="s">
        <v>0</v>
      </c>
    </row>
    <row r="28" spans="1:7">
      <c r="A28" s="175" t="s">
        <v>127</v>
      </c>
      <c r="B28" s="308"/>
      <c r="C28" s="308"/>
      <c r="D28" s="363"/>
      <c r="E28" s="59" t="s">
        <v>0</v>
      </c>
    </row>
    <row r="29" spans="1:7" s="11" customFormat="1">
      <c r="A29" s="176" t="s">
        <v>28</v>
      </c>
      <c r="B29" s="296">
        <f>SUM(B26:B28)</f>
        <v>1314</v>
      </c>
      <c r="C29" s="296">
        <f t="shared" ref="C29:D29" si="0">SUM(C26:C28)</f>
        <v>1314</v>
      </c>
      <c r="D29" s="364">
        <f t="shared" si="0"/>
        <v>1314</v>
      </c>
      <c r="E29" s="59" t="s">
        <v>14</v>
      </c>
      <c r="F29" s="10"/>
    </row>
    <row r="30" spans="1:7" s="11" customFormat="1">
      <c r="A30" s="579"/>
      <c r="B30" s="579"/>
      <c r="C30" s="579"/>
      <c r="D30" s="579"/>
      <c r="E30" s="59"/>
    </row>
    <row r="31" spans="1:7" s="11" customFormat="1" ht="66.599999999999994" customHeight="1">
      <c r="A31" s="578"/>
      <c r="B31" s="578"/>
      <c r="C31" s="578"/>
      <c r="D31" s="578"/>
      <c r="E31" s="59"/>
    </row>
  </sheetData>
  <customSheetViews>
    <customSheetView guid="{12C66D54-5067-4346-818B-6EAB1C8A9183}" scale="75" showPageBreaks="1" fitToPage="1" printArea="1" view="pageBreakPreview">
      <pane xSplit="1" ySplit="11" topLeftCell="B12" activePane="bottomRight" state="frozen"/>
      <selection pane="bottomRight" activeCell="D15" sqref="D15"/>
      <pageMargins left="0.75" right="0.75" top="1" bottom="1" header="0.5" footer="0.5"/>
      <printOptions horizontalCentered="1"/>
      <pageSetup scale="71" orientation="landscape" r:id="rId1"/>
      <headerFooter alignWithMargins="0">
        <oddFooter>&amp;C&amp;"Times New Roman,Regular"Exhibit I - Detail of Permanent Positions by Category</oddFooter>
      </headerFooter>
    </customSheetView>
    <customSheetView guid="{4148B88B-8ED7-4FDE-9459-DEB244AD0552}" scale="75" showPageBreaks="1" fitToPage="1" printArea="1" view="pageBreakPreview">
      <pane xSplit="1" ySplit="11" topLeftCell="B40" activePane="bottomRight" state="frozen"/>
      <selection pane="bottomRight" activeCell="A47" sqref="A47"/>
      <pageMargins left="0.75" right="0.75" top="1" bottom="1" header="0.5" footer="0.5"/>
      <printOptions horizontalCentered="1"/>
      <pageSetup scale="71" orientation="landscape" r:id="rId2"/>
      <headerFooter alignWithMargins="0">
        <oddFooter>&amp;C&amp;"Times New Roman,Regular"Exhibit I - Detail of Permanent Positions by Category</oddFooter>
      </headerFooter>
    </customSheetView>
    <customSheetView guid="{56C0A34E-45B4-448B-85E5-70B3A8E63333}" scale="75" showPageBreaks="1" fitToPage="1" printArea="1" view="pageBreakPreview">
      <pane xSplit="1" ySplit="11" topLeftCell="B12" activePane="bottomRight" state="frozen"/>
      <selection pane="bottomRight" activeCell="A48" sqref="A48"/>
      <pageMargins left="0.75" right="0.75" top="1" bottom="1" header="0.5" footer="0.5"/>
      <printOptions horizontalCentered="1"/>
      <pageSetup scale="71" orientation="landscape" r:id="rId3"/>
      <headerFooter alignWithMargins="0">
        <oddFooter>&amp;C&amp;"Times New Roman,Regular"Exhibit I - Detail of Permanent Positions by Category</oddFooter>
      </headerFooter>
    </customSheetView>
    <customSheetView guid="{3118AF25-8423-420A-806A-487665220C68}" scale="75" showPageBreaks="1" fitToPage="1" printArea="1" view="pageBreakPreview">
      <pane xSplit="1" ySplit="11" topLeftCell="B12" activePane="bottomRight" state="frozen"/>
      <selection pane="bottomRight" activeCell="J20" sqref="J20"/>
      <pageMargins left="0.75" right="0.75" top="1" bottom="1" header="0.5" footer="0.5"/>
      <printOptions horizontalCentered="1"/>
      <pageSetup scale="71" orientation="landscape" r:id="rId4"/>
      <headerFooter alignWithMargins="0">
        <oddFooter>&amp;C&amp;"Times New Roman,Regular"Exhibit I - Detail of Permanent Positions by Category</oddFooter>
      </headerFooter>
    </customSheetView>
  </customSheetViews>
  <mergeCells count="14">
    <mergeCell ref="A31:D31"/>
    <mergeCell ref="A30:D30"/>
    <mergeCell ref="A1:D1"/>
    <mergeCell ref="A4:D4"/>
    <mergeCell ref="A5:D5"/>
    <mergeCell ref="A6:D6"/>
    <mergeCell ref="A2:D2"/>
    <mergeCell ref="A3:D3"/>
    <mergeCell ref="A7:D7"/>
    <mergeCell ref="A8:D8"/>
    <mergeCell ref="B10:B11"/>
    <mergeCell ref="C10:C11"/>
    <mergeCell ref="D10:D11"/>
    <mergeCell ref="A9:A11"/>
  </mergeCells>
  <phoneticPr fontId="0" type="noConversion"/>
  <printOptions horizontalCentered="1"/>
  <pageMargins left="0.75" right="0.75" top="1" bottom="1" header="0.5" footer="0.5"/>
  <pageSetup scale="97" orientation="landscape" r:id="rId5"/>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A. Organization Chart</vt:lpstr>
      <vt:lpstr>B. Summary of Requirements </vt:lpstr>
      <vt:lpstr>C. Increases Offsets</vt:lpstr>
      <vt:lpstr>D. Strategic Goals &amp; Objectives</vt:lpstr>
      <vt:lpstr>E. ATB Justification</vt:lpstr>
      <vt:lpstr>F. 2011 Crosswalk</vt:lpstr>
      <vt:lpstr>G. 2012 Crosswalk</vt:lpstr>
      <vt:lpstr>H. Reimbursable Resources</vt:lpstr>
      <vt:lpstr>I. Permanent Positions</vt:lpstr>
      <vt:lpstr>J. Financial Analysis</vt:lpstr>
      <vt:lpstr>K. Summary by Grade</vt:lpstr>
      <vt:lpstr>L. Summary by Object Class</vt:lpstr>
      <vt:lpstr>(M) Studies</vt:lpstr>
      <vt:lpstr>'B. Summary of Requirements '!DL</vt:lpstr>
      <vt:lpstr>'(M) Studies'!Print_Area</vt:lpstr>
      <vt:lpstr>'A. Organization Chart'!Print_Area</vt:lpstr>
      <vt:lpstr>'B. Summary of Requirements '!Print_Area</vt:lpstr>
      <vt:lpstr>'C. Increases Offsets'!Print_Area</vt:lpstr>
      <vt:lpstr>'D. Strategic Goals &amp; Objectives'!Print_Area</vt:lpstr>
      <vt:lpstr>'E. ATB Justification'!Print_Area</vt:lpstr>
      <vt:lpstr>'F. 2011 Crosswalk'!Print_Area</vt:lpstr>
      <vt:lpstr>'G. 2012 Crosswalk'!Print_Area</vt:lpstr>
      <vt:lpstr>'H. Reimbursable Resources'!Print_Area</vt:lpstr>
      <vt:lpstr>'I. Permanent Positions'!Print_Area</vt:lpstr>
      <vt:lpstr>'J. Financial Analysis'!Print_Area</vt:lpstr>
      <vt:lpstr>'K. Summary by Grade'!Print_Area</vt:lpstr>
      <vt:lpstr>'L. Summary by Object Class'!Print_Area</vt:lpstr>
      <vt:lpstr>'H. Reimbursable Resources'!REIMPRO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jschmaus</cp:lastModifiedBy>
  <cp:lastPrinted>2012-02-06T22:00:59Z</cp:lastPrinted>
  <dcterms:created xsi:type="dcterms:W3CDTF">2003-08-28T20:51:00Z</dcterms:created>
  <dcterms:modified xsi:type="dcterms:W3CDTF">2012-02-08T17:29:24Z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