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08" windowWidth="19320" windowHeight="12000" tabRatio="806"/>
  </bookViews>
  <sheets>
    <sheet name="B. Summ of Req.-S&amp;E" sheetId="20" r:id="rId1"/>
    <sheet name="B. Summ of Req. by DU-S&amp;E" sheetId="4" r:id="rId2"/>
    <sheet name="B. Summ of Req.-DCFA" sheetId="21" r:id="rId3"/>
    <sheet name="B. Summ of Req. by DU-DCFA" sheetId="22" r:id="rId4"/>
    <sheet name="B. Summ of Req.-Const" sheetId="23" r:id="rId5"/>
    <sheet name="B. Summ of Req. by DU-Const" sheetId="24" r:id="rId6"/>
    <sheet name="C. Program Changes by DU-S&amp;E" sheetId="25" r:id="rId7"/>
    <sheet name="D. Strategic Goals &amp; Obj-S&amp;E" sheetId="27" r:id="rId8"/>
    <sheet name="D. Strategic Goals &amp; Obj-DCFA" sheetId="28" r:id="rId9"/>
    <sheet name="D. Strategic Goals &amp; Obj-Const" sheetId="26" r:id="rId10"/>
    <sheet name="E. ATB Justification-S&amp;E" sheetId="29" r:id="rId11"/>
    <sheet name="E. ATB Justification-DCFA" sheetId="30" r:id="rId12"/>
    <sheet name="E. ATB Justification-Const" sheetId="31" r:id="rId13"/>
    <sheet name="F. 2012 Crosswalk - S&amp;E" sheetId="32" r:id="rId14"/>
    <sheet name="F. 2012 Crosswalk - DCFA" sheetId="33" r:id="rId15"/>
    <sheet name="F. 2012 Crosswalk - Const." sheetId="34" r:id="rId16"/>
    <sheet name="G. 2013 Crosswalk - S&amp;E" sheetId="35" r:id="rId17"/>
    <sheet name="G. 2013 Crosswalk - DCFA" sheetId="36" r:id="rId18"/>
    <sheet name="G. 2013 Crosswalk-Const" sheetId="41" r:id="rId19"/>
    <sheet name="H. Reimbursable Resources" sheetId="37" r:id="rId20"/>
    <sheet name="I. Permanent Positions-S&amp;E" sheetId="39" r:id="rId21"/>
    <sheet name="I. Permanent Positions-DCFA" sheetId="40" r:id="rId22"/>
    <sheet name="J. Financial Analysis-S&amp;E" sheetId="42" r:id="rId23"/>
    <sheet name="K. Summary by Grade-S&amp;E" sheetId="43" r:id="rId24"/>
    <sheet name="L. Summary by OC-S&amp;E" sheetId="44" r:id="rId25"/>
    <sheet name="L. Summary by OC-DCFA" sheetId="45" r:id="rId26"/>
    <sheet name="L. Summary by OC-Const" sheetId="46" r:id="rId27"/>
    <sheet name="M. DCFA Financial Analysis" sheetId="47" r:id="rId28"/>
  </sheets>
  <definedNames>
    <definedName name="_xlnm.Print_Area" localSheetId="5">'B. Summ of Req. by DU-Const'!$A$1:$M$33</definedName>
    <definedName name="_xlnm.Print_Area" localSheetId="3">'B. Summ of Req. by DU-DCFA'!$A$1:$M$33</definedName>
    <definedName name="_xlnm.Print_Area" localSheetId="1">'B. Summ of Req. by DU-S&amp;E'!$A$1:$M$40</definedName>
    <definedName name="_xlnm.Print_Area" localSheetId="4">'B. Summ of Req.-Const'!$A$1:$D$31</definedName>
    <definedName name="_xlnm.Print_Area" localSheetId="2">'B. Summ of Req.-DCFA'!$A$1:$D$26</definedName>
    <definedName name="_xlnm.Print_Area" localSheetId="0">'B. Summ of Req.-S&amp;E'!$A$1:$D$51</definedName>
    <definedName name="_xlnm.Print_Area" localSheetId="6">'C. Program Changes by DU-S&amp;E'!$A$1:$N$22</definedName>
    <definedName name="_xlnm.Print_Area" localSheetId="9">'D. Strategic Goals &amp; Obj-Const'!$A$1:$N$32</definedName>
    <definedName name="_xlnm.Print_Area" localSheetId="8">'D. Strategic Goals &amp; Obj-DCFA'!$A$1:$N$32</definedName>
    <definedName name="_xlnm.Print_Area" localSheetId="7">'D. Strategic Goals &amp; Obj-S&amp;E'!$A$1:$N$32</definedName>
    <definedName name="_xlnm.Print_Area" localSheetId="12">'E. ATB Justification-Const'!$A$1:$G$14</definedName>
    <definedName name="_xlnm.Print_Area" localSheetId="11">'E. ATB Justification-DCFA'!$A$1:$G$49</definedName>
    <definedName name="_xlnm.Print_Area" localSheetId="10">'E. ATB Justification-S&amp;E'!$A$1:$G$49</definedName>
    <definedName name="_xlnm.Print_Area" localSheetId="15">'F. 2012 Crosswalk - Const.'!$A$1:$O$22</definedName>
    <definedName name="_xlnm.Print_Area" localSheetId="14">'F. 2012 Crosswalk - DCFA'!$A$1:$O$25</definedName>
    <definedName name="_xlnm.Print_Area" localSheetId="13">'F. 2012 Crosswalk - S&amp;E'!$A$1:$O$31</definedName>
    <definedName name="_xlnm.Print_Area" localSheetId="17">'G. 2013 Crosswalk - DCFA'!$A$1:$M$28</definedName>
    <definedName name="_xlnm.Print_Area" localSheetId="16">'G. 2013 Crosswalk - S&amp;E'!$A$1:$M$31</definedName>
    <definedName name="_xlnm.Print_Area" localSheetId="18">'G. 2013 Crosswalk-Const'!$A$1:$M$31</definedName>
    <definedName name="_xlnm.Print_Area" localSheetId="19">'H. Reimbursable Resources'!$A$1:$M$32</definedName>
    <definedName name="_xlnm.Print_Area" localSheetId="21">'I. Permanent Positions-DCFA'!$A$1:$J$42</definedName>
    <definedName name="_xlnm.Print_Area" localSheetId="20">'I. Permanent Positions-S&amp;E'!$A$1:$J$45</definedName>
    <definedName name="_xlnm.Print_Area" localSheetId="22">'J. Financial Analysis-S&amp;E'!$A$1:$M$30</definedName>
    <definedName name="_xlnm.Print_Area" localSheetId="23">'K. Summary by Grade-S&amp;E'!$A$1:$L$31</definedName>
    <definedName name="_xlnm.Print_Area" localSheetId="26">'L. Summary by OC-Const'!$A$1:$I$50</definedName>
    <definedName name="_xlnm.Print_Area" localSheetId="25">'L. Summary by OC-DCFA'!$A$1:$I$50</definedName>
    <definedName name="_xlnm.Print_Area" localSheetId="24">'L. Summary by OC-S&amp;E'!$A$1:$I$50</definedName>
    <definedName name="_xlnm.Print_Area" localSheetId="27">'M. DCFA Financial Analysis'!$A$1:$M$29</definedName>
    <definedName name="_xlnm.Print_Area">#REF!</definedName>
    <definedName name="_xlnm.Print_Titles" localSheetId="12">'E. ATB Justification-Const'!$1:$6</definedName>
    <definedName name="_xlnm.Print_Titles" localSheetId="11">'E. ATB Justification-DCFA'!$1:$6</definedName>
    <definedName name="_xlnm.Print_Titles" localSheetId="10">'E. ATB Justification-S&amp;E'!$1:$6</definedName>
    <definedName name="_xlnm.Print_Titles" localSheetId="22">'J. Financial Analysis-S&amp;E'!$1:$5</definedName>
    <definedName name="REIMPRO">#REF!</definedName>
    <definedName name="REIMSOR">#REF!</definedName>
    <definedName name="Test">#REF!</definedName>
  </definedNames>
  <calcPr calcId="145621"/>
</workbook>
</file>

<file path=xl/calcChain.xml><?xml version="1.0" encoding="utf-8"?>
<calcChain xmlns="http://schemas.openxmlformats.org/spreadsheetml/2006/main">
  <c r="L12" i="42" l="1"/>
  <c r="M12" i="42"/>
  <c r="M14" i="42"/>
  <c r="M16" i="42"/>
  <c r="M17" i="42"/>
  <c r="M18" i="42"/>
  <c r="M23" i="42"/>
  <c r="M9" i="42"/>
  <c r="L9" i="42"/>
  <c r="K24" i="47" l="1"/>
  <c r="J24" i="47"/>
  <c r="H24" i="47"/>
  <c r="G24" i="47"/>
  <c r="E24" i="47"/>
  <c r="D24" i="47"/>
  <c r="C24" i="47"/>
  <c r="K23" i="47"/>
  <c r="I24" i="47"/>
  <c r="F24" i="47"/>
  <c r="M18" i="47"/>
  <c r="L18" i="47"/>
  <c r="G18" i="47"/>
  <c r="C18" i="47"/>
  <c r="C28" i="47" s="1"/>
  <c r="D13" i="47" s="1"/>
  <c r="D28" i="47" s="1"/>
  <c r="E13" i="47" s="1"/>
  <c r="K15" i="47"/>
  <c r="K18" i="47" s="1"/>
  <c r="J15" i="47"/>
  <c r="J18" i="47" s="1"/>
  <c r="I18" i="47"/>
  <c r="H15" i="47"/>
  <c r="H18" i="47" s="1"/>
  <c r="F18" i="47"/>
  <c r="E15" i="47"/>
  <c r="E18" i="47" s="1"/>
  <c r="D15" i="47"/>
  <c r="D18" i="47" s="1"/>
  <c r="M22" i="47"/>
  <c r="M24" i="47" s="1"/>
  <c r="L22" i="47"/>
  <c r="L24" i="47" s="1"/>
  <c r="E28" i="47" l="1"/>
  <c r="F13" i="47" s="1"/>
  <c r="F28" i="47" s="1"/>
  <c r="G13" i="47" s="1"/>
  <c r="G28" i="47" s="1"/>
  <c r="H13" i="47" s="1"/>
  <c r="H28" i="47" s="1"/>
  <c r="I13" i="47" s="1"/>
  <c r="I28" i="47" s="1"/>
  <c r="J13" i="47" s="1"/>
  <c r="J28" i="47" s="1"/>
  <c r="K13" i="47" s="1"/>
  <c r="K28" i="47" s="1"/>
  <c r="L13" i="47" s="1"/>
  <c r="L28" i="47" s="1"/>
  <c r="M13" i="47" s="1"/>
  <c r="M28" i="47" s="1"/>
  <c r="I48" i="46" l="1"/>
  <c r="I47" i="46"/>
  <c r="H45" i="46"/>
  <c r="G43" i="46"/>
  <c r="I42" i="46"/>
  <c r="I41" i="46"/>
  <c r="I40" i="46"/>
  <c r="I39" i="46"/>
  <c r="I38" i="46"/>
  <c r="E38" i="46"/>
  <c r="I36" i="46"/>
  <c r="I35" i="46"/>
  <c r="E34" i="46"/>
  <c r="I34" i="46" s="1"/>
  <c r="I33" i="46"/>
  <c r="I32" i="46"/>
  <c r="I31" i="46"/>
  <c r="I30" i="46"/>
  <c r="I29" i="46"/>
  <c r="I28" i="46"/>
  <c r="I27" i="46"/>
  <c r="I26" i="46"/>
  <c r="I25" i="46"/>
  <c r="I24" i="46"/>
  <c r="I23" i="46"/>
  <c r="I22" i="46"/>
  <c r="I21" i="46"/>
  <c r="I20" i="46"/>
  <c r="I19" i="46"/>
  <c r="I18" i="46"/>
  <c r="I17" i="46"/>
  <c r="I16" i="46"/>
  <c r="G14" i="46"/>
  <c r="E14" i="46"/>
  <c r="E37" i="46" s="1"/>
  <c r="E43" i="46" s="1"/>
  <c r="C14" i="46"/>
  <c r="C37" i="46" s="1"/>
  <c r="C43" i="46" s="1"/>
  <c r="I13" i="46"/>
  <c r="H13" i="46"/>
  <c r="I12" i="46"/>
  <c r="H12" i="46"/>
  <c r="I11" i="46"/>
  <c r="H11" i="46"/>
  <c r="I10" i="46"/>
  <c r="F10" i="46"/>
  <c r="F14" i="46" s="1"/>
  <c r="D10" i="46"/>
  <c r="D14" i="46" s="1"/>
  <c r="B10" i="46"/>
  <c r="B14" i="46" s="1"/>
  <c r="I9" i="46"/>
  <c r="H9" i="46"/>
  <c r="I8" i="46"/>
  <c r="I14" i="46" s="1"/>
  <c r="I37" i="46" s="1"/>
  <c r="I43" i="46" s="1"/>
  <c r="H8" i="46"/>
  <c r="H14" i="46" l="1"/>
  <c r="H10" i="46"/>
  <c r="I48" i="45" l="1"/>
  <c r="I47" i="45"/>
  <c r="H45" i="45"/>
  <c r="I42" i="45"/>
  <c r="E41" i="45"/>
  <c r="I41" i="45" s="1"/>
  <c r="G40" i="45"/>
  <c r="I40" i="45" s="1"/>
  <c r="E40" i="45"/>
  <c r="I39" i="45"/>
  <c r="G38" i="45"/>
  <c r="E38" i="45"/>
  <c r="I38" i="45" s="1"/>
  <c r="I35" i="45"/>
  <c r="I34" i="45"/>
  <c r="I32" i="45"/>
  <c r="I30" i="45"/>
  <c r="I28" i="45"/>
  <c r="I26" i="45"/>
  <c r="I24" i="45"/>
  <c r="I22" i="45"/>
  <c r="I20" i="45"/>
  <c r="I18" i="45"/>
  <c r="I16" i="45"/>
  <c r="H13" i="45"/>
  <c r="I13" i="45"/>
  <c r="I12" i="45"/>
  <c r="H12" i="45"/>
  <c r="I11" i="45"/>
  <c r="H11" i="45"/>
  <c r="F10" i="45"/>
  <c r="H10" i="45" s="1"/>
  <c r="D10" i="45"/>
  <c r="B10" i="45"/>
  <c r="H9" i="45"/>
  <c r="I9" i="45"/>
  <c r="F14" i="45"/>
  <c r="E14" i="45"/>
  <c r="D14" i="45"/>
  <c r="C14" i="45"/>
  <c r="C37" i="45" s="1"/>
  <c r="C43" i="45" s="1"/>
  <c r="B14" i="45"/>
  <c r="E37" i="45" l="1"/>
  <c r="E43" i="45" s="1"/>
  <c r="G14" i="45"/>
  <c r="G37" i="45" s="1"/>
  <c r="G43" i="45" s="1"/>
  <c r="I10" i="45"/>
  <c r="I17" i="45"/>
  <c r="I19" i="45"/>
  <c r="I21" i="45"/>
  <c r="I23" i="45"/>
  <c r="I25" i="45"/>
  <c r="I27" i="45"/>
  <c r="I29" i="45"/>
  <c r="I31" i="45"/>
  <c r="I33" i="45"/>
  <c r="I36" i="45"/>
  <c r="H8" i="45"/>
  <c r="H14" i="45" s="1"/>
  <c r="I8" i="45"/>
  <c r="I14" i="45" s="1"/>
  <c r="I37" i="45" s="1"/>
  <c r="I43" i="45" s="1"/>
  <c r="G48" i="44" l="1"/>
  <c r="I48" i="44" s="1"/>
  <c r="G47" i="44"/>
  <c r="I47" i="44" s="1"/>
  <c r="I42" i="44"/>
  <c r="I41" i="44"/>
  <c r="E38" i="44"/>
  <c r="I38" i="44" s="1"/>
  <c r="E40" i="44"/>
  <c r="I40" i="44" s="1"/>
  <c r="G39" i="44"/>
  <c r="E39" i="44"/>
  <c r="I39" i="44" s="1"/>
  <c r="I36" i="44"/>
  <c r="I35" i="44"/>
  <c r="I33" i="44"/>
  <c r="I31" i="44"/>
  <c r="I29" i="44"/>
  <c r="I27" i="44"/>
  <c r="I25" i="44"/>
  <c r="I23" i="44"/>
  <c r="I21" i="44"/>
  <c r="I19" i="44"/>
  <c r="I17" i="44"/>
  <c r="H13" i="44"/>
  <c r="I13" i="44"/>
  <c r="I12" i="44"/>
  <c r="D10" i="44"/>
  <c r="I11" i="44"/>
  <c r="H11" i="44"/>
  <c r="I10" i="44"/>
  <c r="B10" i="44"/>
  <c r="H9" i="44"/>
  <c r="D14" i="44"/>
  <c r="B14" i="44"/>
  <c r="I8" i="44" l="1"/>
  <c r="G14" i="44"/>
  <c r="G37" i="44" s="1"/>
  <c r="G43" i="44" s="1"/>
  <c r="E14" i="44"/>
  <c r="E37" i="44" s="1"/>
  <c r="E43" i="44" s="1"/>
  <c r="I16" i="44"/>
  <c r="I18" i="44"/>
  <c r="I20" i="44"/>
  <c r="I22" i="44"/>
  <c r="I24" i="44"/>
  <c r="I26" i="44"/>
  <c r="I28" i="44"/>
  <c r="I30" i="44"/>
  <c r="I32" i="44"/>
  <c r="I34" i="44"/>
  <c r="C14" i="44"/>
  <c r="C37" i="44" s="1"/>
  <c r="C43" i="44" s="1"/>
  <c r="H45" i="44"/>
  <c r="H8" i="44"/>
  <c r="I9" i="44"/>
  <c r="I14" i="44" s="1"/>
  <c r="H12" i="44"/>
  <c r="F10" i="44"/>
  <c r="H10" i="44" s="1"/>
  <c r="I37" i="44" l="1"/>
  <c r="I43" i="44" s="1"/>
  <c r="F14" i="44"/>
  <c r="H14" i="44"/>
  <c r="I27" i="43" l="1"/>
  <c r="E27" i="43"/>
  <c r="G26" i="43"/>
  <c r="K26" i="43" s="1"/>
  <c r="G25" i="43"/>
  <c r="K25" i="43" s="1"/>
  <c r="G24" i="43"/>
  <c r="K24" i="43" s="1"/>
  <c r="G23" i="43"/>
  <c r="K23" i="43" s="1"/>
  <c r="G22" i="43"/>
  <c r="K22" i="43" s="1"/>
  <c r="G21" i="43"/>
  <c r="K21" i="43" s="1"/>
  <c r="G20" i="43"/>
  <c r="K20" i="43" s="1"/>
  <c r="G19" i="43"/>
  <c r="K19" i="43" s="1"/>
  <c r="G18" i="43"/>
  <c r="K18" i="43" s="1"/>
  <c r="G17" i="43"/>
  <c r="K17" i="43" s="1"/>
  <c r="G16" i="43"/>
  <c r="K16" i="43" s="1"/>
  <c r="G15" i="43"/>
  <c r="K15" i="43" s="1"/>
  <c r="G14" i="43"/>
  <c r="K14" i="43" s="1"/>
  <c r="G13" i="43"/>
  <c r="K13" i="43" s="1"/>
  <c r="G12" i="43"/>
  <c r="K12" i="43" s="1"/>
  <c r="G11" i="43"/>
  <c r="K11" i="43" s="1"/>
  <c r="G10" i="43"/>
  <c r="K10" i="43" s="1"/>
  <c r="G9" i="43"/>
  <c r="G27" i="43" s="1"/>
  <c r="K9" i="43" l="1"/>
  <c r="K27" i="43" s="1"/>
  <c r="K10" i="42" l="1"/>
  <c r="J10" i="42"/>
  <c r="M25" i="42"/>
  <c r="M24" i="42"/>
  <c r="M22" i="42"/>
  <c r="M21" i="42"/>
  <c r="I10" i="42"/>
  <c r="I11" i="42" s="1"/>
  <c r="H10" i="42"/>
  <c r="G10" i="42"/>
  <c r="G13" i="42" s="1"/>
  <c r="G27" i="42" s="1"/>
  <c r="F10" i="42"/>
  <c r="E10" i="42"/>
  <c r="D10" i="42"/>
  <c r="C10" i="42"/>
  <c r="B10" i="42"/>
  <c r="B13" i="42" s="1"/>
  <c r="M15" i="42" l="1"/>
  <c r="M19" i="42"/>
  <c r="M20" i="42"/>
  <c r="M26" i="42"/>
  <c r="M10" i="42"/>
  <c r="L10" i="42"/>
  <c r="D11" i="42"/>
  <c r="D13" i="42" s="1"/>
  <c r="D27" i="42" s="1"/>
  <c r="F11" i="42"/>
  <c r="F13" i="42" s="1"/>
  <c r="F27" i="42" s="1"/>
  <c r="B27" i="42"/>
  <c r="C11" i="42"/>
  <c r="C13" i="42" s="1"/>
  <c r="E11" i="42"/>
  <c r="E13" i="42" s="1"/>
  <c r="E27" i="42" s="1"/>
  <c r="H11" i="42"/>
  <c r="H13" i="42" s="1"/>
  <c r="H27" i="42" s="1"/>
  <c r="I13" i="42"/>
  <c r="I27" i="42" s="1"/>
  <c r="J11" i="42"/>
  <c r="K11" i="42"/>
  <c r="K13" i="42" l="1"/>
  <c r="M11" i="42"/>
  <c r="J13" i="42"/>
  <c r="L11" i="42"/>
  <c r="C27" i="42"/>
  <c r="J27" i="42" l="1"/>
  <c r="L13" i="42"/>
  <c r="L27" i="42" s="1"/>
  <c r="K27" i="42"/>
  <c r="M13" i="42"/>
  <c r="M27" i="42" s="1"/>
  <c r="L18" i="41"/>
  <c r="L17" i="41"/>
  <c r="C14" i="41"/>
  <c r="C19" i="41" s="1"/>
  <c r="L13" i="41"/>
  <c r="M11" i="41"/>
  <c r="H10" i="41"/>
  <c r="G10" i="41"/>
  <c r="G14" i="41" s="1"/>
  <c r="G19" i="41" s="1"/>
  <c r="F10" i="41"/>
  <c r="E10" i="41"/>
  <c r="C10" i="41"/>
  <c r="B10" i="41"/>
  <c r="L9" i="41"/>
  <c r="L10" i="41" s="1"/>
  <c r="L14" i="41" s="1"/>
  <c r="L19" i="41" s="1"/>
  <c r="K9" i="41"/>
  <c r="K10" i="41" s="1"/>
  <c r="J9" i="41"/>
  <c r="J10" i="41" s="1"/>
  <c r="I9" i="41"/>
  <c r="I10" i="41" s="1"/>
  <c r="I14" i="41" s="1"/>
  <c r="I19" i="41" s="1"/>
  <c r="M9" i="41"/>
  <c r="M10" i="41" s="1"/>
  <c r="M12" i="41" s="1"/>
  <c r="D10" i="41" l="1"/>
  <c r="D12" i="41" s="1"/>
  <c r="J42" i="40" l="1"/>
  <c r="H42" i="40"/>
  <c r="G42" i="40"/>
  <c r="F42" i="40"/>
  <c r="E42" i="40"/>
  <c r="D42" i="40"/>
  <c r="C42" i="40"/>
  <c r="B42" i="40"/>
  <c r="I41" i="40"/>
  <c r="I40" i="40"/>
  <c r="I39" i="40"/>
  <c r="I42" i="40" s="1"/>
  <c r="J38" i="40"/>
  <c r="H38" i="40"/>
  <c r="G38" i="40"/>
  <c r="F38" i="40"/>
  <c r="E38" i="40"/>
  <c r="D38" i="40"/>
  <c r="C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I10" i="40"/>
  <c r="I9" i="40"/>
  <c r="I38" i="40" s="1"/>
  <c r="B38" i="40"/>
  <c r="J43" i="39" l="1"/>
  <c r="H43" i="39"/>
  <c r="G43" i="39"/>
  <c r="F43" i="39"/>
  <c r="E43" i="39"/>
  <c r="D43" i="39"/>
  <c r="C43" i="39"/>
  <c r="B43" i="39"/>
  <c r="I42" i="39"/>
  <c r="I41" i="39"/>
  <c r="I40" i="39"/>
  <c r="I39" i="39"/>
  <c r="I43" i="39" s="1"/>
  <c r="J38" i="39"/>
  <c r="H38" i="39"/>
  <c r="G38" i="39"/>
  <c r="F38" i="39"/>
  <c r="E38" i="39"/>
  <c r="D38" i="39"/>
  <c r="C38" i="39"/>
  <c r="B38" i="39"/>
  <c r="I37" i="39"/>
  <c r="I36" i="39"/>
  <c r="I35" i="39"/>
  <c r="I34" i="39"/>
  <c r="I33" i="39"/>
  <c r="I32" i="39"/>
  <c r="I31" i="39"/>
  <c r="I30" i="39"/>
  <c r="I29" i="39"/>
  <c r="I28" i="39"/>
  <c r="I27" i="39"/>
  <c r="I26" i="39"/>
  <c r="I25" i="39"/>
  <c r="I24" i="39"/>
  <c r="I23" i="39"/>
  <c r="I22" i="39"/>
  <c r="I21" i="39"/>
  <c r="I20" i="39"/>
  <c r="I19" i="39"/>
  <c r="I18" i="39"/>
  <c r="I17" i="39"/>
  <c r="I16" i="39"/>
  <c r="I15" i="39"/>
  <c r="I14" i="39"/>
  <c r="I13" i="39"/>
  <c r="I12" i="39"/>
  <c r="I11" i="39"/>
  <c r="I10" i="39"/>
  <c r="I9" i="39"/>
  <c r="I38" i="39" s="1"/>
  <c r="M30" i="37" l="1"/>
  <c r="E30" i="37"/>
  <c r="H30" i="37" s="1"/>
  <c r="K30" i="37" s="1"/>
  <c r="F30" i="37"/>
  <c r="I30" i="37" s="1"/>
  <c r="L30" i="37" s="1"/>
  <c r="M29" i="37"/>
  <c r="E29" i="37"/>
  <c r="K29" i="37" s="1"/>
  <c r="J31" i="37"/>
  <c r="G31" i="37"/>
  <c r="D31" i="37"/>
  <c r="K23" i="37"/>
  <c r="G23" i="37"/>
  <c r="J23" i="37" s="1"/>
  <c r="M23" i="37" s="1"/>
  <c r="E23" i="37"/>
  <c r="H23" i="37" s="1"/>
  <c r="F23" i="37"/>
  <c r="I23" i="37" s="1"/>
  <c r="L23" i="37" s="1"/>
  <c r="L22" i="37"/>
  <c r="F22" i="37"/>
  <c r="I22" i="37" s="1"/>
  <c r="G22" i="37"/>
  <c r="J22" i="37" s="1"/>
  <c r="M22" i="37" s="1"/>
  <c r="E22" i="37"/>
  <c r="H22" i="37" s="1"/>
  <c r="K22" i="37" s="1"/>
  <c r="M21" i="37"/>
  <c r="G21" i="37"/>
  <c r="J21" i="37" s="1"/>
  <c r="E21" i="37"/>
  <c r="H21" i="37" s="1"/>
  <c r="K21" i="37" s="1"/>
  <c r="F21" i="37"/>
  <c r="I21" i="37" s="1"/>
  <c r="L21" i="37" s="1"/>
  <c r="J20" i="37"/>
  <c r="M20" i="37" s="1"/>
  <c r="F20" i="37"/>
  <c r="I20" i="37" s="1"/>
  <c r="L20" i="37" s="1"/>
  <c r="G20" i="37"/>
  <c r="E20" i="37"/>
  <c r="H20" i="37" s="1"/>
  <c r="K20" i="37" s="1"/>
  <c r="K19" i="37"/>
  <c r="F29" i="37"/>
  <c r="J19" i="37"/>
  <c r="M19" i="37" s="1"/>
  <c r="L18" i="37"/>
  <c r="F18" i="37"/>
  <c r="I18" i="37" s="1"/>
  <c r="G18" i="37"/>
  <c r="M18" i="37" s="1"/>
  <c r="E18" i="37"/>
  <c r="H18" i="37" s="1"/>
  <c r="K18" i="37" s="1"/>
  <c r="M17" i="37"/>
  <c r="G17" i="37"/>
  <c r="J17" i="37" s="1"/>
  <c r="E17" i="37"/>
  <c r="H17" i="37" s="1"/>
  <c r="K17" i="37" s="1"/>
  <c r="F17" i="37"/>
  <c r="I17" i="37" s="1"/>
  <c r="L17" i="37" s="1"/>
  <c r="M16" i="37"/>
  <c r="L16" i="37"/>
  <c r="E16" i="37"/>
  <c r="K16" i="37" s="1"/>
  <c r="G16" i="37"/>
  <c r="L15" i="37"/>
  <c r="F15" i="37"/>
  <c r="I15" i="37" s="1"/>
  <c r="J15" i="37"/>
  <c r="M15" i="37" s="1"/>
  <c r="E15" i="37"/>
  <c r="H15" i="37" s="1"/>
  <c r="K15" i="37" s="1"/>
  <c r="M14" i="37"/>
  <c r="I14" i="37"/>
  <c r="L14" i="37" s="1"/>
  <c r="G14" i="37"/>
  <c r="J14" i="37" s="1"/>
  <c r="J11" i="37" s="1"/>
  <c r="E14" i="37"/>
  <c r="H14" i="37" s="1"/>
  <c r="K14" i="37" s="1"/>
  <c r="M13" i="37"/>
  <c r="K13" i="37"/>
  <c r="L13" i="37"/>
  <c r="M12" i="37"/>
  <c r="I11" i="37"/>
  <c r="I28" i="37" s="1"/>
  <c r="G11" i="37"/>
  <c r="G24" i="37" s="1"/>
  <c r="E11" i="37"/>
  <c r="E24" i="37" s="1"/>
  <c r="C11" i="37"/>
  <c r="C31" i="37" s="1"/>
  <c r="I31" i="37" l="1"/>
  <c r="M11" i="37"/>
  <c r="M24" i="37" s="1"/>
  <c r="B11" i="37"/>
  <c r="D11" i="37"/>
  <c r="D24" i="37" s="1"/>
  <c r="L12" i="37"/>
  <c r="L11" i="37" s="1"/>
  <c r="F11" i="37"/>
  <c r="H11" i="37"/>
  <c r="K12" i="37"/>
  <c r="K11" i="37" s="1"/>
  <c r="K24" i="37" s="1"/>
  <c r="J24" i="37"/>
  <c r="I24" i="37"/>
  <c r="L29" i="37"/>
  <c r="C24" i="37"/>
  <c r="M28" i="37"/>
  <c r="M31" i="37" s="1"/>
  <c r="L19" i="37"/>
  <c r="H24" i="37" l="1"/>
  <c r="L24" i="37"/>
  <c r="B24" i="37"/>
  <c r="F28" i="37"/>
  <c r="F24" i="37"/>
  <c r="F31" i="37" l="1"/>
  <c r="L28" i="37"/>
  <c r="L31" i="37" s="1"/>
  <c r="B31" i="37"/>
  <c r="E28" i="37"/>
  <c r="E31" i="37" s="1"/>
  <c r="H31" i="37"/>
  <c r="K28" i="37"/>
  <c r="K31" i="37" s="1"/>
  <c r="L20" i="36" l="1"/>
  <c r="L19" i="36"/>
  <c r="L15" i="36"/>
  <c r="M13" i="36"/>
  <c r="H12" i="36"/>
  <c r="G12" i="36"/>
  <c r="G16" i="36" s="1"/>
  <c r="G21" i="36" s="1"/>
  <c r="F12" i="36"/>
  <c r="E12" i="36"/>
  <c r="J12" i="36"/>
  <c r="I12" i="36"/>
  <c r="M11" i="36"/>
  <c r="M12" i="36" s="1"/>
  <c r="M14" i="36" s="1"/>
  <c r="C12" i="36"/>
  <c r="C16" i="36" s="1"/>
  <c r="L16" i="36" s="1"/>
  <c r="K11" i="36"/>
  <c r="K12" i="36" s="1"/>
  <c r="L11" i="36" l="1"/>
  <c r="L12" i="36" s="1"/>
  <c r="L21" i="36"/>
  <c r="C21" i="36"/>
  <c r="B12" i="36"/>
  <c r="D12" i="36"/>
  <c r="D14" i="36" s="1"/>
  <c r="L22" i="35" l="1"/>
  <c r="L21" i="35"/>
  <c r="L17" i="35"/>
  <c r="M15" i="35"/>
  <c r="E14" i="35"/>
  <c r="M13" i="35"/>
  <c r="L13" i="35"/>
  <c r="K13" i="35"/>
  <c r="M12" i="35"/>
  <c r="L12" i="35"/>
  <c r="K12" i="35"/>
  <c r="J14" i="35"/>
  <c r="I14" i="35"/>
  <c r="I18" i="35" s="1"/>
  <c r="I23" i="35" s="1"/>
  <c r="H14" i="35"/>
  <c r="G14" i="35"/>
  <c r="G18" i="35" s="1"/>
  <c r="G23" i="35" s="1"/>
  <c r="F14" i="35"/>
  <c r="D14" i="35"/>
  <c r="D16" i="35" s="1"/>
  <c r="L11" i="35"/>
  <c r="L14" i="35" s="1"/>
  <c r="L18" i="35" s="1"/>
  <c r="B14" i="35"/>
  <c r="L23" i="35" l="1"/>
  <c r="K11" i="35"/>
  <c r="K14" i="35" s="1"/>
  <c r="M11" i="35"/>
  <c r="M14" i="35" s="1"/>
  <c r="M16" i="35" s="1"/>
  <c r="C14" i="35"/>
  <c r="C18" i="35" s="1"/>
  <c r="C23" i="35" s="1"/>
  <c r="N18" i="34" l="1"/>
  <c r="N17" i="34"/>
  <c r="N13" i="34"/>
  <c r="J12" i="34"/>
  <c r="I12" i="34"/>
  <c r="I14" i="34" s="1"/>
  <c r="I19" i="34" s="1"/>
  <c r="H12" i="34"/>
  <c r="G12" i="34"/>
  <c r="F12" i="34"/>
  <c r="F14" i="34" s="1"/>
  <c r="F19" i="34" s="1"/>
  <c r="E12" i="34"/>
  <c r="D12" i="34"/>
  <c r="C12" i="34"/>
  <c r="C14" i="34" s="1"/>
  <c r="C19" i="34" s="1"/>
  <c r="B12" i="34"/>
  <c r="N11" i="34"/>
  <c r="N12" i="34" s="1"/>
  <c r="N14" i="34" s="1"/>
  <c r="N19" i="34" s="1"/>
  <c r="M11" i="34"/>
  <c r="M12" i="34" s="1"/>
  <c r="L12" i="34"/>
  <c r="K12" i="34"/>
  <c r="O11" i="34" l="1"/>
  <c r="O12" i="34" s="1"/>
  <c r="N18" i="33" l="1"/>
  <c r="N17" i="33"/>
  <c r="N13" i="33"/>
  <c r="J12" i="33"/>
  <c r="I12" i="33"/>
  <c r="I14" i="33" s="1"/>
  <c r="I19" i="33" s="1"/>
  <c r="H12" i="33"/>
  <c r="G12" i="33"/>
  <c r="F12" i="33"/>
  <c r="F14" i="33" s="1"/>
  <c r="F19" i="33" s="1"/>
  <c r="E12" i="33"/>
  <c r="L12" i="33"/>
  <c r="K12" i="33"/>
  <c r="D12" i="33"/>
  <c r="N11" i="33"/>
  <c r="N12" i="33" s="1"/>
  <c r="B12" i="33"/>
  <c r="M11" i="33" l="1"/>
  <c r="M12" i="33" s="1"/>
  <c r="O11" i="33"/>
  <c r="O12" i="33" s="1"/>
  <c r="C12" i="33"/>
  <c r="C14" i="33" s="1"/>
  <c r="N14" i="33" s="1"/>
  <c r="N19" i="33" s="1"/>
  <c r="C19" i="33" l="1"/>
  <c r="N20" i="32"/>
  <c r="N19" i="32"/>
  <c r="N15" i="32"/>
  <c r="F14" i="32"/>
  <c r="F16" i="32" s="1"/>
  <c r="F21" i="32" s="1"/>
  <c r="E14" i="32"/>
  <c r="O13" i="32"/>
  <c r="N13" i="32"/>
  <c r="M13" i="32"/>
  <c r="O12" i="32"/>
  <c r="N12" i="32"/>
  <c r="M12" i="32"/>
  <c r="L14" i="32"/>
  <c r="K14" i="32"/>
  <c r="J14" i="32"/>
  <c r="I14" i="32"/>
  <c r="I16" i="32" s="1"/>
  <c r="I21" i="32" s="1"/>
  <c r="H14" i="32"/>
  <c r="G14" i="32"/>
  <c r="O11" i="32"/>
  <c r="O14" i="32" s="1"/>
  <c r="M11" i="32"/>
  <c r="M14" i="32" s="1"/>
  <c r="C14" i="32" l="1"/>
  <c r="C16" i="32" s="1"/>
  <c r="N16" i="32" s="1"/>
  <c r="N21" i="32" s="1"/>
  <c r="N11" i="32"/>
  <c r="N14" i="32" s="1"/>
  <c r="B14" i="32"/>
  <c r="D14" i="32"/>
  <c r="C21" i="32" l="1"/>
  <c r="G13" i="31"/>
  <c r="G14" i="31" s="1"/>
  <c r="F13" i="31"/>
  <c r="E13" i="31"/>
  <c r="G10" i="31"/>
  <c r="F10" i="31"/>
  <c r="F14" i="31" s="1"/>
  <c r="E10" i="31"/>
  <c r="E14" i="31" l="1"/>
  <c r="F48" i="30"/>
  <c r="E48" i="30"/>
  <c r="F42" i="30"/>
  <c r="E42" i="30"/>
  <c r="F38" i="30"/>
  <c r="E38" i="30"/>
  <c r="D33" i="30"/>
  <c r="D25" i="30"/>
  <c r="C25" i="30"/>
  <c r="D17" i="30"/>
  <c r="D19" i="30" s="1"/>
  <c r="C17" i="30"/>
  <c r="C19" i="30" s="1"/>
  <c r="G38" i="30" l="1"/>
  <c r="C33" i="30"/>
  <c r="C34" i="30" s="1"/>
  <c r="G42" i="30"/>
  <c r="G48" i="30"/>
  <c r="G49" i="30" s="1"/>
  <c r="F49" i="30"/>
  <c r="E49" i="30"/>
  <c r="D34" i="30"/>
  <c r="G49" i="29" l="1"/>
  <c r="F49" i="29"/>
  <c r="E49" i="29"/>
  <c r="F44" i="29"/>
  <c r="E44" i="29"/>
  <c r="F36" i="29"/>
  <c r="E36" i="29"/>
  <c r="F31" i="29"/>
  <c r="E31" i="29"/>
  <c r="G31" i="29"/>
  <c r="F27" i="29"/>
  <c r="E27" i="29"/>
  <c r="F18" i="29"/>
  <c r="E18" i="29"/>
  <c r="G18" i="29"/>
  <c r="F10" i="29"/>
  <c r="E10" i="29"/>
  <c r="G10" i="29"/>
  <c r="F45" i="29" l="1"/>
  <c r="G27" i="29"/>
  <c r="G36" i="29"/>
  <c r="G44" i="29"/>
  <c r="E45" i="29"/>
  <c r="G45" i="29" l="1"/>
  <c r="L27" i="28"/>
  <c r="L28" i="28" s="1"/>
  <c r="K27" i="28"/>
  <c r="K28" i="28" s="1"/>
  <c r="J27" i="28"/>
  <c r="J28" i="28" s="1"/>
  <c r="I27" i="28"/>
  <c r="I28" i="28" s="1"/>
  <c r="H27" i="28"/>
  <c r="G27" i="28"/>
  <c r="F27" i="28"/>
  <c r="E27" i="28"/>
  <c r="D27" i="28"/>
  <c r="C27" i="28"/>
  <c r="N26" i="28"/>
  <c r="M26" i="28"/>
  <c r="N25" i="28"/>
  <c r="M25" i="28"/>
  <c r="N24" i="28"/>
  <c r="M24" i="28"/>
  <c r="N23" i="28"/>
  <c r="N27" i="28" s="1"/>
  <c r="M23" i="28"/>
  <c r="M27" i="28" s="1"/>
  <c r="L21" i="28"/>
  <c r="K21" i="28"/>
  <c r="J21" i="28"/>
  <c r="I21" i="28"/>
  <c r="N20" i="28"/>
  <c r="M20" i="28"/>
  <c r="N19" i="28"/>
  <c r="M19" i="28"/>
  <c r="N18" i="28"/>
  <c r="M18" i="28"/>
  <c r="H21" i="28"/>
  <c r="G21" i="28"/>
  <c r="F21" i="28"/>
  <c r="E21" i="28"/>
  <c r="D21" i="28"/>
  <c r="C21" i="28"/>
  <c r="N16" i="28"/>
  <c r="M16" i="28"/>
  <c r="N15" i="28"/>
  <c r="M15" i="28"/>
  <c r="L13" i="28"/>
  <c r="K13" i="28"/>
  <c r="J13" i="28"/>
  <c r="I13" i="28"/>
  <c r="H13" i="28"/>
  <c r="G13" i="28"/>
  <c r="F13" i="28"/>
  <c r="E13" i="28"/>
  <c r="D13" i="28"/>
  <c r="C13" i="28"/>
  <c r="N12" i="28"/>
  <c r="M12" i="28"/>
  <c r="N11" i="28"/>
  <c r="M11" i="28"/>
  <c r="N10" i="28"/>
  <c r="N13" i="28" s="1"/>
  <c r="M10" i="28"/>
  <c r="M13" i="28" s="1"/>
  <c r="E28" i="28" l="1"/>
  <c r="C28" i="28"/>
  <c r="G28" i="28"/>
  <c r="D28" i="28"/>
  <c r="F28" i="28"/>
  <c r="H28" i="28"/>
  <c r="M17" i="28"/>
  <c r="M21" i="28" s="1"/>
  <c r="M28" i="28" s="1"/>
  <c r="N17" i="28"/>
  <c r="N21" i="28" s="1"/>
  <c r="N28" i="28" s="1"/>
  <c r="L27" i="27" l="1"/>
  <c r="K27" i="27"/>
  <c r="K28" i="27" s="1"/>
  <c r="J27" i="27"/>
  <c r="J28" i="27" s="1"/>
  <c r="I27" i="27"/>
  <c r="I28" i="27" s="1"/>
  <c r="H27" i="27"/>
  <c r="G27" i="27"/>
  <c r="F27" i="27"/>
  <c r="E27" i="27"/>
  <c r="D27" i="27"/>
  <c r="C27" i="27"/>
  <c r="N26" i="27"/>
  <c r="M26" i="27"/>
  <c r="N25" i="27"/>
  <c r="M25" i="27"/>
  <c r="N24" i="27"/>
  <c r="M24" i="27"/>
  <c r="N23" i="27"/>
  <c r="N27" i="27" s="1"/>
  <c r="M23" i="27"/>
  <c r="M27" i="27" s="1"/>
  <c r="K21" i="27"/>
  <c r="J21" i="27"/>
  <c r="I21" i="27"/>
  <c r="N20" i="27"/>
  <c r="M20" i="27"/>
  <c r="N19" i="27"/>
  <c r="M19" i="27"/>
  <c r="N18" i="27"/>
  <c r="M18" i="27"/>
  <c r="L21" i="27"/>
  <c r="H21" i="27"/>
  <c r="G21" i="27"/>
  <c r="F21" i="27"/>
  <c r="E21" i="27"/>
  <c r="D21" i="27"/>
  <c r="C21" i="27"/>
  <c r="N16" i="27"/>
  <c r="M16" i="27"/>
  <c r="N15" i="27"/>
  <c r="M15" i="27"/>
  <c r="L13" i="27"/>
  <c r="K13" i="27"/>
  <c r="J13" i="27"/>
  <c r="I13" i="27"/>
  <c r="N12" i="27"/>
  <c r="M12" i="27"/>
  <c r="N11" i="27"/>
  <c r="M11" i="27"/>
  <c r="H13" i="27"/>
  <c r="G13" i="27"/>
  <c r="F13" i="27"/>
  <c r="E13" i="27"/>
  <c r="D13" i="27"/>
  <c r="C13" i="27"/>
  <c r="C28" i="27" l="1"/>
  <c r="G28" i="27"/>
  <c r="E28" i="27"/>
  <c r="D28" i="27"/>
  <c r="F28" i="27"/>
  <c r="H28" i="27"/>
  <c r="L28" i="27"/>
  <c r="N10" i="27"/>
  <c r="N13" i="27" s="1"/>
  <c r="M17" i="27"/>
  <c r="M21" i="27" s="1"/>
  <c r="M10" i="27"/>
  <c r="M13" i="27" s="1"/>
  <c r="N17" i="27"/>
  <c r="N21" i="27" s="1"/>
  <c r="N28" i="27" s="1"/>
  <c r="M28" i="27" l="1"/>
  <c r="L27" i="26"/>
  <c r="L28" i="26" s="1"/>
  <c r="K27" i="26"/>
  <c r="K28" i="26" s="1"/>
  <c r="J27" i="26"/>
  <c r="J28" i="26" s="1"/>
  <c r="I27" i="26"/>
  <c r="I28" i="26" s="1"/>
  <c r="H27" i="26"/>
  <c r="H28" i="26" s="1"/>
  <c r="G27" i="26"/>
  <c r="G28" i="26" s="1"/>
  <c r="F27" i="26"/>
  <c r="E27" i="26"/>
  <c r="E28" i="26" s="1"/>
  <c r="D27" i="26"/>
  <c r="C27" i="26"/>
  <c r="C28" i="26" s="1"/>
  <c r="N26" i="26"/>
  <c r="M26" i="26"/>
  <c r="N25" i="26"/>
  <c r="M25" i="26"/>
  <c r="N24" i="26"/>
  <c r="M24" i="26"/>
  <c r="N23" i="26"/>
  <c r="N27" i="26" s="1"/>
  <c r="M23" i="26"/>
  <c r="M27" i="26" s="1"/>
  <c r="L21" i="26"/>
  <c r="K21" i="26"/>
  <c r="J21" i="26"/>
  <c r="I21" i="26"/>
  <c r="H21" i="26"/>
  <c r="G21" i="26"/>
  <c r="E21" i="26"/>
  <c r="C21" i="26"/>
  <c r="N20" i="26"/>
  <c r="M20" i="26"/>
  <c r="N19" i="26"/>
  <c r="M19" i="26"/>
  <c r="N18" i="26"/>
  <c r="M18" i="26"/>
  <c r="N17" i="26"/>
  <c r="M17" i="26"/>
  <c r="F21" i="26"/>
  <c r="D21" i="26"/>
  <c r="N16" i="26"/>
  <c r="M16" i="26"/>
  <c r="N15" i="26"/>
  <c r="N21" i="26" s="1"/>
  <c r="M15" i="26"/>
  <c r="M21" i="26" s="1"/>
  <c r="L13" i="26"/>
  <c r="K13" i="26"/>
  <c r="J13" i="26"/>
  <c r="I13" i="26"/>
  <c r="H13" i="26"/>
  <c r="G13" i="26"/>
  <c r="F13" i="26"/>
  <c r="E13" i="26"/>
  <c r="D13" i="26"/>
  <c r="C13" i="26"/>
  <c r="N12" i="26"/>
  <c r="M12" i="26"/>
  <c r="N11" i="26"/>
  <c r="M11" i="26"/>
  <c r="N10" i="26"/>
  <c r="N13" i="26" s="1"/>
  <c r="M10" i="26"/>
  <c r="M13" i="26" s="1"/>
  <c r="D28" i="26" l="1"/>
  <c r="N28" i="26"/>
  <c r="M28" i="26"/>
  <c r="F28" i="26"/>
  <c r="D12" i="25" l="1"/>
  <c r="N18" i="25"/>
  <c r="N20" i="25" s="1"/>
  <c r="C12" i="25"/>
  <c r="E12" i="25"/>
  <c r="K12" i="25"/>
  <c r="L12" i="25"/>
  <c r="M12" i="25"/>
  <c r="N12" i="25"/>
  <c r="K16" i="25"/>
  <c r="K20" i="25" s="1"/>
  <c r="M16" i="25"/>
  <c r="N16" i="25"/>
  <c r="K17" i="25"/>
  <c r="L17" i="25"/>
  <c r="M17" i="25"/>
  <c r="N17" i="25"/>
  <c r="K18" i="25"/>
  <c r="L18" i="25"/>
  <c r="M18" i="25"/>
  <c r="K19" i="25"/>
  <c r="L19" i="25"/>
  <c r="M19" i="25"/>
  <c r="N19" i="25"/>
  <c r="C20" i="25"/>
  <c r="D20" i="25"/>
  <c r="E20" i="25"/>
  <c r="F20" i="25"/>
  <c r="G20" i="25"/>
  <c r="H20" i="25"/>
  <c r="I20" i="25"/>
  <c r="J20" i="25"/>
  <c r="M20" i="25"/>
  <c r="L16" i="25" l="1"/>
  <c r="L20" i="25" s="1"/>
  <c r="F12" i="25"/>
  <c r="I28" i="24"/>
  <c r="I27" i="24"/>
  <c r="G23" i="24"/>
  <c r="G24" i="24" s="1"/>
  <c r="F23" i="24"/>
  <c r="F26" i="24" s="1"/>
  <c r="F31" i="24" s="1"/>
  <c r="E23" i="24"/>
  <c r="D23" i="24"/>
  <c r="D24" i="24" s="1"/>
  <c r="C23" i="24"/>
  <c r="C26" i="24" s="1"/>
  <c r="C31" i="24" s="1"/>
  <c r="B23" i="24"/>
  <c r="L17" i="24"/>
  <c r="I30" i="24" s="1"/>
  <c r="L16" i="24"/>
  <c r="I29" i="24" s="1"/>
  <c r="L12" i="24"/>
  <c r="I25" i="24" s="1"/>
  <c r="I10" i="24"/>
  <c r="I13" i="24" s="1"/>
  <c r="I18" i="24" s="1"/>
  <c r="H10" i="24"/>
  <c r="F10" i="24"/>
  <c r="F13" i="24" s="1"/>
  <c r="E10" i="24"/>
  <c r="C10" i="24"/>
  <c r="C13" i="24" s="1"/>
  <c r="C18" i="24" s="1"/>
  <c r="B10" i="24"/>
  <c r="L9" i="24"/>
  <c r="I22" i="24" s="1"/>
  <c r="I23" i="24" s="1"/>
  <c r="K9" i="24"/>
  <c r="H22" i="24" s="1"/>
  <c r="H23" i="24" s="1"/>
  <c r="J10" i="24"/>
  <c r="J11" i="24" s="1"/>
  <c r="G10" i="24"/>
  <c r="G11" i="24" s="1"/>
  <c r="D10" i="24"/>
  <c r="D11" i="24" s="1"/>
  <c r="D25" i="23"/>
  <c r="C25" i="23"/>
  <c r="B25" i="23"/>
  <c r="B20" i="23"/>
  <c r="C19" i="23"/>
  <c r="C20" i="23" s="1"/>
  <c r="B19" i="23"/>
  <c r="D19" i="23"/>
  <c r="C16" i="23"/>
  <c r="B16" i="23"/>
  <c r="D16" i="23"/>
  <c r="C12" i="23"/>
  <c r="C21" i="23" s="1"/>
  <c r="C26" i="23" s="1"/>
  <c r="B12" i="23"/>
  <c r="B21" i="23" s="1"/>
  <c r="B26" i="23" s="1"/>
  <c r="D12" i="23" l="1"/>
  <c r="F18" i="24"/>
  <c r="L18" i="24" s="1"/>
  <c r="I31" i="24" s="1"/>
  <c r="L13" i="24"/>
  <c r="I26" i="24" s="1"/>
  <c r="M11" i="24"/>
  <c r="J24" i="24" s="1"/>
  <c r="M9" i="24"/>
  <c r="K10" i="24"/>
  <c r="L10" i="24"/>
  <c r="B29" i="23"/>
  <c r="B28" i="23"/>
  <c r="C28" i="23"/>
  <c r="C29" i="23"/>
  <c r="D20" i="23"/>
  <c r="D21" i="23" l="1"/>
  <c r="D26" i="23" s="1"/>
  <c r="D29" i="23" s="1"/>
  <c r="J22" i="24"/>
  <c r="J23" i="24" s="1"/>
  <c r="M10" i="24"/>
  <c r="D28" i="23" l="1"/>
  <c r="I28" i="22"/>
  <c r="I27" i="22"/>
  <c r="F23" i="22"/>
  <c r="F26" i="22" s="1"/>
  <c r="F31" i="22" s="1"/>
  <c r="C23" i="22"/>
  <c r="C26" i="22" s="1"/>
  <c r="C31" i="22" s="1"/>
  <c r="G23" i="22"/>
  <c r="G24" i="22" s="1"/>
  <c r="E23" i="22"/>
  <c r="D23" i="22"/>
  <c r="D24" i="22" s="1"/>
  <c r="B23" i="22"/>
  <c r="A22" i="22"/>
  <c r="L12" i="22"/>
  <c r="I25" i="22" s="1"/>
  <c r="J10" i="22"/>
  <c r="J11" i="22" s="1"/>
  <c r="I10" i="22"/>
  <c r="I13" i="22" s="1"/>
  <c r="H10" i="22"/>
  <c r="G10" i="22"/>
  <c r="G11" i="22" s="1"/>
  <c r="F10" i="22"/>
  <c r="F13" i="22" s="1"/>
  <c r="E10" i="22"/>
  <c r="D10" i="22"/>
  <c r="D11" i="22" s="1"/>
  <c r="C10" i="22"/>
  <c r="C13" i="22" s="1"/>
  <c r="B10" i="22"/>
  <c r="C16" i="21"/>
  <c r="B21" i="21"/>
  <c r="C21" i="21"/>
  <c r="D21" i="21"/>
  <c r="C17" i="21" l="1"/>
  <c r="C22" i="21" s="1"/>
  <c r="C24" i="21" s="1"/>
  <c r="L17" i="22"/>
  <c r="I30" i="22" s="1"/>
  <c r="C18" i="22"/>
  <c r="M11" i="22"/>
  <c r="J24" i="22" s="1"/>
  <c r="I18" i="22"/>
  <c r="L16" i="22"/>
  <c r="I29" i="22" s="1"/>
  <c r="D16" i="21"/>
  <c r="D17" i="21" s="1"/>
  <c r="D22" i="21" s="1"/>
  <c r="D23" i="21" s="1"/>
  <c r="B16" i="21"/>
  <c r="B17" i="21" s="1"/>
  <c r="B22" i="21" s="1"/>
  <c r="B24" i="21" s="1"/>
  <c r="D24" i="21"/>
  <c r="B23" i="21"/>
  <c r="C23" i="21"/>
  <c r="F18" i="22"/>
  <c r="L13" i="22"/>
  <c r="I26" i="22" s="1"/>
  <c r="L9" i="22"/>
  <c r="K9" i="22"/>
  <c r="M9" i="22"/>
  <c r="L18" i="22" l="1"/>
  <c r="I31" i="22" s="1"/>
  <c r="K10" i="22"/>
  <c r="H22" i="22"/>
  <c r="H23" i="22" s="1"/>
  <c r="M10" i="22"/>
  <c r="J22" i="22"/>
  <c r="J23" i="22" s="1"/>
  <c r="I22" i="22"/>
  <c r="I23" i="22" s="1"/>
  <c r="L10" i="22"/>
  <c r="C16" i="20" l="1"/>
  <c r="B35" i="20" l="1"/>
  <c r="D35" i="20"/>
  <c r="C35" i="20"/>
  <c r="D12" i="20" l="1"/>
  <c r="B12" i="20"/>
  <c r="B16" i="20" s="1"/>
  <c r="D16" i="20" l="1"/>
  <c r="D44" i="20"/>
  <c r="C44" i="20"/>
  <c r="B44" i="20"/>
  <c r="C22" i="20"/>
  <c r="C36" i="20" s="1"/>
  <c r="B22" i="20"/>
  <c r="D10" i="20"/>
  <c r="C10" i="20"/>
  <c r="B10" i="20"/>
  <c r="B36" i="20" l="1"/>
  <c r="B37" i="20" s="1"/>
  <c r="C37" i="20"/>
  <c r="C45" i="20"/>
  <c r="D45" i="20"/>
  <c r="B45" i="20"/>
  <c r="C46" i="20" l="1"/>
  <c r="C49" i="20" s="1"/>
  <c r="B46" i="20"/>
  <c r="B49" i="20" s="1"/>
  <c r="C48" i="20" l="1"/>
  <c r="B48" i="20"/>
  <c r="A27" i="4"/>
  <c r="A26" i="4"/>
  <c r="A25" i="4"/>
  <c r="B12" i="4" l="1"/>
  <c r="M13" i="4" l="1"/>
  <c r="J29" i="4" s="1"/>
  <c r="L20" i="4" l="1"/>
  <c r="I36" i="4" s="1"/>
  <c r="L19" i="4"/>
  <c r="I35" i="4" s="1"/>
  <c r="I34" i="4"/>
  <c r="I33" i="4"/>
  <c r="L15" i="4"/>
  <c r="I31" i="4" s="1"/>
  <c r="F28" i="4"/>
  <c r="F32" i="4" s="1"/>
  <c r="F37" i="4" s="1"/>
  <c r="D28" i="4"/>
  <c r="D30" i="4" s="1"/>
  <c r="C28" i="4"/>
  <c r="C32" i="4" s="1"/>
  <c r="C37" i="4" s="1"/>
  <c r="B28" i="4"/>
  <c r="I12" i="4"/>
  <c r="I16" i="4" s="1"/>
  <c r="I21" i="4" s="1"/>
  <c r="G12" i="4"/>
  <c r="G14" i="4" s="1"/>
  <c r="F12" i="4"/>
  <c r="F16" i="4" s="1"/>
  <c r="D12" i="4"/>
  <c r="D14" i="4" s="1"/>
  <c r="C12" i="4"/>
  <c r="C16" i="4" s="1"/>
  <c r="C21" i="4" s="1"/>
  <c r="L11" i="4"/>
  <c r="I27" i="4" s="1"/>
  <c r="L10" i="4"/>
  <c r="L9" i="4"/>
  <c r="I25" i="4" s="1"/>
  <c r="L12" i="4" l="1"/>
  <c r="F21" i="4"/>
  <c r="L21" i="4" s="1"/>
  <c r="I37" i="4" s="1"/>
  <c r="L16" i="4"/>
  <c r="I32" i="4" s="1"/>
  <c r="I26" i="4"/>
  <c r="I28" i="4" s="1"/>
  <c r="D22" i="20" l="1"/>
  <c r="D36" i="20" s="1"/>
  <c r="D37" i="20" s="1"/>
  <c r="D46" i="20" s="1"/>
  <c r="D48" i="20" s="1"/>
  <c r="D49" i="20" l="1"/>
  <c r="E28" i="4" l="1"/>
  <c r="H12" i="4" l="1"/>
  <c r="G28" i="4" l="1"/>
  <c r="G30" i="4" s="1"/>
  <c r="K11" i="4" l="1"/>
  <c r="H27" i="4" s="1"/>
  <c r="K10" i="4" l="1"/>
  <c r="H26" i="4" s="1"/>
  <c r="E12" i="4" l="1"/>
  <c r="K9" i="4"/>
  <c r="H25" i="4" l="1"/>
  <c r="H28" i="4" s="1"/>
  <c r="K12" i="4"/>
  <c r="M11" i="4" l="1"/>
  <c r="J27" i="4" s="1"/>
  <c r="M10" i="4"/>
  <c r="J26" i="4" s="1"/>
  <c r="M9" i="4" l="1"/>
  <c r="J12" i="4"/>
  <c r="J14" i="4" s="1"/>
  <c r="M14" i="4" s="1"/>
  <c r="J30" i="4" s="1"/>
  <c r="M12" i="4" l="1"/>
  <c r="J25" i="4"/>
  <c r="J28" i="4" s="1"/>
</calcChain>
</file>

<file path=xl/sharedStrings.xml><?xml version="1.0" encoding="utf-8"?>
<sst xmlns="http://schemas.openxmlformats.org/spreadsheetml/2006/main" count="2237" uniqueCount="411">
  <si>
    <t>Summary of Requirements</t>
  </si>
  <si>
    <t>Salaries and Expenses</t>
  </si>
  <si>
    <t>(Dollars in Thousands)</t>
  </si>
  <si>
    <t>FY 2014 Request</t>
  </si>
  <si>
    <t>Direct Pos.</t>
  </si>
  <si>
    <t>Amount</t>
  </si>
  <si>
    <t>2012 Enacted</t>
  </si>
  <si>
    <t>2013 Continuing Resolution</t>
  </si>
  <si>
    <t>Technical Adjustments</t>
  </si>
  <si>
    <t>Transfers:</t>
  </si>
  <si>
    <t>Pay and Benefits</t>
  </si>
  <si>
    <t>Domestic Rent and Facilities</t>
  </si>
  <si>
    <t>Other Adjustments</t>
  </si>
  <si>
    <t>Foreign Expenses</t>
  </si>
  <si>
    <t>2014 Current Services</t>
  </si>
  <si>
    <t>Program Changes</t>
  </si>
  <si>
    <t>Subtotal, Offsets</t>
  </si>
  <si>
    <t>Total Program Changes</t>
  </si>
  <si>
    <t>2014 Total Request</t>
  </si>
  <si>
    <t>end of line</t>
  </si>
  <si>
    <t>end of sheet</t>
  </si>
  <si>
    <t>2014 Increases</t>
  </si>
  <si>
    <t>2014 Request</t>
  </si>
  <si>
    <t>Reimbursable FTE</t>
  </si>
  <si>
    <t>Other FTE:</t>
  </si>
  <si>
    <t>LEAP</t>
  </si>
  <si>
    <t>Overtime</t>
  </si>
  <si>
    <t>Base Adjustments</t>
  </si>
  <si>
    <t>Total 2013 Continuing Resolution (with Balance Rescission and Supplemental)</t>
  </si>
  <si>
    <t>Total Base Adjustments</t>
  </si>
  <si>
    <t>Total Technical and Base Adjustments</t>
  </si>
  <si>
    <t>2014 Total Request (with Balance Rescission)</t>
  </si>
  <si>
    <t xml:space="preserve">2012 Appropriation Enacted </t>
  </si>
  <si>
    <t>Estimate FTE</t>
  </si>
  <si>
    <t>Actual FTE</t>
  </si>
  <si>
    <t>Balance Rescission</t>
  </si>
  <si>
    <t>Total Direct</t>
  </si>
  <si>
    <t>Total Direct and Reimb. FTE</t>
  </si>
  <si>
    <t>Grand Total, FTE</t>
  </si>
  <si>
    <t>Program Activity</t>
  </si>
  <si>
    <t>2013 Supplemental Appropriation -  Sandy Hurricane Relief</t>
  </si>
  <si>
    <t>Supplemental Adjustment - Sandy Hurricane Relief</t>
  </si>
  <si>
    <t>Est. FTE</t>
  </si>
  <si>
    <t>Total Direct with Rescission</t>
  </si>
  <si>
    <t>Total Technical Adjustments</t>
  </si>
  <si>
    <t>2014 Technical and Base Adjustments</t>
  </si>
  <si>
    <t>2013 CR 0.612% Increase</t>
  </si>
  <si>
    <t>Adjustment - 2013 CR 0.612%</t>
  </si>
  <si>
    <t>Total 2012 Enacted (with Balance Rescission)</t>
  </si>
  <si>
    <t>2012 - 2014 Total Change</t>
  </si>
  <si>
    <t>Note: The FTE for FY 2012 is actual and for FY 2013 and FY 2014 are estimates.</t>
  </si>
  <si>
    <t>2013 Continuing 
Resolution *</t>
  </si>
  <si>
    <t>Drug Enforcement Administration</t>
  </si>
  <si>
    <t>JABS</t>
  </si>
  <si>
    <t>JCON and JCON S/TS</t>
  </si>
  <si>
    <t>NDIC</t>
  </si>
  <si>
    <t>New Technology</t>
  </si>
  <si>
    <t>Office of Information Policy (OIP)</t>
  </si>
  <si>
    <t>Professional Responsibility Advisory Office (PRAO)</t>
  </si>
  <si>
    <t>Administrative Efficiencies</t>
  </si>
  <si>
    <t>IT Savings</t>
  </si>
  <si>
    <t>Hollow Positions Reduction</t>
  </si>
  <si>
    <t>2013 Balance Rescission</t>
  </si>
  <si>
    <t>Restoration of Balance Recission</t>
  </si>
  <si>
    <t>No Increases</t>
  </si>
  <si>
    <t>Offsets:</t>
  </si>
  <si>
    <t>2014 Balance Rescission</t>
  </si>
  <si>
    <t>2012 Balance Rescission</t>
  </si>
  <si>
    <t>** DEA’s FY 2014 current position allocation by decision unit is tentative.  DEA will determine the final allocation of the proposed hollow position reduction when the FY 2014 appropriation is enacted based on DEA’s priorities and staffing requirements at that time.</t>
  </si>
  <si>
    <t>2014 Offsets **</t>
  </si>
  <si>
    <t>Domestic Enforcement</t>
  </si>
  <si>
    <t>International Enforcement</t>
  </si>
  <si>
    <t>State &amp; Local Assistance</t>
  </si>
  <si>
    <t>No Offsets</t>
  </si>
  <si>
    <t>Diversion Control Fee Account</t>
  </si>
  <si>
    <t>2014 Offsets</t>
  </si>
  <si>
    <t>*This is a fee account and does not include the 0.612% funding provided by the Continuing Appropriations Resolution, 2013 (P.L. 112-175, Section 101(c)).</t>
  </si>
  <si>
    <t>Construction</t>
  </si>
  <si>
    <t>Total 2013 Continuing Resolution</t>
  </si>
  <si>
    <t>Non-Personnel Related Decreases</t>
  </si>
  <si>
    <t>*The 2013 Continuing Resolution includes the 0.612% funding provided by the Continuing Appropriations Resolution, 2013 (P.L. 112-175, Section 101(c)).</t>
  </si>
  <si>
    <t>* DEA’s FY 2014 current position allocation by decision unit is tentative.  DEA will determine the final allocation of the proposed hollow position reduction when the FY 2014 appropriation is enacted based on DEA’s priorities and staffing requirements at that time.</t>
  </si>
  <si>
    <t>Total Program Offsets</t>
  </si>
  <si>
    <t>Offset 4</t>
  </si>
  <si>
    <t>Domestic,
International,
State &amp; Local</t>
  </si>
  <si>
    <t>Domestic</t>
  </si>
  <si>
    <t>Information Technology Savings</t>
  </si>
  <si>
    <t>Hollow Position Reduction *</t>
  </si>
  <si>
    <t>Agt./
Atty.</t>
  </si>
  <si>
    <t>Total Offsets</t>
  </si>
  <si>
    <t>Decision Unit 4</t>
  </si>
  <si>
    <t>State &amp; Local</t>
  </si>
  <si>
    <t>Location of Description by Program Activity</t>
  </si>
  <si>
    <t>Program Offsets</t>
  </si>
  <si>
    <t>Domestic,
Internatonal,
State &amp; Local</t>
  </si>
  <si>
    <t>Foreign</t>
  </si>
  <si>
    <t>FY 2014 Program Increases/Offsets by Decision Unit</t>
  </si>
  <si>
    <t>Resources by Department of Justice Strategic Goal/Objective</t>
  </si>
  <si>
    <t>Strategic Goal and Strategic Objective</t>
  </si>
  <si>
    <t>2012 Appropriation Enacted</t>
  </si>
  <si>
    <t>2013 Continuing Resolution *</t>
  </si>
  <si>
    <t>Direct/
Reimb FTE</t>
  </si>
  <si>
    <t>Direct Amount</t>
  </si>
  <si>
    <t>Goal 1</t>
  </si>
  <si>
    <t xml:space="preserve">Prevent Terrorism and Promote the Nation's Security Consistent with the Rule of Law
</t>
  </si>
  <si>
    <t>Prevent, disrupt, and defeat terrorist operations before they occur.</t>
  </si>
  <si>
    <t>Prosecute those involved in terrorist acts.</t>
  </si>
  <si>
    <t>Combat espionage against the United States.</t>
  </si>
  <si>
    <t>Subtotal, Goal 1</t>
  </si>
  <si>
    <t>Goal 2</t>
  </si>
  <si>
    <t>Combat the threat, incidence, and prevalence of violent crime.</t>
  </si>
  <si>
    <t>Prevent and intervene in crimes against vulnerable of violent crime.</t>
  </si>
  <si>
    <t>Combat the threat, trafficking, and use of illegal drugs and the diversion of licit drugs.</t>
  </si>
  <si>
    <t>Combat corruption, economic crimes, and international organized crime.</t>
  </si>
  <si>
    <t>Promote and protect Americans' civil rights.</t>
  </si>
  <si>
    <t>Protect the federal fisc and defend the interests of the United States.</t>
  </si>
  <si>
    <t>Subtotal, Goal 2</t>
  </si>
  <si>
    <t>Goal 3</t>
  </si>
  <si>
    <t>Ensure and Support the Fair, Impartial, Efficient, and Transparent Administration of Justice at the Federal, State, Local, Tribal and International Levels.</t>
  </si>
  <si>
    <t>Promote and Strengthen relationship and strategies for the administration of justice with state, local, tribal and international law enforcement.</t>
  </si>
  <si>
    <t>Protect judges, witnesses, and other participants in federal proceedings; apprehend fugitives; and ensure the appearance of criminal defendants for judicial proceedings or confinement.</t>
  </si>
  <si>
    <t>Provide for the safe, secure, humane, and cost-effective confinement of detainees awaiting trial and/or sentencing, and those of the custody of the Federal Prison System.</t>
  </si>
  <si>
    <t>Adjudicate all immigration cases promptly and impartially in accordance with due process.</t>
  </si>
  <si>
    <t>Subtotal, Goal 3</t>
  </si>
  <si>
    <t>TOTAL</t>
  </si>
  <si>
    <r>
      <t>Note</t>
    </r>
    <r>
      <rPr>
        <b/>
        <sz val="11"/>
        <color theme="1"/>
        <rFont val="Arial"/>
        <family val="2"/>
      </rPr>
      <t>:</t>
    </r>
    <r>
      <rPr>
        <sz val="11"/>
        <color theme="1"/>
        <rFont val="Arial"/>
        <family val="2"/>
      </rPr>
      <t xml:space="preserve"> Excludes Balance Rescission and/or Supplemental Appropriations.</t>
    </r>
  </si>
  <si>
    <t>*The 2013 Continuing Resolution includes the 0.612% funding provided by the Continuing Appropriations Resolution, 2013 (P.L. 112-175, Section 101 (c)).</t>
  </si>
  <si>
    <t xml:space="preserve">Salaries and Expenses </t>
  </si>
  <si>
    <t>Justifications for Technical and Base Adjustments</t>
  </si>
  <si>
    <r>
      <t xml:space="preserve">Adjustment - 2013 CR 0.612%:
</t>
    </r>
    <r>
      <rPr>
        <sz val="9"/>
        <color theme="1"/>
        <rFont val="Arial"/>
        <family val="2"/>
      </rPr>
      <t xml:space="preserve">PL 112-175 section 101 (c) provided 0.612% across the board increase above the current rate for the 2013 CR funding level.  This adjustment reverses this increase.   </t>
    </r>
  </si>
  <si>
    <t>Subtotal, Technical Adjustments</t>
  </si>
  <si>
    <t>Transfers</t>
  </si>
  <si>
    <r>
      <rPr>
        <u/>
        <sz val="9"/>
        <color theme="1"/>
        <rFont val="Arial"/>
        <family val="2"/>
      </rPr>
      <t>Joint Automated Booking System</t>
    </r>
    <r>
      <rPr>
        <sz val="9"/>
        <color theme="1"/>
        <rFont val="Arial"/>
        <family val="2"/>
      </rPr>
      <t>: A transfer of $1,900,000 is included in support of the Department’s Justice Automated Booking System program which will be moved to the Working Capital Fund and provided as a billable service in FY 2014.</t>
    </r>
  </si>
  <si>
    <r>
      <rPr>
        <u/>
        <sz val="9"/>
        <color theme="1"/>
        <rFont val="Arial"/>
        <family val="2"/>
      </rPr>
      <t>JCON and JCON S/TS</t>
    </r>
    <r>
      <rPr>
        <sz val="9"/>
        <color theme="1"/>
        <rFont val="Arial"/>
        <family val="2"/>
      </rPr>
      <t>: A transfer of $403,000 is included in support of the Department’s Justice Consolidated Office Network (JCON) and JCON S/TS programs which will be moved to the Working Capital Fund and provided as a billable service in FY 2014.</t>
    </r>
  </si>
  <si>
    <r>
      <rPr>
        <u/>
        <sz val="9"/>
        <color theme="1"/>
        <rFont val="Arial"/>
        <family val="2"/>
      </rPr>
      <t>New Technology</t>
    </r>
    <r>
      <rPr>
        <sz val="9"/>
        <color theme="1"/>
        <rFont val="Arial"/>
        <family val="2"/>
      </rPr>
      <t xml:space="preserve">: In FY 2014, the funding for the Department’s Radio/Interoperability program is being realigned.  This change will generate savings and allow the Department to increase our investments in improved technology and interoperability.  As part of the realignment, base operations and maintenance (O&amp;M) funding for radios is being transferred back to components.  For FY 2014, the O&amp;M transfer amount is $13,800,000.   </t>
    </r>
  </si>
  <si>
    <r>
      <rPr>
        <u/>
        <sz val="9"/>
        <color theme="1"/>
        <rFont val="Arial"/>
        <family val="2"/>
      </rPr>
      <t>NDIC</t>
    </r>
    <r>
      <rPr>
        <sz val="9"/>
        <color theme="1"/>
        <rFont val="Arial"/>
        <family val="2"/>
      </rPr>
      <t>: The Department plans to realign NDIC core functions and transfer major mission activities including DOMEX (44 positions) and the production of high-priority Strategic Intelligence reports (13 positions) to DEA, with an annual funding increase of $8,026,000.  DOJ will begin the transition in FY 2012.  The FY 2014 request represents the ongoing cost for the 57 positions and functions transferred to DEA.</t>
    </r>
  </si>
  <si>
    <r>
      <rPr>
        <u/>
        <sz val="9"/>
        <color theme="1"/>
        <rFont val="Arial"/>
        <family val="2"/>
      </rPr>
      <t>Office of Information Policy</t>
    </r>
    <r>
      <rPr>
        <sz val="9"/>
        <color theme="1"/>
        <rFont val="Arial"/>
        <family val="2"/>
      </rPr>
      <t xml:space="preserve">: The component transfers for the Office of Information Policy (OIP) into the General Administration appropriation will centralize appropriated funding and eliminate the current reimbursable financing process.  The centralization of the funding is administratively advantageous because it eliminates the paper-intensive reimbursement process.  </t>
    </r>
  </si>
  <si>
    <r>
      <rPr>
        <u/>
        <sz val="9"/>
        <color theme="1"/>
        <rFont val="Arial"/>
        <family val="2"/>
      </rPr>
      <t>Professional Responsibility Advisory Office</t>
    </r>
    <r>
      <rPr>
        <sz val="9"/>
        <color theme="1"/>
        <rFont val="Arial"/>
        <family val="2"/>
      </rPr>
      <t>: The component transfers for the Professional Responsibility Advisory Office (PRAO) into the General Administration appropriation will centralize appropriated funding and eliminate the current reimbursable financing process.  The centralization of the funding is administratively advantageous because it eliminates the paper-intensive reimbursement process.</t>
    </r>
  </si>
  <si>
    <t>Subtotal, Transfers</t>
  </si>
  <si>
    <r>
      <t xml:space="preserve">2014 Pay Raise:
</t>
    </r>
    <r>
      <rPr>
        <sz val="9"/>
        <color theme="1"/>
        <rFont val="Arial"/>
        <family val="2"/>
      </rPr>
      <t>This request provides for a proposed 1 percent pay raise to be effective in January of 2014.  The amount request, $7,257,000, represents the pay amounts for 3/4 of the fiscal year plus appropriate benefits ($5,439,000 for pay and $1,818,000 for benefits.)</t>
    </r>
  </si>
  <si>
    <r>
      <t xml:space="preserve">Annualization of 2013 Pay Raise:
</t>
    </r>
    <r>
      <rPr>
        <sz val="9"/>
        <color theme="1"/>
        <rFont val="Arial"/>
        <family val="2"/>
      </rPr>
      <t>This pay annualization represents first quarter amounts (October through December) of the 2013 pay increase of 0.5% included in the 2013 President's Budget.  The amount requested $1,177,000, represents the pay amounts for 1/4 of the fiscal year plus appropriate benefits ($881,000 for pay and $296,000 for benefits).</t>
    </r>
  </si>
  <si>
    <r>
      <rPr>
        <u/>
        <sz val="9"/>
        <color theme="1"/>
        <rFont val="Arial"/>
        <family val="2"/>
      </rPr>
      <t>Employee Compensation Fund:</t>
    </r>
    <r>
      <rPr>
        <sz val="9"/>
        <color theme="1"/>
        <rFont val="Arial"/>
        <family val="2"/>
      </rPr>
      <t xml:space="preserve">
The $203,000 request reflects anticipated changes in payments to the Department of Labor for injury benefits under the Federal Employee Compensation Act.</t>
    </r>
  </si>
  <si>
    <r>
      <t>Health Insurance:</t>
    </r>
    <r>
      <rPr>
        <sz val="9"/>
        <color theme="1"/>
        <rFont val="Arial"/>
        <family val="2"/>
      </rPr>
      <t xml:space="preserve">
Effective January 2014, this component's contribution to Federal employees' health insurance premiums increased by 3.9 percent.  Applied against the 2013 estimate of $54,843,000, the additional amount required is $2,127,000.</t>
    </r>
  </si>
  <si>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$1,153,000 is necessary to meet our increased retirement obligations as a result of this conversion.</t>
    </r>
  </si>
  <si>
    <t xml:space="preserve"> </t>
  </si>
  <si>
    <t>Subtotal, Pay and Benefits</t>
  </si>
  <si>
    <r>
      <t>Guard Services:</t>
    </r>
    <r>
      <rPr>
        <sz val="9"/>
        <color theme="1"/>
        <rFont val="Arial"/>
        <family val="2"/>
      </rPr>
      <t xml:space="preserve">
This includes Department of Homeland Security (DHS) Federal Protective Service charges, Justice Protective Service charges and other security services across the country.  The decrease of $2,073,000 will meet these commitments.</t>
    </r>
  </si>
  <si>
    <r>
      <t>Moves (Lease Expirations):</t>
    </r>
    <r>
      <rPr>
        <sz val="9"/>
        <color theme="1"/>
        <rFont val="Arial"/>
        <family val="2"/>
      </rPr>
      <t xml:space="preserve">
GSA requires all agencies to pay relocation costs associated with lease expirations.  This request provides for the costs associated with new office relocations caused by the expiration of leases in FY 2014. </t>
    </r>
  </si>
  <si>
    <t>Subtotal, Domestic Rent and Facilities</t>
  </si>
  <si>
    <r>
      <t xml:space="preserve">WCF Rate Adjustments:
</t>
    </r>
    <r>
      <rPr>
        <sz val="9"/>
        <color theme="1"/>
        <rFont val="Arial"/>
        <family val="2"/>
      </rPr>
      <t>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to account for pay adjustments, contractual changes, and information technology maintenance and technology refreshment upgrades  Funding of $374,000 is required for this account.</t>
    </r>
  </si>
  <si>
    <r>
      <rPr>
        <u/>
        <sz val="9"/>
        <color theme="1"/>
        <rFont val="Arial"/>
        <family val="2"/>
      </rPr>
      <t>Land Mobile Radio O&amp;M</t>
    </r>
    <r>
      <rPr>
        <sz val="9"/>
        <color theme="1"/>
        <rFont val="Arial"/>
        <family val="2"/>
      </rPr>
      <t>: While the Department is currently modernizing the FBI radio system to build a shared network, law enforcement components continue to rely on legacy radio systems which require annual operation and maintenance costs associated with circuits, leases, and systems.   The increased cost associated with this program is $2,510,000.</t>
    </r>
  </si>
  <si>
    <r>
      <t>Spectrum Relocation</t>
    </r>
    <r>
      <rPr>
        <sz val="9"/>
        <color theme="1"/>
        <rFont val="Arial"/>
        <family val="2"/>
      </rPr>
      <t>: DEA has received $185.5 million for the Spectrum relocation project.  In FY 2014, DEA will require $3,900,000 for operations and maintenance of equipment that operates on the new Spectrum.</t>
    </r>
  </si>
  <si>
    <t>Subtotal, Other Adjustments</t>
  </si>
  <si>
    <r>
      <t>Education Allowance</t>
    </r>
    <r>
      <rPr>
        <sz val="9"/>
        <color theme="1"/>
        <rFont val="Arial"/>
        <family val="2"/>
      </rPr>
      <t>:
For employees stationed abroad, components are obligated to meet the educational expenses incurred by an employee in providing adequate elementary (grades K-8) and secondary (grades 9-12) education for dependent children at post.  $882,000 reflects the increase in cost to support existing staffing levels.</t>
    </r>
  </si>
  <si>
    <r>
      <t>Government Leased Quarter (GLQ) Requirements</t>
    </r>
    <r>
      <rPr>
        <sz val="9"/>
        <color theme="1"/>
        <rFont val="Arial"/>
        <family val="2"/>
      </rPr>
      <t>:
GLQ is a program managed by the Department of State (DOS) and provides government employees stationed overseas with housing and utilities.  DOS exercises authority for leases and control of the GLQs and negotiates the lease for components.  $3,019,000 reflects the change in cost to support existing staffing levels.</t>
    </r>
  </si>
  <si>
    <r>
      <t>International Cooperative Administrative Support Services (ICASS)</t>
    </r>
    <r>
      <rPr>
        <sz val="9"/>
        <color theme="1"/>
        <rFont val="Arial"/>
        <family val="2"/>
      </rPr>
      <t>:</t>
    </r>
    <r>
      <rPr>
        <u/>
        <sz val="9"/>
        <color theme="1"/>
        <rFont val="Arial"/>
        <family val="2"/>
      </rPr>
      <t xml:space="preserve">
</t>
    </r>
    <r>
      <rPr>
        <sz val="9"/>
        <color theme="1"/>
        <rFont val="Arial"/>
        <family val="2"/>
      </rPr>
      <t>Under the ICASS, an annual charge is made by the Department of State for administrative support based on the overseas staff of each federal agency.  This request is based on the projected FY 2013 bill for post invoices and other ICASS costs.</t>
    </r>
  </si>
  <si>
    <r>
      <t>Living Quarter Allowance</t>
    </r>
    <r>
      <rPr>
        <sz val="9"/>
        <color theme="1"/>
        <rFont val="Arial"/>
        <family val="2"/>
      </rPr>
      <t>:
The living quarter allowance (LQA) is an allowance granted an employee for the annual cost of adequate living quarters for the employee and the employee's family at a foreign post.  The rates are designed to cover the average cost of rent, heat, light, fuel, gas, electricity, water, local taxes, and insurance paid by the employee.  Employees who receive the GLQ do not receive LQA and vice versa.  The decrease of $23,000 reflects the change in cost to support existing staffing levels.</t>
    </r>
  </si>
  <si>
    <r>
      <t>Overseas Capital Security Cost Sharing (CSCS)</t>
    </r>
    <r>
      <rPr>
        <sz val="9"/>
        <color theme="1"/>
        <rFont val="Arial"/>
        <family val="2"/>
      </rPr>
      <t xml:space="preserve">:
The Department of State (DOS) is in the midst of a multi-year capital security construction program, with a plan to build and maintain new diplomatic and consular compounds that meet security requirements set by the Secure Embassies Construction Act.   As authorized by P.L. 108-447 and subsequent acts, “all agencies with personnel overseas subject to chief of mission authority…shall participate and provide funding in advance for their share of costs of providing new, safe, secure U.S. diplomatic facilities, without offsets, on the basis of the total overseas presence of each agency as determined by the Secretary of State.”  Originally authorized for FY2000-2004, the program  has been extended annually by OMB and Congress and has also been expanded beyond new embassy construction to include maintenance and renovation costs of the new facilities also.  For the purpose of this program, DOS’s personnel totals for DOJ include current and projected staffing.  The estimated cost to the Department, as provided by DOS, for FY 2014 is $49,816,918.  The DEA currently has 843 positions overseas, and funding of $7,456,000 is requested for this account. </t>
    </r>
  </si>
  <si>
    <r>
      <t>Post Allowance - Cost of Living Allowance (COLA)</t>
    </r>
    <r>
      <rPr>
        <sz val="9"/>
        <color theme="1"/>
        <rFont val="Arial"/>
        <family val="2"/>
      </rPr>
      <t xml:space="preserve">: 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in the Washington, D.C. area.  $841,000, reflects the increase in cost to support existing staffing levels.  </t>
    </r>
  </si>
  <si>
    <t>Subtotal, Foreign Expenses</t>
  </si>
  <si>
    <t>TOTAL DIRECT TECHNICAL and BASE ADJUSTMENTS</t>
  </si>
  <si>
    <t>ATB Reimbursable FTE Changes</t>
  </si>
  <si>
    <t>ATB Reimbursable FTE Adjustments</t>
  </si>
  <si>
    <t>Subtotal, Reimbursable FTE Changes</t>
  </si>
  <si>
    <r>
      <t xml:space="preserve">2014 Pay Raise:
</t>
    </r>
    <r>
      <rPr>
        <sz val="9"/>
        <color theme="1"/>
        <rFont val="Arial"/>
        <family val="2"/>
      </rPr>
      <t>This request provides for a proposed 1 percent pay raise to be effective in January of 2014.  The amount request, $1,532,000, represents the pay amounts for 3/4 of the fiscal year plus appropriate benefits ($1,207,000 for pay and $325,000 for benefits).</t>
    </r>
  </si>
  <si>
    <r>
      <t xml:space="preserve">Annualization of 2013 Pay Raise:
</t>
    </r>
    <r>
      <rPr>
        <sz val="9"/>
        <color theme="1"/>
        <rFont val="Arial"/>
        <family val="2"/>
      </rPr>
      <t>This pay annualization represents first quarter amounts (October through December) of the 2013 pay increase of 0.5 percent included in the 2013 President's Budget.  The amount requested $209,000, represents the pay amounts for 1/4 of the fiscal year plus appropriate benefits ($168,000 for pay and $41,000 for benefits).</t>
    </r>
  </si>
  <si>
    <r>
      <t>Annualization of New Positions Approved in 2012</t>
    </r>
    <r>
      <rPr>
        <sz val="9"/>
        <color theme="1"/>
        <rFont val="Arial"/>
        <family val="2"/>
      </rPr>
      <t xml:space="preserve">:
</t>
    </r>
    <r>
      <rPr>
        <b/>
        <sz val="9"/>
        <color theme="1"/>
        <rFont val="Arial"/>
        <family val="2"/>
      </rPr>
      <t>Personnel:</t>
    </r>
    <r>
      <rPr>
        <sz val="9"/>
        <color theme="1"/>
        <rFont val="Arial"/>
        <family val="2"/>
      </rPr>
      <t xml:space="preserve">
This provides for the annualization of 124 new positions appropriated in 2012.  Annualization of new positions extends up to 3 years to provide entry level funding in the first year, with a 1 or 2-year progression to a journeyman level.  For 2012 increases, this request includes an increase of $6,809,000 for full-year payroll costs associated with these additional positions.
</t>
    </r>
    <r>
      <rPr>
        <b/>
        <sz val="9"/>
        <color theme="1"/>
        <rFont val="Arial"/>
        <family val="2"/>
      </rPr>
      <t/>
    </r>
  </si>
  <si>
    <t>2012 New Positions</t>
  </si>
  <si>
    <t>Annualization Required for 2014</t>
  </si>
  <si>
    <t>Less Lapse (50%)</t>
  </si>
  <si>
    <t>Net compensation</t>
  </si>
  <si>
    <t>Associated Employee Benefits</t>
  </si>
  <si>
    <t>Total Personnel Cost</t>
  </si>
  <si>
    <t>Travel</t>
  </si>
  <si>
    <t>Transportation of Things</t>
  </si>
  <si>
    <t>Other Rental Payments</t>
  </si>
  <si>
    <t>Communications/Utilities</t>
  </si>
  <si>
    <t>Printing/Reproduction</t>
  </si>
  <si>
    <t>Other Contractual Services</t>
  </si>
  <si>
    <t>25.2 Other Services</t>
  </si>
  <si>
    <t>25.3 Purchase of Goods and Services from Government Accounts</t>
  </si>
  <si>
    <t>25.4 Operations and Maintenance of Facilities</t>
  </si>
  <si>
    <t>25.6 Medical Care</t>
  </si>
  <si>
    <t>Supplies and Materials</t>
  </si>
  <si>
    <t>Equipment</t>
  </si>
  <si>
    <t>Land and Structures</t>
  </si>
  <si>
    <t>Total Non-Personnel Cost</t>
  </si>
  <si>
    <t>Total New Position Costs Subject to Annualization</t>
  </si>
  <si>
    <r>
      <rPr>
        <u/>
        <sz val="9"/>
        <color theme="1"/>
        <rFont val="Arial"/>
        <family val="2"/>
      </rPr>
      <t>Employee Compensation Fund:</t>
    </r>
    <r>
      <rPr>
        <sz val="9"/>
        <color theme="1"/>
        <rFont val="Arial"/>
        <family val="2"/>
      </rPr>
      <t xml:space="preserve">
The $5,000 request reflects anticipated changes in payments to the Department of Labor for injury benefits under the Federal Employee Compensation Act.</t>
    </r>
  </si>
  <si>
    <r>
      <t>Health Insurance:</t>
    </r>
    <r>
      <rPr>
        <sz val="9"/>
        <color theme="1"/>
        <rFont val="Arial"/>
        <family val="2"/>
      </rPr>
      <t xml:space="preserve">
Effective January 2014, this component's contribution to Federal employees' health insurance premiums increased by 3.9 percent.  Applied against the 2013 estimate of $8,803,000, the additional amount required is $341,000.</t>
    </r>
  </si>
  <si>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$149,000 is necessary to meet our increased retirement obligations as a result of this conversion.</t>
    </r>
  </si>
  <si>
    <r>
      <t>Guard Services:</t>
    </r>
    <r>
      <rPr>
        <sz val="9"/>
        <color theme="1"/>
        <rFont val="Arial"/>
        <family val="2"/>
      </rPr>
      <t xml:space="preserve">
This includes Department of Homeland Security (DHS) Federal Protective Service charges, Justice Protective Service charges and other security services across the country.  The  decrease of $230,000 will meet these commitments.</t>
    </r>
  </si>
  <si>
    <r>
      <t>Education Allowance</t>
    </r>
    <r>
      <rPr>
        <sz val="9"/>
        <color theme="1"/>
        <rFont val="Arial"/>
        <family val="2"/>
      </rPr>
      <t>:
For employees stationed abroad, components are obligated to meet the educational expenses incurred by an employee in providing adequate elementary (grades K-8) and secondary (grades 9-12) education for dependent children at post.  $17,000 reflects the increase in cost to support existing staffing levels.</t>
    </r>
  </si>
  <si>
    <r>
      <t>Government Leased Quarter (GLQ) Requirements</t>
    </r>
    <r>
      <rPr>
        <sz val="9"/>
        <color theme="1"/>
        <rFont val="Arial"/>
        <family val="2"/>
      </rPr>
      <t>:
GLQ is a program managed by the Department of State (DOS) and provides government employees stationed overseas with housing and utilities.  DOS exercises authority for leases and control of the GLQs and negotiates the lease for components.  $59,000 reflects the change in cost to support existing staffing levels.</t>
    </r>
  </si>
  <si>
    <r>
      <t>Post Allowance - Cost of Living Allowance (COLA)</t>
    </r>
    <r>
      <rPr>
        <sz val="9"/>
        <color theme="1"/>
        <rFont val="Arial"/>
        <family val="2"/>
      </rPr>
      <t xml:space="preserve">: 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in the Washington, D.C. area.  $17,000, reflects the increase in cost to support existing staffing levels.  </t>
    </r>
  </si>
  <si>
    <t>Non-recur of FY 2012 Increase</t>
  </si>
  <si>
    <t>Subtotal, Non-Recur Non-Personnel</t>
  </si>
  <si>
    <t>F: Crosswalk of 2012 Availability</t>
  </si>
  <si>
    <t>Crosswalk of 2012 Availability</t>
  </si>
  <si>
    <t>2012 Appropriation Enacted w/o Balance Rescission</t>
  </si>
  <si>
    <t>Reprogramming/Transfers</t>
  </si>
  <si>
    <t xml:space="preserve">Carryover </t>
  </si>
  <si>
    <t>Recoveries/Refunds</t>
  </si>
  <si>
    <t>2012 Actual</t>
  </si>
  <si>
    <t>State and Local Assistance</t>
  </si>
  <si>
    <t>Total FTE</t>
  </si>
  <si>
    <t>Other FTE</t>
  </si>
  <si>
    <t>Total Compensable FTE</t>
  </si>
  <si>
    <r>
      <t xml:space="preserve">Reprogramming/Transfers:  </t>
    </r>
    <r>
      <rPr>
        <sz val="11"/>
        <color theme="1"/>
        <rFont val="Arial"/>
        <family val="2"/>
      </rPr>
      <t>DEA total $87,310,339:</t>
    </r>
  </si>
  <si>
    <t>1) $60,056,201  has been transferred from expired accounts to DEA's no-year account; 
2) $16,095,525 has been transferred from HIDTA to DEA;
3) $12,500,000 has been transferred from COPS to DEA;
4) $213,793 has been transferred from DEA to HIDTA;
5) $666,488 has been transferred from DEA to the WMO;
6) $438,658 has been transferred from DEA to DOS;
7) $22,448 has been transferred from DEA to the WCF</t>
  </si>
  <si>
    <r>
      <t xml:space="preserve">Carryover:  </t>
    </r>
    <r>
      <rPr>
        <sz val="11"/>
        <color theme="1"/>
        <rFont val="Arial"/>
        <family val="2"/>
      </rPr>
      <t xml:space="preserve">DEA has carried forward  $57,150,408  in unobligated balances from FY 2011 to FY 2012 from S&amp;E no-year, S&amp;E multi-year, and VCRP appropriations.  </t>
    </r>
  </si>
  <si>
    <r>
      <rPr>
        <b/>
        <sz val="11"/>
        <rFont val="Arial"/>
        <family val="2"/>
      </rPr>
      <t>Recoveries/Refunds:</t>
    </r>
    <r>
      <rPr>
        <sz val="11"/>
        <rFont val="Arial"/>
        <family val="2"/>
      </rPr>
      <t xml:space="preserve"> DEA has recovered and collected $24,001,199 in prior year obligations from S&amp;E no-year, S&amp;E multi-year, and VCRP appropriations.</t>
    </r>
  </si>
  <si>
    <r>
      <t xml:space="preserve">Rescissions:  </t>
    </r>
    <r>
      <rPr>
        <sz val="11"/>
        <color theme="1"/>
        <rFont val="Arial"/>
        <family val="2"/>
      </rPr>
      <t>DEA is cancelling $10,000,000 in unobligated balances.</t>
    </r>
  </si>
  <si>
    <t>FY 2012 Actual Collections</t>
  </si>
  <si>
    <t>Pos.</t>
  </si>
  <si>
    <t>FTE</t>
  </si>
  <si>
    <r>
      <t xml:space="preserve">Collections: </t>
    </r>
    <r>
      <rPr>
        <sz val="11"/>
        <color theme="1"/>
        <rFont val="Arial"/>
        <family val="2"/>
      </rPr>
      <t xml:space="preserve"> In FY 2012, fee collections were $294,223,000 (after the first $15 million is deposited into the Treasury General Account), which is $27,777,000 below the FY 2012 budget amount of $322,000,000.</t>
    </r>
  </si>
  <si>
    <t>A new fee rule was published on March 15, 2012.  Collections under the new fee structure began 30 days after publication.</t>
  </si>
  <si>
    <r>
      <t xml:space="preserve">Recoveries/Refunds:  </t>
    </r>
    <r>
      <rPr>
        <sz val="11"/>
        <color theme="1"/>
        <rFont val="Arial"/>
        <family val="2"/>
      </rPr>
      <t>DEA recovered 10,422,000 in the Diversion Control Fee Account in FY 2012.</t>
    </r>
  </si>
  <si>
    <t>Construction Account</t>
  </si>
  <si>
    <t>Recoveries/ Refunds</t>
  </si>
  <si>
    <r>
      <t xml:space="preserve">Recoveries/Refunds:  </t>
    </r>
    <r>
      <rPr>
        <sz val="11"/>
        <color theme="1"/>
        <rFont val="Arial"/>
        <family val="2"/>
      </rPr>
      <t>DEA had $1,185 in refunds for FY 2012.</t>
    </r>
  </si>
  <si>
    <t>G: Crosswalk of 2013 Availability</t>
  </si>
  <si>
    <t>Crosswalk of 2013 Availability</t>
  </si>
  <si>
    <t>FY 2013 Continuing Resolution</t>
  </si>
  <si>
    <t>2013 Availability</t>
  </si>
  <si>
    <t>Estim. FTE</t>
  </si>
  <si>
    <t>Total</t>
  </si>
  <si>
    <r>
      <t xml:space="preserve">Reprogramming/Transfers:  </t>
    </r>
    <r>
      <rPr>
        <sz val="11"/>
        <color theme="1"/>
        <rFont val="Arial"/>
        <family val="2"/>
      </rPr>
      <t>DEA totals $75,934,950:</t>
    </r>
  </si>
  <si>
    <t>1) $62,000,000 has been transferred from expired accounts to DEA's no-year account; 
2) $7,838,700 has been transferred from HIDTA to DEA;
3) $6,096,250 has been transferred from COPS to DEA;</t>
  </si>
  <si>
    <r>
      <rPr>
        <b/>
        <sz val="11"/>
        <rFont val="Arial"/>
        <family val="2"/>
      </rPr>
      <t>Carryover:</t>
    </r>
    <r>
      <rPr>
        <sz val="11"/>
        <rFont val="Arial"/>
        <family val="2"/>
      </rPr>
      <t xml:space="preserve"> DEA has carried forward  $39,640,469  in unobligated balances from FY 2012 to FY 2013 from S&amp;E no-year, S&amp;E multi-year, and VCRP appropriations.  </t>
    </r>
  </si>
  <si>
    <r>
      <rPr>
        <b/>
        <sz val="11"/>
        <rFont val="Arial"/>
        <family val="2"/>
      </rPr>
      <t>Recoveries/Refunds:</t>
    </r>
    <r>
      <rPr>
        <sz val="11"/>
        <rFont val="Arial"/>
        <family val="2"/>
      </rPr>
      <t xml:space="preserve"> DEA has recovered and collected $26,976,254 and anticipates the recovery and collection of $9,810,084 in prior year obligations from S&amp;E no-year, S&amp;E multi-year, and VCRP appropriations.</t>
    </r>
  </si>
  <si>
    <t>FY 2013 Projected Collections</t>
  </si>
  <si>
    <t>Supplemental Appropriation</t>
  </si>
  <si>
    <r>
      <t xml:space="preserve">Collections: </t>
    </r>
    <r>
      <rPr>
        <sz val="11"/>
        <color theme="1"/>
        <rFont val="Arial"/>
        <family val="2"/>
      </rPr>
      <t xml:space="preserve"> In FY 2013, fee collections are estimated at $336,146,000 (after the first $15 million is deposited into the Treasury General Account), which is $15,791,000 below the FY 2013 budget amount of $351,937,000.</t>
    </r>
  </si>
  <si>
    <t>A new fee rule was published on March 15, 2013.  Collections under the new fee structure began 30 days after publication.</t>
  </si>
  <si>
    <r>
      <t xml:space="preserve">Recoveries: </t>
    </r>
    <r>
      <rPr>
        <sz val="11"/>
        <color theme="1"/>
        <rFont val="Arial"/>
        <family val="2"/>
      </rPr>
      <t xml:space="preserve"> DEA's apportionment for recoveries in the Diversion Control Fee Account is $20,000,000 but anticipates it will recover $15,000,000 in FY 2013.</t>
    </r>
  </si>
  <si>
    <t>H: Summary of Reimbursable Resources</t>
  </si>
  <si>
    <t>Summary of Reimbursable Resources</t>
  </si>
  <si>
    <t>Collections by Source</t>
  </si>
  <si>
    <t>2013 Planned</t>
  </si>
  <si>
    <t>Increase/Decrease</t>
  </si>
  <si>
    <t>Reimb. Pos.</t>
  </si>
  <si>
    <t>Reimb. FTE</t>
  </si>
  <si>
    <t>Budgetary Resources</t>
  </si>
  <si>
    <t>Obligations by Program Activity</t>
  </si>
  <si>
    <t>Detail of Permanent Positions by Category</t>
  </si>
  <si>
    <t>Category</t>
  </si>
  <si>
    <t>2012 Appropriation Enacted with Balance Rescissions</t>
  </si>
  <si>
    <t>ATBs</t>
  </si>
  <si>
    <t>Program Increases</t>
  </si>
  <si>
    <t>Total Direct Pos.</t>
  </si>
  <si>
    <t>Total Reimb. Pos.</t>
  </si>
  <si>
    <t>Miscellaneous Operations (010-099)</t>
  </si>
  <si>
    <t>Security Specialists (080)</t>
  </si>
  <si>
    <t>Social Sciences Series (100-199)</t>
  </si>
  <si>
    <t>Intelligence Series (132)</t>
  </si>
  <si>
    <t>Personnel Management (200-299)</t>
  </si>
  <si>
    <t>Clerical and Office Services (300-399)</t>
  </si>
  <si>
    <t>Accounting and Budget (500-599)</t>
  </si>
  <si>
    <t>Medical, Dental and Public Health (600-699)</t>
  </si>
  <si>
    <t xml:space="preserve">Engineering and Architecture Group (800-899) </t>
  </si>
  <si>
    <t>Attorneys (905)</t>
  </si>
  <si>
    <t>Paralegals / Other Law (900-998)</t>
  </si>
  <si>
    <t>Information &amp; Arts (1000-1099)</t>
  </si>
  <si>
    <t>Business &amp; Industry (1100-1199)</t>
  </si>
  <si>
    <t>Physical &amp; Sciences Group (1300-1399)</t>
  </si>
  <si>
    <t>Chemist (1320)</t>
  </si>
  <si>
    <t>Library (1400-1499)</t>
  </si>
  <si>
    <t>Mathematics &amp; Statistics (1500-1599)</t>
  </si>
  <si>
    <t>Equipment/Facilities Services (1600-1699)</t>
  </si>
  <si>
    <t>Education Group (1700-1799)</t>
  </si>
  <si>
    <t>General Investigative Series (1801)</t>
  </si>
  <si>
    <t>Miscellaneous Inspectors Series (1802)</t>
  </si>
  <si>
    <t>Criminal Investigative Series (1811)</t>
  </si>
  <si>
    <t>Quality Assurance Series (1900-1999)</t>
  </si>
  <si>
    <t>Supply Services (2000-2099)</t>
  </si>
  <si>
    <t>Transportation (2100-2199)</t>
  </si>
  <si>
    <t>Information Technology Mgmt  (2210)</t>
  </si>
  <si>
    <t>Motor Vehicle Operations (5703)</t>
  </si>
  <si>
    <t xml:space="preserve">Ungraded (Wage Grade &amp; Foreign Service Local) </t>
  </si>
  <si>
    <t>TBD</t>
  </si>
  <si>
    <t>Headquarters (Washington, D.C.)</t>
  </si>
  <si>
    <t>U.S. Field</t>
  </si>
  <si>
    <t>Foreign Field</t>
  </si>
  <si>
    <t>TBD *</t>
  </si>
  <si>
    <t>* DEA’s FY 2014 current position allocation by location is tentative.  DEA will determine the final allocation of the proposed hollow position reduction when the FY 2014 appropriation is enacted based on DEA’s priorities and staffing requirements at that time.</t>
  </si>
  <si>
    <t>Biological Sciences (400-499)</t>
  </si>
  <si>
    <t>Medical, Dental and Public Health (600-799)</t>
  </si>
  <si>
    <t>Legal Instruments Examining Series (963)</t>
  </si>
  <si>
    <t>General Inspectors Series (1801)</t>
  </si>
  <si>
    <t>Reprogramming/Transfers:</t>
  </si>
  <si>
    <r>
      <t xml:space="preserve">Carryover:  </t>
    </r>
    <r>
      <rPr>
        <sz val="11"/>
        <color theme="1"/>
        <rFont val="Arial"/>
        <family val="2"/>
      </rPr>
      <t xml:space="preserve">DEA has carried forward  $1,185 in unobligated balances from FY 2012 to FY 2013 from the Construction appropriation.  </t>
    </r>
  </si>
  <si>
    <r>
      <t xml:space="preserve">Recoveries/Refunds:  </t>
    </r>
    <r>
      <rPr>
        <sz val="11"/>
        <color theme="1"/>
        <rFont val="Arial"/>
        <family val="2"/>
      </rPr>
      <t>DEA anticipates the recovery and collection of $10,000 in prior year obligations from the Construction appropriation.</t>
    </r>
  </si>
  <si>
    <t>Financial Analysis of Program Changes</t>
  </si>
  <si>
    <t>Hollow Position Reduction</t>
  </si>
  <si>
    <t>GS-15</t>
  </si>
  <si>
    <t>GS-14</t>
  </si>
  <si>
    <t>GS-13</t>
  </si>
  <si>
    <t>GS-12</t>
  </si>
  <si>
    <t>GS-11</t>
  </si>
  <si>
    <t>GS-10</t>
  </si>
  <si>
    <t>GS-9</t>
  </si>
  <si>
    <t>GS-8</t>
  </si>
  <si>
    <t>GS-7</t>
  </si>
  <si>
    <t>GS-6</t>
  </si>
  <si>
    <t>GS-5</t>
  </si>
  <si>
    <t>Total Positions and Annual Amount</t>
  </si>
  <si>
    <t>Lapse (-)</t>
  </si>
  <si>
    <t>11.5 Other Personnel Compensation</t>
  </si>
  <si>
    <t>Total FTEs and Personnel Compensation</t>
  </si>
  <si>
    <t>13.0 Benefits for former personnel</t>
  </si>
  <si>
    <t>21.0 Travel and Transportation of Persons</t>
  </si>
  <si>
    <t>22.0 Transportation of Things</t>
  </si>
  <si>
    <t>23.1 Rental Payments to GSA</t>
  </si>
  <si>
    <t>23.3 Communications, Utilities, and Miscellaneous Charges</t>
  </si>
  <si>
    <t>24.0 Printing and Reproduction</t>
  </si>
  <si>
    <t>25.1 Advisory and Assistance Services</t>
  </si>
  <si>
    <t>25.2 Other Services from Non-Federal Sources</t>
  </si>
  <si>
    <t>25.3 Other Goods and Services from Federal Sources</t>
  </si>
  <si>
    <t>25.5 Research and Development Contracts</t>
  </si>
  <si>
    <t>25.7 Operation and Maintenance of Equipment</t>
  </si>
  <si>
    <t>26.0 Supplies and Materials</t>
  </si>
  <si>
    <t>31.0 Equipment</t>
  </si>
  <si>
    <t>Total Program Change Requests</t>
  </si>
  <si>
    <t>Summary of Requirements by Grade</t>
  </si>
  <si>
    <t>Grades and Salary Ranges</t>
  </si>
  <si>
    <t xml:space="preserve">EX </t>
  </si>
  <si>
    <t>-</t>
  </si>
  <si>
    <t>SES/SL</t>
  </si>
  <si>
    <t>GS-4</t>
  </si>
  <si>
    <t>GS-3</t>
  </si>
  <si>
    <t>GS-2</t>
  </si>
  <si>
    <t>GS-1</t>
  </si>
  <si>
    <t>Total, Appropriated Positions</t>
  </si>
  <si>
    <t>Average SES Salary</t>
  </si>
  <si>
    <t>Average GS Salary</t>
  </si>
  <si>
    <t>Average GS Grade</t>
  </si>
  <si>
    <t>Summary of Requirements by Object Class</t>
  </si>
  <si>
    <t>Object Class</t>
  </si>
  <si>
    <t>2013 Availability *</t>
  </si>
  <si>
    <t>Direct FTE</t>
  </si>
  <si>
    <t>11.1 Full-Time Permanent</t>
  </si>
  <si>
    <t>11.3 Other than Full-Time Permanent</t>
  </si>
  <si>
    <t>Other Compensation</t>
  </si>
  <si>
    <t>11.8 Special Personal Services Payments</t>
  </si>
  <si>
    <t>Other Object  Classes</t>
  </si>
  <si>
    <t>12.0 Personnel Benefits</t>
  </si>
  <si>
    <t>23.2 Rental Payments to Others</t>
  </si>
  <si>
    <t>25.4 Operation and Maintenance of Facilities</t>
  </si>
  <si>
    <t>25.8 Subsistence and Support of Persons</t>
  </si>
  <si>
    <t>32.0 Land and Structures</t>
  </si>
  <si>
    <t>41.0 Grants, Subsidies, and Contributions</t>
  </si>
  <si>
    <t>42.0 Insurance Claims and Indemnities</t>
  </si>
  <si>
    <t>Total Obligations</t>
  </si>
  <si>
    <t>Subtract - Unobligated Balance, Start-of-Year</t>
  </si>
  <si>
    <t>Subtract - Transfers/Reprogramming</t>
  </si>
  <si>
    <t>Subtract - Recoveries/Refunds</t>
  </si>
  <si>
    <t>Add - Unobligated End-of-Year, Available</t>
  </si>
  <si>
    <t>Add - Unobligated End-of-Year, Expiring</t>
  </si>
  <si>
    <t>Total Direct Requirements</t>
  </si>
  <si>
    <t>Full-Time Permanent</t>
  </si>
  <si>
    <t>23.1 Rental Payments to GSA (Reimbursable)</t>
  </si>
  <si>
    <t>25.4 Other Goods and Services from Federal Sources - DHS Security (Reimbursable)</t>
  </si>
  <si>
    <t>*The 2013 Availability includes the 0.612% funding provided by the Continuing Appropriations Resolution, 2013 (P.L. 112-175, Section 101 (c)).</t>
  </si>
  <si>
    <t>25.3 Other Goods and Services from Federal Sources - DHS Security (Reimbursable)</t>
  </si>
  <si>
    <t xml:space="preserve">M: Financial Analysis </t>
  </si>
  <si>
    <t>Financial Analysis</t>
  </si>
  <si>
    <t>FY 2004 
Actual</t>
  </si>
  <si>
    <t>FY 2005   
Actual</t>
  </si>
  <si>
    <t>FY 2006 
Actual</t>
  </si>
  <si>
    <t>FY 2007 
Actual</t>
  </si>
  <si>
    <t>FY 2008 
Actual</t>
  </si>
  <si>
    <t>FY 2009 
Actual</t>
  </si>
  <si>
    <t>FY 2010
Actual</t>
  </si>
  <si>
    <t>FY 2011
Actual</t>
  </si>
  <si>
    <t>FY 2012
Actual</t>
  </si>
  <si>
    <t>FY 2013
Projected*</t>
  </si>
  <si>
    <t>FY 2014
Projected*</t>
  </si>
  <si>
    <t>Requested Budget</t>
  </si>
  <si>
    <t>Fiscal Year Financial Status:</t>
  </si>
  <si>
    <t>Unobligated Balance Carried Forward from Prior Year</t>
  </si>
  <si>
    <t>Receipt Collections</t>
  </si>
  <si>
    <t>Fund Transfer from Salaries and Expenses</t>
  </si>
  <si>
    <t>Fund Transfer / Retained in the General Treasury</t>
  </si>
  <si>
    <t>Net Receipt Collections</t>
  </si>
  <si>
    <t>Other Collections</t>
  </si>
  <si>
    <t>Obligations (Actual / Projected)</t>
  </si>
  <si>
    <t>Recoveries from Deobligations</t>
  </si>
  <si>
    <t>Net Obligations</t>
  </si>
  <si>
    <t>Congressional Rescission</t>
  </si>
  <si>
    <t xml:space="preserve">      ENDING BALANCE (Lines 1+5+6+9+10)</t>
  </si>
  <si>
    <t>*The 2013 Continuing Resolution includes the 0.612% funding provided by the Continuing Appropriations Resolution, 2013 (P.L. 112-175, Section 101(c)), plus supplemental appropriations.</t>
  </si>
  <si>
    <t>Prevent Crime, Protect the Rights of the American People, and Enforce Federal Law</t>
  </si>
  <si>
    <t>Annual Salary Rate of 124 new Positions</t>
  </si>
  <si>
    <t>Grades and Object Class</t>
  </si>
  <si>
    <t>Grades TBD *</t>
  </si>
  <si>
    <t>* DEA’s FY 2014 current position allocation by grade and decision unit is tentative.  DEA will determine the final allocation of the proposed hollow position reduction when the FY 2014 appropriation is enacted based on DEA’s priorities and staffing requirements at that time.</t>
  </si>
  <si>
    <t>Interagency Crime and Drug Enforcement</t>
  </si>
  <si>
    <t>Organized Crime Drug Enforcement</t>
  </si>
  <si>
    <t>Regional Drug Intelligence Squads</t>
  </si>
  <si>
    <t>Other Interagency Crime and Drug Enforcement</t>
  </si>
  <si>
    <t>Assets Forfeiture Fund</t>
  </si>
  <si>
    <t>Department of Defense</t>
  </si>
  <si>
    <t>Department of Homeland Security</t>
  </si>
  <si>
    <t>Department of Justice</t>
  </si>
  <si>
    <t>Department of State</t>
  </si>
  <si>
    <t>Department of Treasury</t>
  </si>
  <si>
    <t>Misc. Government</t>
  </si>
  <si>
    <t>Misc. Non-Government</t>
  </si>
  <si>
    <t>Office of National Drug Control Policy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</si>
</sst>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 #,##0.00_);_(* \(#,##0.00\);_(* &quot;....&quot;_);_(@_)"/>
    <numFmt numFmtId="167" formatCode="0_);\(0\)"/>
    <numFmt numFmtId="168" formatCode="_(&quot;$&quot;* #,##0_);_(&quot;$&quot;* \(#,##0\);_(&quot;$&quot;* &quot;-&quot;??_);_(@_)"/>
    <numFmt numFmtId="169" formatCode="&quot;$&quot;#,##0"/>
  </numFmts>
  <fonts count="61">
    <font>
      <sz val="11"/>
      <color theme="1"/>
      <name val="Calibri"/>
      <family val="2"/>
      <scheme val="minor"/>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sz val="9"/>
      <color theme="1"/>
      <name val="Arial"/>
      <family val="2"/>
    </font>
    <font>
      <sz val="11"/>
      <name val="Arial"/>
      <family val="2"/>
    </font>
    <font>
      <b/>
      <sz val="11"/>
      <name val="Arial"/>
      <family val="2"/>
    </font>
    <font>
      <b/>
      <u/>
      <sz val="11"/>
      <color theme="0"/>
      <name val="Arial"/>
      <family val="2"/>
    </font>
    <font>
      <b/>
      <vertAlign val="superscript"/>
      <sz val="11"/>
      <color theme="1"/>
      <name val="Arial"/>
      <family val="2"/>
    </font>
    <font>
      <u/>
      <sz val="11"/>
      <color theme="1"/>
      <name val="Arial"/>
      <family val="2"/>
    </font>
    <font>
      <sz val="10"/>
      <name val="Arial"/>
      <family val="2"/>
    </font>
    <font>
      <sz val="12"/>
      <name val="Arial"/>
      <family val="2"/>
    </font>
    <font>
      <b/>
      <sz val="12"/>
      <color theme="1"/>
      <name val="Arial"/>
      <family val="2"/>
    </font>
    <font>
      <sz val="9"/>
      <color rgb="FF1F497D"/>
      <name val="Arial"/>
      <family val="2"/>
    </font>
    <font>
      <sz val="14"/>
      <color theme="0"/>
      <name val="Arial"/>
      <family val="2"/>
    </font>
    <font>
      <b/>
      <sz val="9"/>
      <color theme="1"/>
      <name val="Arial"/>
      <family val="2"/>
    </font>
    <font>
      <b/>
      <u/>
      <sz val="11"/>
      <color theme="1"/>
      <name val="Arial"/>
      <family val="2"/>
    </font>
    <font>
      <sz val="9"/>
      <color theme="0"/>
      <name val="Arial"/>
      <family val="2"/>
    </font>
    <font>
      <sz val="8"/>
      <color theme="1"/>
      <name val="Arial"/>
      <family val="2"/>
    </font>
    <font>
      <b/>
      <sz val="10"/>
      <color theme="1"/>
      <name val="Arial"/>
      <family val="2"/>
    </font>
    <font>
      <u/>
      <sz val="9"/>
      <color theme="1"/>
      <name val="Arial"/>
      <family val="2"/>
    </font>
    <font>
      <b/>
      <sz val="16"/>
      <name val="Arial"/>
      <family val="2"/>
    </font>
    <font>
      <sz val="16"/>
      <name val="Arial"/>
      <family val="2"/>
    </font>
    <font>
      <sz val="12"/>
      <color indexed="9"/>
      <name val="Arial"/>
      <family val="2"/>
    </font>
    <font>
      <b/>
      <u val="singleAccounting"/>
      <sz val="12"/>
      <name val="Arial"/>
      <family val="2"/>
    </font>
    <font>
      <sz val="8"/>
      <color indexed="9"/>
      <name val="Times New Roman"/>
      <family val="1"/>
    </font>
    <font>
      <sz val="12"/>
      <name val="Times New Roman"/>
      <family val="1"/>
    </font>
    <font>
      <b/>
      <sz val="12"/>
      <name val="Arial"/>
      <family val="2"/>
    </font>
    <font>
      <sz val="12"/>
      <name val="TimesNewRomanPS"/>
    </font>
    <font>
      <sz val="8"/>
      <name val="Times New Roman"/>
      <family val="1"/>
    </font>
    <font>
      <b/>
      <u/>
      <sz val="14"/>
      <name val="Arial"/>
      <family val="2"/>
    </font>
    <font>
      <sz val="14"/>
      <name val="Arial"/>
      <family val="2"/>
    </font>
    <font>
      <sz val="14"/>
      <color indexed="9"/>
      <name val="Arial"/>
      <family val="2"/>
    </font>
    <font>
      <b/>
      <sz val="14"/>
      <name val="Arial"/>
      <family val="2"/>
    </font>
    <font>
      <sz val="8"/>
      <color indexed="9"/>
      <name val="Arial"/>
      <family val="2"/>
    </font>
    <font>
      <sz val="8"/>
      <name val="Arial"/>
      <family val="2"/>
    </font>
    <font>
      <sz val="11"/>
      <color theme="1"/>
      <name val="Times New Roman"/>
      <family val="2"/>
    </font>
    <font>
      <u/>
      <sz val="12"/>
      <name val="TimesNewRomanPS"/>
    </font>
    <font>
      <sz val="12"/>
      <color indexed="8"/>
      <name val="TMS"/>
    </font>
    <font>
      <sz val="11"/>
      <color indexed="8"/>
      <name val="Arial"/>
      <family val="2"/>
    </font>
    <font>
      <b/>
      <u/>
      <sz val="12"/>
      <name val="Arial"/>
      <family val="2"/>
    </font>
    <font>
      <u/>
      <sz val="12"/>
      <color indexed="8"/>
      <name val="TMS"/>
    </font>
    <font>
      <sz val="12"/>
      <color indexed="9"/>
      <name val="TimesNewRomanPS"/>
    </font>
    <font>
      <sz val="12"/>
      <color indexed="9"/>
      <name val="Times New Roman"/>
      <family val="1"/>
    </font>
    <font>
      <sz val="13"/>
      <name val="Times New Roman"/>
      <family val="1"/>
    </font>
    <font>
      <i/>
      <sz val="11"/>
      <color theme="1"/>
      <name val="Arial"/>
      <family val="2"/>
    </font>
    <font>
      <sz val="10"/>
      <color indexed="9"/>
      <name val="Arial"/>
      <family val="2"/>
    </font>
    <font>
      <b/>
      <sz val="13"/>
      <name val="Arial"/>
      <family val="2"/>
    </font>
    <font>
      <u/>
      <sz val="10"/>
      <name val="Arial"/>
      <family val="2"/>
    </font>
    <font>
      <u val="singleAccounting"/>
      <sz val="10"/>
      <name val="Arial"/>
      <family val="2"/>
    </font>
    <font>
      <i/>
      <sz val="10"/>
      <name val="Arial"/>
      <family val="2"/>
    </font>
    <font>
      <b/>
      <sz val="10"/>
      <name val="Arial"/>
      <family val="2"/>
    </font>
    <font>
      <vertAlign val="superscript"/>
      <sz val="10"/>
      <name val="Arial"/>
      <family val="2"/>
    </font>
  </fonts>
  <fills count="2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C000"/>
        <bgColor indexed="64"/>
      </patternFill>
    </fill>
    <fill>
      <patternFill patternType="solid">
        <fgColor rgb="FFFFFF00"/>
        <bgColor indexed="64"/>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s>
  <borders count="15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indexed="64"/>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style="thin">
        <color auto="1"/>
      </left>
      <right style="medium">
        <color auto="1"/>
      </right>
      <top/>
      <bottom style="dashed">
        <color theme="0" tint="-0.14996795556505021"/>
      </bottom>
      <diagonal/>
    </border>
    <border>
      <left style="thin">
        <color auto="1"/>
      </left>
      <right style="thin">
        <color auto="1"/>
      </right>
      <top/>
      <bottom style="medium">
        <color auto="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right style="medium">
        <color auto="1"/>
      </right>
      <top style="dashed">
        <color theme="0" tint="-0.14996795556505021"/>
      </top>
      <bottom style="dashed">
        <color theme="0" tint="-0.1499679555650502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right style="medium">
        <color auto="1"/>
      </right>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medium">
        <color auto="1"/>
      </right>
      <top style="dashed">
        <color theme="0" tint="-0.14996795556505021"/>
      </top>
      <bottom/>
      <diagonal/>
    </border>
    <border>
      <left style="thin">
        <color auto="1"/>
      </left>
      <right/>
      <top/>
      <bottom style="medium">
        <color auto="1"/>
      </bottom>
      <diagonal/>
    </border>
    <border>
      <left style="thin">
        <color indexed="64"/>
      </left>
      <right style="medium">
        <color auto="1"/>
      </right>
      <top/>
      <bottom style="medium">
        <color auto="1"/>
      </bottom>
      <diagonal/>
    </border>
    <border>
      <left/>
      <right style="thin">
        <color auto="1"/>
      </right>
      <top style="dashed">
        <color theme="0" tint="-0.14996795556505021"/>
      </top>
      <bottom style="dashed">
        <color theme="0" tint="-0.14996795556505021"/>
      </bottom>
      <diagonal/>
    </border>
    <border>
      <left style="thin">
        <color auto="1"/>
      </left>
      <right style="medium">
        <color auto="1"/>
      </right>
      <top style="medium">
        <color auto="1"/>
      </top>
      <bottom style="dashed">
        <color theme="0" tint="-0.14996795556505021"/>
      </bottom>
      <diagonal/>
    </border>
    <border>
      <left style="thin">
        <color rgb="FFB2B2B2"/>
      </left>
      <right style="thin">
        <color rgb="FFB2B2B2"/>
      </right>
      <top style="thin">
        <color rgb="FFB2B2B2"/>
      </top>
      <bottom style="thin">
        <color rgb="FFB2B2B2"/>
      </bottom>
      <diagonal/>
    </border>
    <border>
      <left style="medium">
        <color auto="1"/>
      </left>
      <right style="medium">
        <color auto="1"/>
      </right>
      <top style="hair">
        <color theme="0" tint="-0.34998626667073579"/>
      </top>
      <bottom style="thin">
        <color indexed="64"/>
      </bottom>
      <diagonal/>
    </border>
    <border>
      <left style="thin">
        <color auto="1"/>
      </left>
      <right style="thin">
        <color auto="1"/>
      </right>
      <top/>
      <bottom style="thin">
        <color indexed="64"/>
      </bottom>
      <diagonal/>
    </border>
    <border>
      <left style="thin">
        <color auto="1"/>
      </left>
      <right style="medium">
        <color auto="1"/>
      </right>
      <top/>
      <bottom style="thin">
        <color indexed="64"/>
      </bottom>
      <diagonal/>
    </border>
    <border>
      <left/>
      <right style="medium">
        <color auto="1"/>
      </right>
      <top/>
      <bottom style="thin">
        <color indexed="64"/>
      </bottom>
      <diagonal/>
    </border>
    <border>
      <left/>
      <right style="medium">
        <color auto="1"/>
      </right>
      <top style="thin">
        <color auto="1"/>
      </top>
      <bottom style="thin">
        <color indexed="64"/>
      </bottom>
      <diagonal/>
    </border>
    <border>
      <left style="medium">
        <color auto="1"/>
      </left>
      <right/>
      <top style="thin">
        <color auto="1"/>
      </top>
      <bottom style="thin">
        <color indexed="64"/>
      </bottom>
      <diagonal/>
    </border>
    <border>
      <left/>
      <right style="thin">
        <color auto="1"/>
      </right>
      <top style="thin">
        <color auto="1"/>
      </top>
      <bottom style="dashed">
        <color theme="0" tint="-0.14996795556505021"/>
      </bottom>
      <diagonal/>
    </border>
    <border>
      <left/>
      <right style="thin">
        <color auto="1"/>
      </right>
      <top style="thin">
        <color auto="1"/>
      </top>
      <bottom style="medium">
        <color auto="1"/>
      </bottom>
      <diagonal/>
    </border>
    <border>
      <left/>
      <right style="thin">
        <color auto="1"/>
      </right>
      <top style="dashed">
        <color theme="0" tint="-0.14996795556505021"/>
      </top>
      <bottom style="thin">
        <color auto="1"/>
      </bottom>
      <diagonal/>
    </border>
    <border>
      <left style="thin">
        <color auto="1"/>
      </left>
      <right style="medium">
        <color auto="1"/>
      </right>
      <top style="dashed">
        <color theme="0" tint="-0.24994659260841701"/>
      </top>
      <bottom style="dashed">
        <color theme="0" tint="-0.14996795556505021"/>
      </bottom>
      <diagonal/>
    </border>
    <border>
      <left style="thin">
        <color auto="1"/>
      </left>
      <right style="thin">
        <color auto="1"/>
      </right>
      <top style="dashed">
        <color theme="0" tint="-0.24994659260841701"/>
      </top>
      <bottom style="dashed">
        <color theme="0" tint="-0.14996795556505021"/>
      </bottom>
      <diagonal/>
    </border>
    <border>
      <left/>
      <right style="thin">
        <color auto="1"/>
      </right>
      <top style="dashed">
        <color theme="0" tint="-0.24994659260841701"/>
      </top>
      <bottom style="dashed">
        <color theme="0" tint="-0.14996795556505021"/>
      </bottom>
      <diagonal/>
    </border>
    <border>
      <left style="medium">
        <color auto="1"/>
      </left>
      <right style="thin">
        <color auto="1"/>
      </right>
      <top style="dashed">
        <color theme="0" tint="-0.24994659260841701"/>
      </top>
      <bottom style="dashed">
        <color theme="0" tint="-0.14996795556505021"/>
      </bottom>
      <diagonal/>
    </border>
    <border>
      <left style="thin">
        <color indexed="64"/>
      </left>
      <right style="medium">
        <color auto="1"/>
      </right>
      <top style="dashed">
        <color theme="0" tint="-0.24994659260841701"/>
      </top>
      <bottom style="dashed">
        <color theme="0" tint="-0.24994659260841701"/>
      </bottom>
      <diagonal/>
    </border>
    <border>
      <left style="thin">
        <color indexed="64"/>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medium">
        <color auto="1"/>
      </left>
      <right style="thin">
        <color auto="1"/>
      </right>
      <top style="dashed">
        <color theme="0" tint="-0.24994659260841701"/>
      </top>
      <bottom style="dashed">
        <color theme="0" tint="-0.24994659260841701"/>
      </bottom>
      <diagonal/>
    </border>
    <border>
      <left style="thin">
        <color auto="1"/>
      </left>
      <right style="medium">
        <color auto="1"/>
      </right>
      <top style="thin">
        <color auto="1"/>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medium">
        <color auto="1"/>
      </left>
      <right style="thin">
        <color auto="1"/>
      </right>
      <top style="thin">
        <color indexed="64"/>
      </top>
      <bottom style="dashed">
        <color theme="0" tint="-0.24994659260841701"/>
      </bottom>
      <diagonal/>
    </border>
    <border>
      <left/>
      <right style="thin">
        <color indexed="64"/>
      </right>
      <top/>
      <bottom style="thin">
        <color indexed="64"/>
      </bottom>
      <diagonal/>
    </border>
    <border>
      <left/>
      <right style="thin">
        <color auto="1"/>
      </right>
      <top style="medium">
        <color auto="1"/>
      </top>
      <bottom/>
      <diagonal/>
    </border>
    <border>
      <left/>
      <right/>
      <top style="dashed">
        <color theme="0" tint="-0.24994659260841701"/>
      </top>
      <bottom/>
      <diagonal/>
    </border>
    <border>
      <left/>
      <right/>
      <top/>
      <bottom style="dashed">
        <color theme="0" tint="-0.24994659260841701"/>
      </bottom>
      <diagonal/>
    </border>
    <border>
      <left style="thin">
        <color indexed="64"/>
      </left>
      <right style="thin">
        <color indexed="64"/>
      </right>
      <top/>
      <bottom style="dashed">
        <color theme="0" tint="-0.24994659260841701"/>
      </bottom>
      <diagonal/>
    </border>
    <border>
      <left style="medium">
        <color auto="1"/>
      </left>
      <right style="thin">
        <color auto="1"/>
      </right>
      <top style="dashed">
        <color theme="0" tint="-0.14996795556505021"/>
      </top>
      <bottom style="dashed">
        <color theme="0" tint="-0.24994659260841701"/>
      </bottom>
      <diagonal/>
    </border>
    <border>
      <left/>
      <right style="medium">
        <color auto="1"/>
      </right>
      <top style="medium">
        <color auto="1"/>
      </top>
      <bottom style="thin">
        <color auto="1"/>
      </bottom>
      <diagonal/>
    </border>
    <border>
      <left/>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thin">
        <color indexed="64"/>
      </right>
      <top style="medium">
        <color auto="1"/>
      </top>
      <bottom/>
      <diagonal/>
    </border>
    <border>
      <left/>
      <right/>
      <top/>
      <bottom style="medium">
        <color auto="1"/>
      </bottom>
      <diagonal/>
    </border>
    <border>
      <left style="medium">
        <color auto="1"/>
      </left>
      <right/>
      <top style="thin">
        <color auto="1"/>
      </top>
      <bottom style="dashed">
        <color theme="0" tint="-0.14996795556505021"/>
      </bottom>
      <diagonal/>
    </border>
    <border>
      <left style="medium">
        <color auto="1"/>
      </left>
      <right/>
      <top style="thin">
        <color auto="1"/>
      </top>
      <bottom style="medium">
        <color auto="1"/>
      </bottom>
      <diagonal/>
    </border>
    <border>
      <left/>
      <right/>
      <top style="medium">
        <color auto="1"/>
      </top>
      <bottom style="dashed">
        <color theme="0" tint="-0.14996795556505021"/>
      </bottom>
      <diagonal/>
    </border>
    <border>
      <left/>
      <right/>
      <top style="dashed">
        <color theme="0" tint="-0.14996795556505021"/>
      </top>
      <bottom/>
      <diagonal/>
    </border>
    <border>
      <left/>
      <right style="thin">
        <color auto="1"/>
      </right>
      <top style="dashed">
        <color theme="0" tint="-0.14996795556505021"/>
      </top>
      <bottom/>
      <diagonal/>
    </border>
    <border>
      <left/>
      <right/>
      <top/>
      <bottom style="dashed">
        <color theme="0" tint="-0.14996795556505021"/>
      </bottom>
      <diagonal/>
    </border>
    <border>
      <left/>
      <right style="thin">
        <color auto="1"/>
      </right>
      <top/>
      <bottom style="dashed">
        <color theme="0" tint="-0.14996795556505021"/>
      </bottom>
      <diagonal/>
    </border>
    <border>
      <left/>
      <right/>
      <top style="dashed">
        <color theme="0" tint="-0.14996795556505021"/>
      </top>
      <bottom style="thin">
        <color auto="1"/>
      </bottom>
      <diagonal/>
    </border>
    <border>
      <left/>
      <right/>
      <top style="thin">
        <color auto="1"/>
      </top>
      <bottom style="dashed">
        <color theme="0" tint="-0.14996795556505021"/>
      </bottom>
      <diagonal/>
    </border>
    <border>
      <left/>
      <right/>
      <top style="dashed">
        <color theme="0" tint="-0.14996795556505021"/>
      </top>
      <bottom style="dashed">
        <color theme="0" tint="-0.14996795556505021"/>
      </bottom>
      <diagonal/>
    </border>
    <border>
      <left style="medium">
        <color auto="1"/>
      </left>
      <right/>
      <top style="dashed">
        <color theme="0" tint="-0.14996795556505021"/>
      </top>
      <bottom style="medium">
        <color auto="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style="dashed">
        <color theme="0" tint="-0.14996795556505021"/>
      </top>
      <bottom style="medium">
        <color auto="1"/>
      </bottom>
      <diagonal/>
    </border>
    <border>
      <left/>
      <right style="thin">
        <color auto="1"/>
      </right>
      <top style="medium">
        <color auto="1"/>
      </top>
      <bottom style="dashed">
        <color theme="0" tint="-0.14996795556505021"/>
      </bottom>
      <diagonal/>
    </border>
    <border>
      <left/>
      <right/>
      <top style="dashed">
        <color theme="0" tint="-0.14996795556505021"/>
      </top>
      <bottom style="medium">
        <color auto="1"/>
      </bottom>
      <diagonal/>
    </border>
    <border>
      <left/>
      <right style="thin">
        <color indexed="64"/>
      </right>
      <top/>
      <bottom style="medium">
        <color indexed="64"/>
      </bottom>
      <diagonal/>
    </border>
    <border>
      <left/>
      <right/>
      <top/>
      <bottom style="thin">
        <color indexed="64"/>
      </bottom>
      <diagonal/>
    </border>
    <border>
      <left style="medium">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medium">
        <color auto="1"/>
      </top>
      <bottom/>
      <diagonal/>
    </border>
    <border>
      <left style="thin">
        <color auto="1"/>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style="thin">
        <color auto="1"/>
      </bottom>
      <diagonal/>
    </border>
    <border>
      <left style="medium">
        <color auto="1"/>
      </left>
      <right/>
      <top style="thin">
        <color auto="1"/>
      </top>
      <bottom style="dotted">
        <color theme="0" tint="-0.14996795556505021"/>
      </bottom>
      <diagonal/>
    </border>
    <border>
      <left/>
      <right/>
      <top style="thin">
        <color auto="1"/>
      </top>
      <bottom style="dotted">
        <color theme="0" tint="-0.14996795556505021"/>
      </bottom>
      <diagonal/>
    </border>
    <border>
      <left/>
      <right style="thin">
        <color auto="1"/>
      </right>
      <top style="thin">
        <color auto="1"/>
      </top>
      <bottom style="dotted">
        <color theme="0" tint="-0.14996795556505021"/>
      </bottom>
      <diagonal/>
    </border>
    <border>
      <left style="thin">
        <color auto="1"/>
      </left>
      <right style="thin">
        <color auto="1"/>
      </right>
      <top style="thin">
        <color auto="1"/>
      </top>
      <bottom style="dotted">
        <color theme="0" tint="-0.14996795556505021"/>
      </bottom>
      <diagonal/>
    </border>
    <border>
      <left/>
      <right style="medium">
        <color auto="1"/>
      </right>
      <top style="thin">
        <color auto="1"/>
      </top>
      <bottom style="dotted">
        <color theme="0" tint="-0.14996795556505021"/>
      </bottom>
      <diagonal/>
    </border>
    <border>
      <left style="medium">
        <color auto="1"/>
      </left>
      <right/>
      <top style="dotted">
        <color theme="0" tint="-0.14996795556505021"/>
      </top>
      <bottom style="dotted">
        <color theme="0" tint="-0.14996795556505021"/>
      </bottom>
      <diagonal/>
    </border>
    <border>
      <left/>
      <right/>
      <top style="dotted">
        <color theme="0" tint="-0.14996795556505021"/>
      </top>
      <bottom style="dotted">
        <color theme="0" tint="-0.14996795556505021"/>
      </bottom>
      <diagonal/>
    </border>
    <border>
      <left/>
      <right style="thin">
        <color auto="1"/>
      </right>
      <top style="dotted">
        <color theme="0" tint="-0.14996795556505021"/>
      </top>
      <bottom style="dotted">
        <color theme="0" tint="-0.14996795556505021"/>
      </bottom>
      <diagonal/>
    </border>
    <border>
      <left style="thin">
        <color auto="1"/>
      </left>
      <right style="thin">
        <color auto="1"/>
      </right>
      <top style="dotted">
        <color theme="0" tint="-0.14996795556505021"/>
      </top>
      <bottom style="dotted">
        <color theme="0" tint="-0.14996795556505021"/>
      </bottom>
      <diagonal/>
    </border>
    <border>
      <left/>
      <right style="medium">
        <color auto="1"/>
      </right>
      <top style="dotted">
        <color theme="0" tint="-0.14996795556505021"/>
      </top>
      <bottom style="dotted">
        <color theme="0" tint="-0.14996795556505021"/>
      </bottom>
      <diagonal/>
    </border>
    <border>
      <left style="medium">
        <color auto="1"/>
      </left>
      <right/>
      <top style="dotted">
        <color theme="0" tint="-0.14996795556505021"/>
      </top>
      <bottom/>
      <diagonal/>
    </border>
    <border>
      <left/>
      <right/>
      <top style="dotted">
        <color theme="0" tint="-0.14996795556505021"/>
      </top>
      <bottom/>
      <diagonal/>
    </border>
    <border>
      <left/>
      <right style="thin">
        <color auto="1"/>
      </right>
      <top style="dotted">
        <color theme="0" tint="-0.14996795556505021"/>
      </top>
      <bottom/>
      <diagonal/>
    </border>
    <border>
      <left style="thin">
        <color auto="1"/>
      </left>
      <right style="thin">
        <color auto="1"/>
      </right>
      <top style="dotted">
        <color theme="0" tint="-0.14996795556505021"/>
      </top>
      <bottom/>
      <diagonal/>
    </border>
    <border>
      <left style="thin">
        <color auto="1"/>
      </left>
      <right style="thin">
        <color auto="1"/>
      </right>
      <top/>
      <bottom style="dotted">
        <color theme="0" tint="-0.14996795556505021"/>
      </bottom>
      <diagonal/>
    </border>
    <border>
      <left style="thin">
        <color auto="1"/>
      </left>
      <right style="medium">
        <color auto="1"/>
      </right>
      <top style="thin">
        <color auto="1"/>
      </top>
      <bottom style="dotted">
        <color theme="0" tint="-0.14996795556505021"/>
      </bottom>
      <diagonal/>
    </border>
    <border>
      <left style="thin">
        <color auto="1"/>
      </left>
      <right style="medium">
        <color auto="1"/>
      </right>
      <top style="dotted">
        <color theme="0" tint="-0.14996795556505021"/>
      </top>
      <bottom style="dotted">
        <color theme="0" tint="-0.14996795556505021"/>
      </bottom>
      <diagonal/>
    </border>
    <border>
      <left style="medium">
        <color auto="1"/>
      </left>
      <right style="thin">
        <color auto="1"/>
      </right>
      <top style="dashed">
        <color theme="0" tint="-0.14996795556505021"/>
      </top>
      <bottom style="medium">
        <color auto="1"/>
      </bottom>
      <diagonal/>
    </border>
    <border>
      <left style="medium">
        <color auto="1"/>
      </left>
      <right style="thin">
        <color auto="1"/>
      </right>
      <top style="medium">
        <color auto="1"/>
      </top>
      <bottom style="dashed">
        <color theme="0" tint="-0.14996795556505021"/>
      </bottom>
      <diagonal/>
    </border>
    <border>
      <left style="medium">
        <color auto="1"/>
      </left>
      <right/>
      <top style="dashed">
        <color theme="0" tint="-0.14996795556505021"/>
      </top>
      <bottom style="hair">
        <color theme="0" tint="-0.24994659260841701"/>
      </bottom>
      <diagonal/>
    </border>
    <border>
      <left style="thin">
        <color auto="1"/>
      </left>
      <right style="thin">
        <color auto="1"/>
      </right>
      <top style="dashed">
        <color theme="0" tint="-0.14996795556505021"/>
      </top>
      <bottom style="hair">
        <color theme="0" tint="-0.24994659260841701"/>
      </bottom>
      <diagonal/>
    </border>
    <border>
      <left/>
      <right style="medium">
        <color auto="1"/>
      </right>
      <top style="dashed">
        <color theme="0" tint="-0.14996795556505021"/>
      </top>
      <bottom style="hair">
        <color theme="0" tint="-0.24994659260841701"/>
      </bottom>
      <diagonal/>
    </border>
    <border>
      <left style="medium">
        <color auto="1"/>
      </left>
      <right/>
      <top style="hair">
        <color theme="0" tint="-0.24994659260841701"/>
      </top>
      <bottom style="medium">
        <color auto="1"/>
      </bottom>
      <diagonal/>
    </border>
    <border>
      <left style="thin">
        <color auto="1"/>
      </left>
      <right/>
      <top style="hair">
        <color theme="0" tint="-0.24994659260841701"/>
      </top>
      <bottom style="medium">
        <color auto="1"/>
      </bottom>
      <diagonal/>
    </border>
    <border>
      <left style="thin">
        <color indexed="64"/>
      </left>
      <right style="medium">
        <color auto="1"/>
      </right>
      <top style="hair">
        <color theme="0" tint="-0.24994659260841701"/>
      </top>
      <bottom style="medium">
        <color auto="1"/>
      </bottom>
      <diagonal/>
    </border>
    <border>
      <left style="medium">
        <color auto="1"/>
      </left>
      <right/>
      <top style="dashed">
        <color theme="0" tint="-0.24994659260841701"/>
      </top>
      <bottom/>
      <diagonal/>
    </border>
    <border>
      <left style="medium">
        <color auto="1"/>
      </left>
      <right/>
      <top/>
      <bottom style="dashed">
        <color theme="0" tint="-0.24994659260841701"/>
      </bottom>
      <diagonal/>
    </border>
    <border>
      <left style="medium">
        <color auto="1"/>
      </left>
      <right/>
      <top style="dashed">
        <color theme="0" tint="-0.24994659260841701"/>
      </top>
      <bottom style="dashed">
        <color theme="0" tint="-0.24994659260841701"/>
      </bottom>
      <diagonal/>
    </border>
    <border>
      <left style="medium">
        <color auto="1"/>
      </left>
      <right/>
      <top style="dashed">
        <color theme="0" tint="-0.24994659260841701"/>
      </top>
      <bottom style="dashed">
        <color theme="0" tint="-0.14996795556505021"/>
      </bottom>
      <diagonal/>
    </border>
    <border>
      <left style="medium">
        <color auto="1"/>
      </left>
      <right style="thin">
        <color auto="1"/>
      </right>
      <top style="dashed">
        <color theme="0" tint="-0.24994659260841701"/>
      </top>
      <bottom/>
      <diagonal/>
    </border>
    <border>
      <left style="thin">
        <color indexed="64"/>
      </left>
      <right style="thin">
        <color indexed="64"/>
      </right>
      <top style="dashed">
        <color theme="0" tint="-0.24994659260841701"/>
      </top>
      <bottom/>
      <diagonal/>
    </border>
    <border>
      <left style="thin">
        <color indexed="64"/>
      </left>
      <right style="medium">
        <color auto="1"/>
      </right>
      <top style="dashed">
        <color theme="0" tint="-0.24994659260841701"/>
      </top>
      <bottom/>
      <diagonal/>
    </border>
    <border>
      <left style="thin">
        <color auto="1"/>
      </left>
      <right style="thin">
        <color auto="1"/>
      </right>
      <top style="dashed">
        <color theme="0" tint="-0.14996795556505021"/>
      </top>
      <bottom style="dashed">
        <color theme="0" tint="-0.24994659260841701"/>
      </bottom>
      <diagonal/>
    </border>
    <border>
      <left style="thin">
        <color auto="1"/>
      </left>
      <right style="thin">
        <color auto="1"/>
      </right>
      <top style="dashed">
        <color theme="0" tint="-0.24994659260841701"/>
      </top>
      <bottom style="medium">
        <color auto="1"/>
      </bottom>
      <diagonal/>
    </border>
  </borders>
  <cellStyleXfs count="60">
    <xf numFmtId="0" fontId="0" fillId="0" borderId="0"/>
    <xf numFmtId="43" fontId="6"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9" fillId="0" borderId="0"/>
    <xf numFmtId="0" fontId="19"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4" fontId="6" fillId="0" borderId="0" applyFont="0" applyFill="0" applyBorder="0" applyAlignment="0" applyProtection="0"/>
    <xf numFmtId="0" fontId="6" fillId="0" borderId="0"/>
    <xf numFmtId="43" fontId="19" fillId="0" borderId="0" applyFont="0" applyFill="0" applyBorder="0" applyAlignment="0" applyProtection="0"/>
    <xf numFmtId="0" fontId="6" fillId="0" borderId="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18" fillId="0" borderId="0">
      <alignment wrapText="1"/>
    </xf>
    <xf numFmtId="0" fontId="6" fillId="0" borderId="0"/>
    <xf numFmtId="0" fontId="6" fillId="0" borderId="0"/>
    <xf numFmtId="0" fontId="6" fillId="0" borderId="0"/>
    <xf numFmtId="0" fontId="6" fillId="3" borderId="54" applyNumberFormat="0" applyFont="0" applyAlignment="0" applyProtection="0"/>
    <xf numFmtId="0" fontId="6" fillId="3" borderId="54" applyNumberFormat="0" applyFont="0" applyAlignment="0" applyProtection="0"/>
    <xf numFmtId="0" fontId="6" fillId="3" borderId="54" applyNumberFormat="0" applyFont="0" applyAlignment="0" applyProtection="0"/>
    <xf numFmtId="0" fontId="44" fillId="0" borderId="0"/>
    <xf numFmtId="0" fontId="19" fillId="0" borderId="0"/>
    <xf numFmtId="3" fontId="18" fillId="0" borderId="0"/>
    <xf numFmtId="5" fontId="18" fillId="0" borderId="0"/>
    <xf numFmtId="14" fontId="18" fillId="0" borderId="0"/>
    <xf numFmtId="2" fontId="18" fillId="0" borderId="0"/>
  </cellStyleXfs>
  <cellXfs count="995">
    <xf numFmtId="0" fontId="0" fillId="0" borderId="0" xfId="0"/>
    <xf numFmtId="0" fontId="11" fillId="0" borderId="0" xfId="0" applyFont="1"/>
    <xf numFmtId="0" fontId="10" fillId="0" borderId="0" xfId="0" applyFont="1"/>
    <xf numFmtId="0" fontId="8" fillId="0" borderId="0" xfId="0" applyFont="1" applyAlignment="1"/>
    <xf numFmtId="0" fontId="9" fillId="0" borderId="0" xfId="0" applyFont="1" applyAlignment="1"/>
    <xf numFmtId="0" fontId="11" fillId="0" borderId="0" xfId="0" applyFont="1" applyAlignment="1"/>
    <xf numFmtId="0" fontId="2" fillId="0" borderId="0" xfId="0" applyFont="1"/>
    <xf numFmtId="0" fontId="11" fillId="0" borderId="0" xfId="0" applyFont="1" applyFill="1"/>
    <xf numFmtId="0" fontId="2" fillId="0" borderId="0" xfId="0" applyFont="1" applyFill="1"/>
    <xf numFmtId="3" fontId="2" fillId="0" borderId="0" xfId="0" applyNumberFormat="1" applyFont="1" applyFill="1"/>
    <xf numFmtId="164" fontId="2" fillId="0" borderId="0" xfId="1" applyNumberFormat="1" applyFont="1" applyFill="1"/>
    <xf numFmtId="3" fontId="10" fillId="0" borderId="5" xfId="0" applyNumberFormat="1" applyFont="1" applyFill="1" applyBorder="1" applyAlignment="1">
      <alignment horizontal="center" vertical="top" wrapText="1"/>
    </xf>
    <xf numFmtId="3" fontId="10" fillId="0" borderId="6" xfId="0" applyNumberFormat="1" applyFont="1" applyFill="1" applyBorder="1" applyAlignment="1">
      <alignment horizontal="center" vertical="top" wrapText="1"/>
    </xf>
    <xf numFmtId="164" fontId="10" fillId="0" borderId="7" xfId="1" applyNumberFormat="1" applyFont="1" applyFill="1" applyBorder="1" applyAlignment="1">
      <alignment horizontal="center" vertical="top" wrapText="1"/>
    </xf>
    <xf numFmtId="0" fontId="13" fillId="0" borderId="0" xfId="0" applyFont="1" applyFill="1" applyBorder="1" applyAlignment="1">
      <alignment horizontal="left" vertical="top"/>
    </xf>
    <xf numFmtId="0" fontId="10" fillId="0" borderId="43" xfId="0" applyFont="1" applyFill="1" applyBorder="1"/>
    <xf numFmtId="3" fontId="10" fillId="0" borderId="44" xfId="0" applyNumberFormat="1" applyFont="1" applyFill="1" applyBorder="1"/>
    <xf numFmtId="3" fontId="10" fillId="0" borderId="35" xfId="0" applyNumberFormat="1" applyFont="1" applyFill="1" applyBorder="1"/>
    <xf numFmtId="3" fontId="10" fillId="0" borderId="45" xfId="0" applyNumberFormat="1" applyFont="1" applyFill="1" applyBorder="1"/>
    <xf numFmtId="0" fontId="2" fillId="0" borderId="39" xfId="0" applyFont="1" applyFill="1" applyBorder="1" applyAlignment="1">
      <alignment horizontal="left" indent="1"/>
    </xf>
    <xf numFmtId="3" fontId="10" fillId="0" borderId="29" xfId="0" applyNumberFormat="1" applyFont="1" applyFill="1" applyBorder="1"/>
    <xf numFmtId="3" fontId="10" fillId="0" borderId="26" xfId="0" applyNumberFormat="1" applyFont="1" applyFill="1" applyBorder="1"/>
    <xf numFmtId="3" fontId="2" fillId="0" borderId="48" xfId="0" applyNumberFormat="1" applyFont="1" applyFill="1" applyBorder="1"/>
    <xf numFmtId="0" fontId="10" fillId="0" borderId="38" xfId="0" applyFont="1" applyFill="1" applyBorder="1" applyAlignment="1">
      <alignment horizontal="left" indent="1"/>
    </xf>
    <xf numFmtId="3" fontId="10" fillId="0" borderId="30" xfId="0" applyNumberFormat="1" applyFont="1" applyFill="1" applyBorder="1"/>
    <xf numFmtId="3" fontId="10" fillId="0" borderId="31" xfId="0" applyNumberFormat="1" applyFont="1" applyFill="1" applyBorder="1"/>
    <xf numFmtId="3" fontId="10" fillId="0" borderId="47" xfId="0" applyNumberFormat="1" applyFont="1" applyFill="1" applyBorder="1"/>
    <xf numFmtId="0" fontId="10" fillId="0" borderId="38" xfId="0" applyFont="1" applyFill="1" applyBorder="1"/>
    <xf numFmtId="3" fontId="10" fillId="0" borderId="32" xfId="0" applyNumberFormat="1" applyFont="1" applyFill="1" applyBorder="1"/>
    <xf numFmtId="3" fontId="10" fillId="0" borderId="20" xfId="0" applyNumberFormat="1" applyFont="1" applyFill="1" applyBorder="1"/>
    <xf numFmtId="3" fontId="2" fillId="0" borderId="49" xfId="0" applyNumberFormat="1" applyFont="1" applyFill="1" applyBorder="1"/>
    <xf numFmtId="0" fontId="10" fillId="0" borderId="39" xfId="0" applyFont="1" applyFill="1" applyBorder="1" applyAlignment="1">
      <alignment horizontal="left" indent="1"/>
    </xf>
    <xf numFmtId="3" fontId="10" fillId="0" borderId="33" xfId="0" applyNumberFormat="1" applyFont="1" applyFill="1" applyBorder="1"/>
    <xf numFmtId="3" fontId="10" fillId="0" borderId="53" xfId="0" applyNumberFormat="1" applyFont="1" applyFill="1" applyBorder="1"/>
    <xf numFmtId="3" fontId="10" fillId="0" borderId="16" xfId="0" applyNumberFormat="1" applyFont="1" applyFill="1" applyBorder="1"/>
    <xf numFmtId="3" fontId="10" fillId="0" borderId="17" xfId="0" applyNumberFormat="1" applyFont="1" applyFill="1" applyBorder="1"/>
    <xf numFmtId="3" fontId="10" fillId="0" borderId="18" xfId="0" applyNumberFormat="1" applyFont="1" applyFill="1" applyBorder="1"/>
    <xf numFmtId="0" fontId="10" fillId="0" borderId="39" xfId="0" applyFont="1" applyFill="1" applyBorder="1"/>
    <xf numFmtId="0" fontId="2" fillId="0" borderId="39" xfId="0" applyFont="1" applyFill="1" applyBorder="1" applyAlignment="1">
      <alignment horizontal="left" indent="6"/>
    </xf>
    <xf numFmtId="3" fontId="2" fillId="0" borderId="16" xfId="0" applyNumberFormat="1" applyFont="1" applyFill="1" applyBorder="1"/>
    <xf numFmtId="3" fontId="2" fillId="0" borderId="17" xfId="0" applyNumberFormat="1" applyFont="1" applyFill="1" applyBorder="1"/>
    <xf numFmtId="3" fontId="2" fillId="0" borderId="18" xfId="0" applyNumberFormat="1" applyFont="1" applyFill="1" applyBorder="1"/>
    <xf numFmtId="3" fontId="17" fillId="0" borderId="16" xfId="0" applyNumberFormat="1" applyFont="1" applyFill="1" applyBorder="1"/>
    <xf numFmtId="3" fontId="17" fillId="0" borderId="17" xfId="0" applyNumberFormat="1" applyFont="1" applyFill="1" applyBorder="1"/>
    <xf numFmtId="3" fontId="17" fillId="0" borderId="18" xfId="0" applyNumberFormat="1" applyFont="1" applyFill="1" applyBorder="1"/>
    <xf numFmtId="0" fontId="10" fillId="0" borderId="39" xfId="0" applyFont="1" applyFill="1" applyBorder="1" applyAlignment="1">
      <alignment horizontal="left" indent="3"/>
    </xf>
    <xf numFmtId="0" fontId="2" fillId="0" borderId="39" xfId="0" applyFont="1" applyFill="1" applyBorder="1" applyAlignment="1">
      <alignment horizontal="left" indent="3"/>
    </xf>
    <xf numFmtId="3" fontId="10" fillId="0" borderId="25" xfId="0" applyNumberFormat="1" applyFont="1" applyFill="1" applyBorder="1"/>
    <xf numFmtId="3" fontId="10" fillId="0" borderId="27" xfId="0" applyNumberFormat="1" applyFont="1" applyFill="1" applyBorder="1"/>
    <xf numFmtId="0" fontId="10" fillId="0" borderId="37" xfId="0" applyFont="1" applyFill="1" applyBorder="1" applyAlignment="1">
      <alignment horizontal="left"/>
    </xf>
    <xf numFmtId="3" fontId="10" fillId="0" borderId="36" xfId="0" applyNumberFormat="1" applyFont="1" applyFill="1" applyBorder="1"/>
    <xf numFmtId="3" fontId="2" fillId="0" borderId="28" xfId="0" applyNumberFormat="1" applyFont="1" applyFill="1" applyBorder="1"/>
    <xf numFmtId="3" fontId="2" fillId="0" borderId="40" xfId="0" applyNumberFormat="1" applyFont="1" applyFill="1" applyBorder="1"/>
    <xf numFmtId="3" fontId="10" fillId="0" borderId="28" xfId="0" applyNumberFormat="1" applyFont="1" applyFill="1" applyBorder="1"/>
    <xf numFmtId="3" fontId="10" fillId="0" borderId="40" xfId="0" applyNumberFormat="1" applyFont="1" applyFill="1" applyBorder="1"/>
    <xf numFmtId="0" fontId="2" fillId="0" borderId="39" xfId="0" applyFont="1" applyFill="1" applyBorder="1" applyAlignment="1">
      <alignment horizontal="left" indent="4"/>
    </xf>
    <xf numFmtId="3" fontId="17" fillId="0" borderId="28" xfId="0" applyNumberFormat="1" applyFont="1" applyFill="1" applyBorder="1"/>
    <xf numFmtId="3" fontId="17" fillId="0" borderId="40" xfId="0" applyNumberFormat="1" applyFont="1" applyFill="1" applyBorder="1"/>
    <xf numFmtId="3" fontId="10" fillId="0" borderId="48" xfId="0" applyNumberFormat="1" applyFont="1" applyFill="1" applyBorder="1"/>
    <xf numFmtId="0" fontId="10" fillId="0" borderId="39" xfId="0" applyFont="1" applyFill="1" applyBorder="1" applyAlignment="1">
      <alignment horizontal="left"/>
    </xf>
    <xf numFmtId="0" fontId="10" fillId="0" borderId="22" xfId="0" applyFont="1" applyFill="1" applyBorder="1" applyAlignment="1">
      <alignment horizontal="left"/>
    </xf>
    <xf numFmtId="3" fontId="10" fillId="0" borderId="24" xfId="0" applyNumberFormat="1" applyFont="1" applyFill="1" applyBorder="1"/>
    <xf numFmtId="3" fontId="10" fillId="0" borderId="11" xfId="0" applyNumberFormat="1" applyFont="1" applyFill="1" applyBorder="1"/>
    <xf numFmtId="3" fontId="10" fillId="0" borderId="46" xfId="0" applyNumberFormat="1" applyFont="1" applyFill="1" applyBorder="1"/>
    <xf numFmtId="0" fontId="10" fillId="0" borderId="0" xfId="0" applyFont="1" applyFill="1"/>
    <xf numFmtId="0" fontId="2" fillId="0" borderId="23" xfId="0" applyFont="1" applyFill="1" applyBorder="1" applyAlignment="1">
      <alignment horizontal="left"/>
    </xf>
    <xf numFmtId="3" fontId="2" fillId="0" borderId="41" xfId="0" applyNumberFormat="1" applyFont="1" applyFill="1" applyBorder="1"/>
    <xf numFmtId="3" fontId="2" fillId="0" borderId="34" xfId="0" applyNumberFormat="1" applyFont="1" applyFill="1" applyBorder="1"/>
    <xf numFmtId="3" fontId="2" fillId="0" borderId="42" xfId="0" applyNumberFormat="1" applyFont="1" applyFill="1" applyBorder="1"/>
    <xf numFmtId="0" fontId="2" fillId="0" borderId="58" xfId="0" applyFont="1" applyFill="1" applyBorder="1"/>
    <xf numFmtId="0" fontId="10" fillId="0" borderId="55" xfId="0" applyFont="1" applyFill="1" applyBorder="1" applyAlignment="1">
      <alignment horizontal="left"/>
    </xf>
    <xf numFmtId="3" fontId="10" fillId="0" borderId="8" xfId="0" applyNumberFormat="1" applyFont="1" applyFill="1" applyBorder="1"/>
    <xf numFmtId="3" fontId="10" fillId="0" borderId="56" xfId="0" applyNumberFormat="1" applyFont="1" applyFill="1" applyBorder="1"/>
    <xf numFmtId="3" fontId="10" fillId="0" borderId="57" xfId="0" applyNumberFormat="1" applyFont="1" applyFill="1" applyBorder="1"/>
    <xf numFmtId="0" fontId="10" fillId="0" borderId="38" xfId="0" applyFont="1" applyFill="1" applyBorder="1" applyAlignment="1">
      <alignment horizontal="left"/>
    </xf>
    <xf numFmtId="0" fontId="11" fillId="0" borderId="0" xfId="0" applyFont="1" applyFill="1" applyAlignment="1"/>
    <xf numFmtId="0" fontId="8" fillId="0" borderId="0" xfId="0" applyFont="1" applyFill="1" applyAlignment="1"/>
    <xf numFmtId="0" fontId="5" fillId="0" borderId="0" xfId="0" applyFont="1" applyFill="1"/>
    <xf numFmtId="0" fontId="9" fillId="0" borderId="0" xfId="0" applyFont="1" applyFill="1" applyAlignment="1"/>
    <xf numFmtId="0" fontId="5" fillId="0" borderId="0" xfId="0" applyFont="1" applyFill="1" applyAlignment="1"/>
    <xf numFmtId="0" fontId="7" fillId="0" borderId="0" xfId="0" applyFont="1" applyFill="1" applyAlignment="1"/>
    <xf numFmtId="0" fontId="5"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5" fillId="0" borderId="10" xfId="0" applyFont="1" applyFill="1" applyBorder="1" applyAlignment="1">
      <alignment horizontal="center" vertical="top" wrapText="1"/>
    </xf>
    <xf numFmtId="0" fontId="2" fillId="0" borderId="13" xfId="0" applyFont="1" applyFill="1" applyBorder="1" applyAlignment="1">
      <alignment horizontal="left" indent="3"/>
    </xf>
    <xf numFmtId="3" fontId="2" fillId="0" borderId="14" xfId="0" applyNumberFormat="1" applyFont="1" applyFill="1" applyBorder="1"/>
    <xf numFmtId="3" fontId="5" fillId="0" borderId="14" xfId="0" applyNumberFormat="1" applyFont="1" applyFill="1" applyBorder="1"/>
    <xf numFmtId="3" fontId="5" fillId="0" borderId="15" xfId="0" applyNumberFormat="1" applyFont="1" applyFill="1" applyBorder="1"/>
    <xf numFmtId="0" fontId="2" fillId="0" borderId="16" xfId="0" applyFont="1" applyFill="1" applyBorder="1" applyAlignment="1">
      <alignment horizontal="left" indent="3"/>
    </xf>
    <xf numFmtId="3" fontId="5" fillId="0" borderId="17" xfId="0" applyNumberFormat="1" applyFont="1" applyFill="1" applyBorder="1"/>
    <xf numFmtId="3" fontId="5" fillId="0" borderId="18" xfId="0" applyNumberFormat="1" applyFont="1" applyFill="1" applyBorder="1"/>
    <xf numFmtId="0" fontId="10" fillId="0" borderId="12" xfId="0" applyFont="1" applyFill="1" applyBorder="1" applyAlignment="1">
      <alignment horizontal="right"/>
    </xf>
    <xf numFmtId="3" fontId="10" fillId="0" borderId="1" xfId="0" applyNumberFormat="1" applyFont="1" applyFill="1" applyBorder="1"/>
    <xf numFmtId="3" fontId="10" fillId="0" borderId="10" xfId="0" applyNumberFormat="1" applyFont="1" applyFill="1" applyBorder="1"/>
    <xf numFmtId="0" fontId="4" fillId="0" borderId="13" xfId="0" applyFont="1" applyFill="1" applyBorder="1" applyAlignment="1">
      <alignment horizontal="left" indent="2"/>
    </xf>
    <xf numFmtId="3" fontId="10" fillId="0" borderId="14" xfId="0" applyNumberFormat="1" applyFont="1" applyFill="1" applyBorder="1"/>
    <xf numFmtId="3" fontId="4" fillId="0" borderId="14" xfId="0" applyNumberFormat="1" applyFont="1" applyFill="1" applyBorder="1"/>
    <xf numFmtId="3" fontId="4" fillId="0" borderId="15" xfId="0" applyNumberFormat="1" applyFont="1" applyFill="1" applyBorder="1"/>
    <xf numFmtId="0" fontId="3" fillId="0" borderId="25" xfId="0" applyFont="1" applyFill="1" applyBorder="1" applyAlignment="1">
      <alignment horizontal="left" indent="2"/>
    </xf>
    <xf numFmtId="3" fontId="4" fillId="0" borderId="26" xfId="0" applyNumberFormat="1" applyFont="1" applyFill="1" applyBorder="1"/>
    <xf numFmtId="3" fontId="4" fillId="0" borderId="27" xfId="0" applyNumberFormat="1" applyFont="1" applyFill="1" applyBorder="1"/>
    <xf numFmtId="0" fontId="4" fillId="0" borderId="36" xfId="0" applyFont="1" applyFill="1" applyBorder="1" applyAlignment="1">
      <alignment horizontal="left" indent="3"/>
    </xf>
    <xf numFmtId="3" fontId="5" fillId="0" borderId="31" xfId="0" applyNumberFormat="1" applyFont="1" applyFill="1" applyBorder="1"/>
    <xf numFmtId="3" fontId="5" fillId="0" borderId="33" xfId="0" applyNumberFormat="1" applyFont="1" applyFill="1" applyBorder="1"/>
    <xf numFmtId="0" fontId="4" fillId="0" borderId="16" xfId="0" applyFont="1" applyFill="1" applyBorder="1" applyAlignment="1">
      <alignment horizontal="left" indent="3"/>
    </xf>
    <xf numFmtId="0" fontId="5" fillId="0" borderId="16" xfId="0" applyFont="1" applyFill="1" applyBorder="1" applyAlignment="1">
      <alignment horizontal="left" indent="3"/>
    </xf>
    <xf numFmtId="0" fontId="5" fillId="0" borderId="16" xfId="0" applyFont="1" applyFill="1" applyBorder="1" applyAlignment="1">
      <alignment horizontal="left" indent="5"/>
    </xf>
    <xf numFmtId="0" fontId="5" fillId="0" borderId="19" xfId="0" applyFont="1" applyFill="1" applyBorder="1" applyAlignment="1">
      <alignment horizontal="left" indent="5"/>
    </xf>
    <xf numFmtId="3" fontId="5" fillId="0" borderId="20" xfId="0" applyNumberFormat="1" applyFont="1" applyFill="1" applyBorder="1"/>
    <xf numFmtId="3" fontId="5" fillId="0" borderId="21" xfId="0" applyNumberFormat="1" applyFont="1" applyFill="1" applyBorder="1"/>
    <xf numFmtId="0" fontId="4" fillId="0" borderId="5" xfId="0" applyFont="1" applyFill="1" applyBorder="1" applyAlignment="1">
      <alignment horizontal="left" indent="3"/>
    </xf>
    <xf numFmtId="3" fontId="5" fillId="0" borderId="6" xfId="0" applyNumberFormat="1" applyFont="1" applyFill="1" applyBorder="1"/>
    <xf numFmtId="3" fontId="5" fillId="0" borderId="7" xfId="0" applyNumberFormat="1" applyFont="1" applyFill="1" applyBorder="1"/>
    <xf numFmtId="0" fontId="5" fillId="0" borderId="13" xfId="0" applyFont="1" applyFill="1" applyBorder="1" applyAlignment="1">
      <alignment horizontal="left" indent="3"/>
    </xf>
    <xf numFmtId="0" fontId="5" fillId="0" borderId="36" xfId="0" applyFont="1" applyFill="1" applyBorder="1" applyAlignment="1">
      <alignment horizontal="left" indent="3"/>
    </xf>
    <xf numFmtId="0" fontId="5" fillId="0" borderId="5" xfId="0" applyFont="1" applyFill="1" applyBorder="1" applyAlignment="1">
      <alignment horizontal="left" indent="3"/>
    </xf>
    <xf numFmtId="0" fontId="12" fillId="0" borderId="0" xfId="0" applyFont="1" applyFill="1"/>
    <xf numFmtId="0" fontId="15" fillId="0" borderId="0" xfId="0" applyFont="1" applyFill="1" applyBorder="1" applyAlignment="1">
      <alignment horizontal="center"/>
    </xf>
    <xf numFmtId="0" fontId="11" fillId="0" borderId="0" xfId="0" applyFont="1" applyFill="1" applyBorder="1"/>
    <xf numFmtId="0" fontId="2" fillId="0" borderId="0" xfId="0" applyFont="1" applyFill="1" applyBorder="1"/>
    <xf numFmtId="0" fontId="13" fillId="0" borderId="0" xfId="0" applyFont="1" applyFill="1" applyBorder="1"/>
    <xf numFmtId="0" fontId="14" fillId="0" borderId="0" xfId="0" applyFont="1" applyFill="1" applyBorder="1"/>
    <xf numFmtId="3" fontId="10" fillId="0" borderId="59" xfId="0" applyNumberFormat="1" applyFont="1" applyFill="1" applyBorder="1"/>
    <xf numFmtId="3" fontId="10" fillId="0" borderId="60" xfId="0" applyNumberFormat="1" applyFont="1" applyFill="1" applyBorder="1"/>
    <xf numFmtId="0" fontId="2" fillId="0" borderId="0" xfId="0" applyFont="1" applyFill="1" applyAlignment="1"/>
    <xf numFmtId="0" fontId="1" fillId="0" borderId="0" xfId="0" applyFont="1" applyFill="1" applyAlignment="1"/>
    <xf numFmtId="0" fontId="2" fillId="0" borderId="1" xfId="0" applyFont="1" applyFill="1" applyBorder="1" applyAlignment="1">
      <alignment horizontal="center" vertical="top" wrapText="1"/>
    </xf>
    <xf numFmtId="0" fontId="2" fillId="0" borderId="10" xfId="0" applyFont="1" applyFill="1" applyBorder="1" applyAlignment="1">
      <alignment horizontal="center" vertical="top" wrapText="1"/>
    </xf>
    <xf numFmtId="3" fontId="2" fillId="0" borderId="15" xfId="0" applyNumberFormat="1" applyFont="1" applyFill="1" applyBorder="1"/>
    <xf numFmtId="0" fontId="2" fillId="0" borderId="25" xfId="0" applyFont="1" applyFill="1" applyBorder="1" applyAlignment="1">
      <alignment horizontal="left" indent="2"/>
    </xf>
    <xf numFmtId="3" fontId="2" fillId="0" borderId="26" xfId="0" applyNumberFormat="1" applyFont="1" applyFill="1" applyBorder="1"/>
    <xf numFmtId="3" fontId="2" fillId="0" borderId="27" xfId="0" applyNumberFormat="1" applyFont="1" applyFill="1" applyBorder="1"/>
    <xf numFmtId="0" fontId="2" fillId="0" borderId="36" xfId="0" applyFont="1" applyFill="1" applyBorder="1" applyAlignment="1">
      <alignment horizontal="left" indent="3"/>
    </xf>
    <xf numFmtId="3" fontId="2" fillId="0" borderId="31" xfId="0" applyNumberFormat="1" applyFont="1" applyFill="1" applyBorder="1"/>
    <xf numFmtId="3" fontId="2" fillId="0" borderId="33" xfId="0" applyNumberFormat="1" applyFont="1" applyFill="1" applyBorder="1"/>
    <xf numFmtId="0" fontId="2" fillId="0" borderId="16" xfId="0" applyFont="1" applyFill="1" applyBorder="1" applyAlignment="1">
      <alignment horizontal="left" indent="5"/>
    </xf>
    <xf numFmtId="0" fontId="2" fillId="0" borderId="19" xfId="0" applyFont="1" applyFill="1" applyBorder="1" applyAlignment="1">
      <alignment horizontal="left" indent="5"/>
    </xf>
    <xf numFmtId="3" fontId="2" fillId="0" borderId="20" xfId="0" applyNumberFormat="1" applyFont="1" applyFill="1" applyBorder="1"/>
    <xf numFmtId="3" fontId="2" fillId="0" borderId="21" xfId="0" applyNumberFormat="1" applyFont="1" applyFill="1" applyBorder="1"/>
    <xf numFmtId="0" fontId="2" fillId="0" borderId="5" xfId="0" applyFont="1" applyFill="1" applyBorder="1" applyAlignment="1">
      <alignment horizontal="left" indent="3"/>
    </xf>
    <xf numFmtId="3" fontId="2" fillId="0" borderId="6" xfId="0" applyNumberFormat="1" applyFont="1" applyFill="1" applyBorder="1"/>
    <xf numFmtId="3" fontId="2" fillId="0" borderId="7" xfId="0" applyNumberFormat="1" applyFont="1" applyFill="1" applyBorder="1"/>
    <xf numFmtId="0" fontId="21" fillId="0" borderId="0" xfId="0" applyFont="1" applyFill="1" applyAlignment="1">
      <alignment vertical="center"/>
    </xf>
    <xf numFmtId="3" fontId="2" fillId="0" borderId="25" xfId="0" applyNumberFormat="1" applyFont="1" applyFill="1" applyBorder="1"/>
    <xf numFmtId="3" fontId="2" fillId="0" borderId="1" xfId="0" applyNumberFormat="1" applyFont="1" applyFill="1" applyBorder="1"/>
    <xf numFmtId="3" fontId="2" fillId="0" borderId="61" xfId="0" applyNumberFormat="1" applyFont="1" applyFill="1" applyBorder="1"/>
    <xf numFmtId="0" fontId="2" fillId="0" borderId="0" xfId="20" applyFont="1" applyFill="1"/>
    <xf numFmtId="0" fontId="11" fillId="0" borderId="0" xfId="20" applyFont="1" applyFill="1"/>
    <xf numFmtId="0" fontId="22" fillId="0" borderId="0" xfId="20" applyFont="1" applyFill="1" applyAlignment="1"/>
    <xf numFmtId="3" fontId="10" fillId="0" borderId="6" xfId="20" applyNumberFormat="1" applyFont="1" applyFill="1" applyBorder="1"/>
    <xf numFmtId="0" fontId="10" fillId="0" borderId="62" xfId="20" applyFont="1" applyFill="1" applyBorder="1" applyAlignment="1">
      <alignment horizontal="right"/>
    </xf>
    <xf numFmtId="0" fontId="10" fillId="0" borderId="5" xfId="20" applyFont="1" applyFill="1" applyBorder="1" applyAlignment="1">
      <alignment horizontal="right"/>
    </xf>
    <xf numFmtId="3" fontId="2" fillId="0" borderId="26" xfId="20" applyNumberFormat="1" applyFont="1" applyFill="1" applyBorder="1"/>
    <xf numFmtId="0" fontId="2" fillId="0" borderId="63" xfId="20" applyFont="1" applyFill="1" applyBorder="1" applyAlignment="1">
      <alignment horizontal="center"/>
    </xf>
    <xf numFmtId="0" fontId="2" fillId="0" borderId="25" xfId="20" applyFont="1" applyFill="1" applyBorder="1" applyAlignment="1">
      <alignment horizontal="left" indent="3"/>
    </xf>
    <xf numFmtId="3" fontId="2" fillId="0" borderId="64" xfId="20" applyNumberFormat="1" applyFont="1" applyFill="1" applyBorder="1"/>
    <xf numFmtId="3" fontId="2" fillId="0" borderId="65" xfId="20" applyNumberFormat="1" applyFont="1" applyFill="1" applyBorder="1"/>
    <xf numFmtId="3" fontId="2" fillId="0" borderId="65" xfId="21" applyNumberFormat="1" applyFont="1" applyFill="1" applyBorder="1"/>
    <xf numFmtId="3" fontId="2" fillId="0" borderId="65" xfId="22" applyNumberFormat="1" applyFont="1" applyFill="1" applyBorder="1"/>
    <xf numFmtId="0" fontId="2" fillId="0" borderId="66" xfId="22" applyFont="1" applyFill="1" applyBorder="1" applyAlignment="1">
      <alignment horizontal="center" wrapText="1"/>
    </xf>
    <xf numFmtId="0" fontId="2" fillId="0" borderId="67" xfId="20" applyFont="1" applyFill="1" applyBorder="1" applyAlignment="1">
      <alignment horizontal="left" vertical="center" indent="3"/>
    </xf>
    <xf numFmtId="3" fontId="2" fillId="0" borderId="68" xfId="20" applyNumberFormat="1" applyFont="1" applyFill="1" applyBorder="1"/>
    <xf numFmtId="3" fontId="2" fillId="0" borderId="69" xfId="20" applyNumberFormat="1" applyFont="1" applyFill="1" applyBorder="1"/>
    <xf numFmtId="3" fontId="2" fillId="0" borderId="69" xfId="22" applyNumberFormat="1" applyFont="1" applyFill="1" applyBorder="1"/>
    <xf numFmtId="3" fontId="2" fillId="0" borderId="70" xfId="22" applyNumberFormat="1" applyFont="1" applyFill="1" applyBorder="1"/>
    <xf numFmtId="0" fontId="2" fillId="0" borderId="70" xfId="22" applyFont="1" applyFill="1" applyBorder="1" applyAlignment="1">
      <alignment horizontal="center"/>
    </xf>
    <xf numFmtId="0" fontId="2" fillId="0" borderId="71" xfId="20" applyFont="1" applyFill="1" applyBorder="1" applyAlignment="1">
      <alignment horizontal="left" indent="3"/>
    </xf>
    <xf numFmtId="3" fontId="2" fillId="0" borderId="72" xfId="20" applyNumberFormat="1" applyFont="1" applyFill="1" applyBorder="1"/>
    <xf numFmtId="3" fontId="2" fillId="0" borderId="73" xfId="20" applyNumberFormat="1" applyFont="1" applyFill="1" applyBorder="1"/>
    <xf numFmtId="3" fontId="2" fillId="0" borderId="73" xfId="22" applyNumberFormat="1" applyFont="1" applyFill="1" applyBorder="1" applyAlignment="1">
      <alignment horizontal="right" vertical="top" wrapText="1"/>
    </xf>
    <xf numFmtId="0" fontId="2" fillId="0" borderId="73" xfId="22" applyFont="1" applyFill="1" applyBorder="1" applyAlignment="1">
      <alignment horizontal="right" vertical="top" wrapText="1"/>
    </xf>
    <xf numFmtId="0" fontId="2" fillId="0" borderId="73" xfId="22" applyFont="1" applyFill="1" applyBorder="1" applyAlignment="1">
      <alignment horizontal="center" vertical="center" wrapText="1"/>
    </xf>
    <xf numFmtId="0" fontId="2" fillId="0" borderId="74" xfId="20" applyFont="1" applyFill="1" applyBorder="1" applyAlignment="1">
      <alignment horizontal="left" indent="3"/>
    </xf>
    <xf numFmtId="0" fontId="2" fillId="0" borderId="1" xfId="20" applyFont="1" applyFill="1" applyBorder="1" applyAlignment="1">
      <alignment horizontal="center" vertical="top" wrapText="1"/>
    </xf>
    <xf numFmtId="3" fontId="10" fillId="0" borderId="7" xfId="20" applyNumberFormat="1" applyFont="1" applyFill="1" applyBorder="1"/>
    <xf numFmtId="3" fontId="2" fillId="0" borderId="27" xfId="20" applyNumberFormat="1" applyFont="1" applyFill="1" applyBorder="1"/>
    <xf numFmtId="3" fontId="2" fillId="0" borderId="64" xfId="21" applyNumberFormat="1" applyFont="1" applyFill="1" applyBorder="1"/>
    <xf numFmtId="0" fontId="2" fillId="0" borderId="77" xfId="20" applyFont="1" applyFill="1" applyBorder="1"/>
    <xf numFmtId="1" fontId="2" fillId="0" borderId="65" xfId="22" applyNumberFormat="1" applyFont="1" applyFill="1" applyBorder="1" applyAlignment="1">
      <alignment horizontal="right"/>
    </xf>
    <xf numFmtId="1" fontId="2" fillId="0" borderId="65" xfId="22" applyNumberFormat="1" applyFont="1" applyFill="1" applyBorder="1"/>
    <xf numFmtId="3" fontId="2" fillId="0" borderId="68" xfId="21" applyNumberFormat="1" applyFont="1" applyFill="1" applyBorder="1"/>
    <xf numFmtId="0" fontId="2" fillId="0" borderId="70" xfId="20" applyFont="1" applyFill="1" applyBorder="1"/>
    <xf numFmtId="3" fontId="2" fillId="0" borderId="70" xfId="21" applyNumberFormat="1" applyFont="1" applyFill="1" applyBorder="1"/>
    <xf numFmtId="1" fontId="2" fillId="0" borderId="69" xfId="22" applyNumberFormat="1" applyFont="1" applyFill="1" applyBorder="1" applyAlignment="1">
      <alignment horizontal="right"/>
    </xf>
    <xf numFmtId="1" fontId="2" fillId="0" borderId="70" xfId="22" applyNumberFormat="1" applyFont="1" applyFill="1" applyBorder="1" applyAlignment="1">
      <alignment horizontal="right"/>
    </xf>
    <xf numFmtId="1" fontId="2" fillId="0" borderId="69" xfId="22" applyNumberFormat="1" applyFont="1" applyFill="1" applyBorder="1"/>
    <xf numFmtId="3" fontId="2" fillId="0" borderId="72" xfId="21" applyNumberFormat="1" applyFont="1" applyFill="1" applyBorder="1" applyAlignment="1">
      <alignment horizontal="right" vertical="top" wrapText="1"/>
    </xf>
    <xf numFmtId="0" fontId="2" fillId="0" borderId="78" xfId="20" applyFont="1" applyFill="1" applyBorder="1"/>
    <xf numFmtId="1" fontId="2" fillId="0" borderId="73" xfId="21" applyNumberFormat="1" applyFont="1" applyFill="1" applyBorder="1" applyAlignment="1">
      <alignment horizontal="right" vertical="top" wrapText="1"/>
    </xf>
    <xf numFmtId="0" fontId="2" fillId="0" borderId="79" xfId="22" applyFont="1" applyFill="1" applyBorder="1" applyAlignment="1">
      <alignment horizontal="center" vertical="center" wrapText="1"/>
    </xf>
    <xf numFmtId="0" fontId="2" fillId="0" borderId="80" xfId="20" applyFont="1" applyFill="1" applyBorder="1" applyAlignment="1">
      <alignment horizontal="left" indent="3"/>
    </xf>
    <xf numFmtId="0" fontId="2" fillId="0" borderId="10" xfId="20" applyFont="1" applyFill="1" applyBorder="1" applyAlignment="1">
      <alignment horizontal="center" vertical="top" wrapText="1"/>
    </xf>
    <xf numFmtId="0" fontId="1" fillId="0" borderId="0" xfId="20" applyFont="1" applyFill="1" applyAlignment="1"/>
    <xf numFmtId="0" fontId="2" fillId="0" borderId="0" xfId="20" applyFont="1" applyFill="1" applyAlignment="1"/>
    <xf numFmtId="0" fontId="9" fillId="0" borderId="0" xfId="20" applyFont="1" applyFill="1" applyAlignment="1"/>
    <xf numFmtId="0" fontId="8" fillId="0" borderId="0" xfId="20" applyFont="1" applyFill="1" applyAlignment="1"/>
    <xf numFmtId="0" fontId="10" fillId="0" borderId="87" xfId="0" applyFont="1" applyFill="1" applyBorder="1" applyAlignment="1">
      <alignment vertical="top"/>
    </xf>
    <xf numFmtId="0" fontId="10" fillId="0" borderId="61"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8" xfId="0" applyFont="1" applyFill="1" applyBorder="1" applyAlignment="1">
      <alignment vertical="top"/>
    </xf>
    <xf numFmtId="0" fontId="2" fillId="0" borderId="52" xfId="0" applyFont="1" applyFill="1" applyBorder="1" applyAlignment="1">
      <alignment vertical="top" wrapText="1"/>
    </xf>
    <xf numFmtId="3" fontId="2" fillId="0" borderId="17" xfId="1" applyNumberFormat="1" applyFont="1" applyFill="1" applyBorder="1"/>
    <xf numFmtId="0" fontId="2" fillId="0" borderId="52" xfId="0" applyFont="1" applyFill="1" applyBorder="1" applyAlignment="1">
      <alignment vertical="top"/>
    </xf>
    <xf numFmtId="0" fontId="2" fillId="0" borderId="29" xfId="0" applyFont="1" applyFill="1" applyBorder="1"/>
    <xf numFmtId="0" fontId="10" fillId="0" borderId="63" xfId="0" applyFont="1" applyFill="1" applyBorder="1" applyAlignment="1">
      <alignment horizontal="right" vertical="top"/>
    </xf>
    <xf numFmtId="0" fontId="10" fillId="0" borderId="63" xfId="0" applyFont="1" applyFill="1" applyBorder="1" applyAlignment="1">
      <alignment horizontal="right"/>
    </xf>
    <xf numFmtId="0" fontId="2" fillId="0" borderId="88" xfId="0" applyFont="1" applyFill="1" applyBorder="1"/>
    <xf numFmtId="0" fontId="10" fillId="0" borderId="62" xfId="0" applyFont="1" applyFill="1" applyBorder="1" applyAlignment="1">
      <alignment horizontal="center"/>
    </xf>
    <xf numFmtId="3" fontId="10" fillId="0" borderId="6" xfId="0" applyNumberFormat="1" applyFont="1" applyFill="1" applyBorder="1"/>
    <xf numFmtId="3" fontId="10" fillId="0" borderId="7" xfId="0" applyNumberFormat="1" applyFont="1" applyFill="1" applyBorder="1"/>
    <xf numFmtId="0" fontId="1" fillId="0" borderId="0" xfId="0" applyFont="1" applyFill="1"/>
    <xf numFmtId="0" fontId="2" fillId="0" borderId="0" xfId="0" applyFont="1" applyAlignment="1"/>
    <xf numFmtId="0" fontId="1" fillId="0" borderId="0" xfId="0" applyFont="1" applyAlignment="1"/>
    <xf numFmtId="0" fontId="2" fillId="0" borderId="1" xfId="0" applyFont="1" applyBorder="1" applyAlignment="1">
      <alignment horizontal="center" vertical="top" wrapText="1"/>
    </xf>
    <xf numFmtId="0" fontId="2" fillId="0" borderId="10" xfId="0" applyFont="1" applyBorder="1" applyAlignment="1">
      <alignment horizontal="center" vertical="top" wrapText="1"/>
    </xf>
    <xf numFmtId="3" fontId="2" fillId="0" borderId="17" xfId="0" applyNumberFormat="1" applyFont="1" applyBorder="1"/>
    <xf numFmtId="3" fontId="2" fillId="0" borderId="18" xfId="0" applyNumberFormat="1" applyFont="1" applyBorder="1"/>
    <xf numFmtId="0" fontId="25" fillId="0" borderId="0" xfId="0" applyFont="1" applyAlignment="1"/>
    <xf numFmtId="0" fontId="23" fillId="0" borderId="86" xfId="0" applyFont="1" applyBorder="1" applyAlignment="1">
      <alignmen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12" fillId="0" borderId="0" xfId="0" applyFont="1"/>
    <xf numFmtId="0" fontId="23" fillId="0" borderId="30" xfId="0" applyFont="1" applyBorder="1" applyAlignment="1">
      <alignment vertical="top"/>
    </xf>
    <xf numFmtId="0" fontId="12" fillId="0" borderId="14" xfId="0" applyFont="1" applyBorder="1"/>
    <xf numFmtId="0" fontId="12" fillId="0" borderId="15" xfId="0" applyFont="1" applyBorder="1"/>
    <xf numFmtId="0" fontId="12" fillId="0" borderId="28" xfId="0" applyFont="1" applyBorder="1" applyAlignment="1">
      <alignment vertical="top"/>
    </xf>
    <xf numFmtId="3" fontId="12" fillId="0" borderId="17" xfId="0" applyNumberFormat="1" applyFont="1" applyBorder="1"/>
    <xf numFmtId="3" fontId="12" fillId="0" borderId="18" xfId="0" applyNumberFormat="1" applyFont="1" applyBorder="1"/>
    <xf numFmtId="0" fontId="12" fillId="0" borderId="29" xfId="0" applyFont="1" applyBorder="1"/>
    <xf numFmtId="3" fontId="23" fillId="0" borderId="26" xfId="0" applyNumberFormat="1" applyFont="1" applyBorder="1"/>
    <xf numFmtId="3" fontId="23" fillId="0" borderId="27" xfId="0" applyNumberFormat="1" applyFont="1" applyBorder="1"/>
    <xf numFmtId="3" fontId="23" fillId="0" borderId="17" xfId="0" applyNumberFormat="1" applyFont="1" applyBorder="1"/>
    <xf numFmtId="0" fontId="12" fillId="0" borderId="97" xfId="0" applyFont="1" applyBorder="1" applyAlignment="1">
      <alignment vertical="top"/>
    </xf>
    <xf numFmtId="3" fontId="23" fillId="0" borderId="99" xfId="0" applyNumberFormat="1" applyFont="1" applyBorder="1"/>
    <xf numFmtId="3" fontId="23" fillId="0" borderId="100" xfId="0" applyNumberFormat="1" applyFont="1" applyBorder="1"/>
    <xf numFmtId="0" fontId="25" fillId="0" borderId="0" xfId="0" applyFont="1"/>
    <xf numFmtId="165" fontId="31" fillId="0" borderId="0" xfId="13" applyNumberFormat="1" applyFont="1" applyAlignment="1">
      <alignment vertical="center"/>
    </xf>
    <xf numFmtId="165" fontId="19" fillId="0" borderId="0" xfId="13" applyNumberFormat="1" applyFont="1" applyAlignment="1"/>
    <xf numFmtId="0" fontId="1" fillId="0" borderId="0" xfId="13" applyFont="1" applyAlignment="1"/>
    <xf numFmtId="0" fontId="1" fillId="0" borderId="86" xfId="13" applyFont="1" applyBorder="1" applyAlignment="1"/>
    <xf numFmtId="0" fontId="10" fillId="0" borderId="3" xfId="13" applyFont="1" applyBorder="1" applyAlignment="1">
      <alignment horizontal="center" vertical="center" wrapText="1"/>
    </xf>
    <xf numFmtId="0" fontId="2" fillId="0" borderId="1" xfId="13" applyFont="1" applyBorder="1" applyAlignment="1">
      <alignment horizontal="center" vertical="top" wrapText="1"/>
    </xf>
    <xf numFmtId="0" fontId="2" fillId="0" borderId="10" xfId="13" applyFont="1" applyBorder="1" applyAlignment="1">
      <alignment horizontal="center" vertical="top" wrapText="1"/>
    </xf>
    <xf numFmtId="0" fontId="2" fillId="0" borderId="13" xfId="13" applyFont="1" applyBorder="1" applyAlignment="1">
      <alignment horizontal="left" indent="3"/>
    </xf>
    <xf numFmtId="3" fontId="2" fillId="0" borderId="14" xfId="13" applyNumberFormat="1" applyFont="1" applyBorder="1"/>
    <xf numFmtId="3" fontId="2" fillId="0" borderId="15" xfId="13" applyNumberFormat="1" applyFont="1" applyBorder="1"/>
    <xf numFmtId="0" fontId="2" fillId="0" borderId="16" xfId="13" applyFont="1" applyBorder="1" applyAlignment="1">
      <alignment horizontal="left" indent="3"/>
    </xf>
    <xf numFmtId="3" fontId="2" fillId="0" borderId="17" xfId="13" applyNumberFormat="1" applyFont="1" applyBorder="1"/>
    <xf numFmtId="3" fontId="2" fillId="0" borderId="18" xfId="13" applyNumberFormat="1" applyFont="1" applyBorder="1"/>
    <xf numFmtId="0" fontId="10" fillId="0" borderId="12" xfId="13" applyFont="1" applyBorder="1" applyAlignment="1">
      <alignment horizontal="right"/>
    </xf>
    <xf numFmtId="3" fontId="10" fillId="0" borderId="1" xfId="13" applyNumberFormat="1" applyFont="1" applyBorder="1"/>
    <xf numFmtId="3" fontId="10" fillId="0" borderId="10" xfId="13" applyNumberFormat="1" applyFont="1" applyBorder="1"/>
    <xf numFmtId="0" fontId="2" fillId="0" borderId="36" xfId="13" applyFont="1" applyBorder="1" applyAlignment="1">
      <alignment horizontal="left" indent="3"/>
    </xf>
    <xf numFmtId="3" fontId="2" fillId="0" borderId="31" xfId="13" applyNumberFormat="1" applyFont="1" applyBorder="1"/>
    <xf numFmtId="3" fontId="2" fillId="0" borderId="33" xfId="13" applyNumberFormat="1" applyFont="1" applyBorder="1"/>
    <xf numFmtId="165" fontId="19" fillId="0" borderId="0" xfId="13" applyNumberFormat="1" applyFont="1" applyBorder="1" applyAlignment="1"/>
    <xf numFmtId="3" fontId="2" fillId="0" borderId="17" xfId="13" applyNumberFormat="1" applyFont="1" applyFill="1" applyBorder="1"/>
    <xf numFmtId="0" fontId="2" fillId="0" borderId="16" xfId="13" applyFont="1" applyBorder="1" applyAlignment="1">
      <alignment horizontal="left" indent="5"/>
    </xf>
    <xf numFmtId="0" fontId="2" fillId="0" borderId="5" xfId="13" applyFont="1" applyBorder="1" applyAlignment="1">
      <alignment horizontal="left" indent="3"/>
    </xf>
    <xf numFmtId="3" fontId="2" fillId="0" borderId="6" xfId="13" applyNumberFormat="1" applyFont="1" applyBorder="1"/>
    <xf numFmtId="3" fontId="2" fillId="0" borderId="7" xfId="13" applyNumberFormat="1" applyFont="1" applyBorder="1"/>
    <xf numFmtId="0" fontId="2" fillId="0" borderId="0" xfId="13" applyFont="1" applyBorder="1" applyAlignment="1">
      <alignment horizontal="left" indent="3"/>
    </xf>
    <xf numFmtId="3" fontId="2" fillId="0" borderId="0" xfId="13" applyNumberFormat="1" applyFont="1" applyBorder="1"/>
    <xf numFmtId="0" fontId="10" fillId="0" borderId="0" xfId="13" applyFont="1"/>
    <xf numFmtId="165" fontId="13" fillId="0" borderId="0" xfId="13" applyNumberFormat="1" applyFont="1" applyAlignment="1"/>
    <xf numFmtId="0" fontId="13" fillId="0" borderId="0" xfId="13" applyNumberFormat="1" applyFont="1" applyFill="1" applyAlignment="1">
      <alignment horizontal="left" vertical="top" wrapText="1"/>
    </xf>
    <xf numFmtId="165" fontId="19" fillId="0" borderId="0" xfId="13" applyNumberFormat="1" applyFont="1" applyFill="1" applyAlignment="1"/>
    <xf numFmtId="165" fontId="31" fillId="0" borderId="0" xfId="13" applyNumberFormat="1" applyFont="1" applyFill="1" applyAlignment="1">
      <alignment vertical="center"/>
    </xf>
    <xf numFmtId="165" fontId="19" fillId="17" borderId="0" xfId="13" applyNumberFormat="1" applyFont="1" applyFill="1" applyAlignment="1"/>
    <xf numFmtId="49" fontId="19" fillId="0" borderId="0" xfId="13" applyNumberFormat="1"/>
    <xf numFmtId="41" fontId="19" fillId="0" borderId="0" xfId="13" applyNumberFormat="1" applyAlignment="1">
      <alignment horizontal="right" wrapText="1"/>
    </xf>
    <xf numFmtId="165" fontId="19" fillId="16" borderId="0" xfId="13" applyNumberFormat="1" applyFont="1" applyFill="1" applyAlignment="1"/>
    <xf numFmtId="41" fontId="19" fillId="0" borderId="0" xfId="13" applyNumberFormat="1"/>
    <xf numFmtId="41" fontId="19" fillId="0" borderId="0" xfId="13" applyNumberFormat="1" applyFill="1"/>
    <xf numFmtId="41" fontId="19" fillId="0" borderId="0" xfId="13" applyNumberFormat="1" applyAlignment="1">
      <alignment horizontal="center" wrapText="1"/>
    </xf>
    <xf numFmtId="165" fontId="33" fillId="0" borderId="0" xfId="13" applyNumberFormat="1" applyFont="1" applyAlignment="1"/>
    <xf numFmtId="165" fontId="34" fillId="0" borderId="0" xfId="13" applyNumberFormat="1" applyFont="1" applyAlignment="1"/>
    <xf numFmtId="0" fontId="35" fillId="0" borderId="50" xfId="13" applyNumberFormat="1" applyFont="1" applyBorder="1" applyAlignment="1">
      <alignment horizontal="right"/>
    </xf>
    <xf numFmtId="0" fontId="35" fillId="0" borderId="86" xfId="13" applyNumberFormat="1" applyFont="1" applyBorder="1" applyAlignment="1">
      <alignment horizontal="right"/>
    </xf>
    <xf numFmtId="0" fontId="35" fillId="0" borderId="34" xfId="13" applyNumberFormat="1" applyFont="1" applyBorder="1" applyAlignment="1">
      <alignment horizontal="center"/>
    </xf>
    <xf numFmtId="0" fontId="35" fillId="0" borderId="86" xfId="13" applyNumberFormat="1" applyFont="1" applyBorder="1" applyAlignment="1">
      <alignment horizontal="center"/>
    </xf>
    <xf numFmtId="0" fontId="35" fillId="0" borderId="103" xfId="13" applyNumberFormat="1" applyFont="1" applyBorder="1" applyAlignment="1">
      <alignment horizontal="right"/>
    </xf>
    <xf numFmtId="3" fontId="2" fillId="0" borderId="14" xfId="13" applyNumberFormat="1" applyFont="1" applyFill="1" applyBorder="1"/>
    <xf numFmtId="165" fontId="34" fillId="0" borderId="0" xfId="13" applyNumberFormat="1" applyFont="1" applyBorder="1" applyAlignment="1"/>
    <xf numFmtId="0" fontId="2" fillId="0" borderId="19" xfId="13" applyFont="1" applyBorder="1" applyAlignment="1">
      <alignment horizontal="left" indent="5"/>
    </xf>
    <xf numFmtId="3" fontId="2" fillId="0" borderId="20" xfId="13" applyNumberFormat="1" applyFont="1" applyBorder="1"/>
    <xf numFmtId="3" fontId="2" fillId="0" borderId="21" xfId="13" applyNumberFormat="1" applyFont="1" applyBorder="1"/>
    <xf numFmtId="0" fontId="10" fillId="0" borderId="0" xfId="13" applyFont="1" applyAlignment="1">
      <alignment horizontal="left" wrapText="1"/>
    </xf>
    <xf numFmtId="0" fontId="13" fillId="0" borderId="0" xfId="13" applyFont="1" applyBorder="1" applyAlignment="1">
      <alignment vertical="top" wrapText="1"/>
    </xf>
    <xf numFmtId="165" fontId="36" fillId="0" borderId="0" xfId="13" applyNumberFormat="1" applyFont="1" applyBorder="1"/>
    <xf numFmtId="165" fontId="36" fillId="0" borderId="0" xfId="13" applyNumberFormat="1" applyFont="1" applyAlignment="1"/>
    <xf numFmtId="165" fontId="37" fillId="0" borderId="0" xfId="13" applyNumberFormat="1" applyFont="1" applyAlignment="1"/>
    <xf numFmtId="165" fontId="36" fillId="0" borderId="0" xfId="13" applyNumberFormat="1" applyFont="1" applyFill="1" applyAlignment="1"/>
    <xf numFmtId="165" fontId="38" fillId="18" borderId="0" xfId="13" applyNumberFormat="1" applyFont="1" applyFill="1" applyAlignment="1">
      <alignment horizontal="center" wrapText="1"/>
    </xf>
    <xf numFmtId="0" fontId="19" fillId="18" borderId="0" xfId="13" applyFont="1" applyFill="1" applyAlignment="1">
      <alignment wrapText="1"/>
    </xf>
    <xf numFmtId="165" fontId="39" fillId="18" borderId="0" xfId="13" applyNumberFormat="1" applyFont="1" applyFill="1" applyAlignment="1"/>
    <xf numFmtId="0" fontId="39" fillId="18" borderId="0" xfId="13" applyFont="1" applyFill="1" applyBorder="1" applyAlignment="1">
      <alignment wrapText="1"/>
    </xf>
    <xf numFmtId="0" fontId="39" fillId="18" borderId="0" xfId="13" applyFont="1" applyFill="1" applyBorder="1" applyAlignment="1"/>
    <xf numFmtId="165" fontId="39" fillId="0" borderId="0" xfId="13" applyNumberFormat="1" applyFont="1" applyAlignment="1"/>
    <xf numFmtId="165" fontId="40" fillId="0" borderId="0" xfId="13" applyNumberFormat="1" applyFont="1" applyAlignment="1"/>
    <xf numFmtId="0" fontId="1" fillId="0" borderId="0" xfId="13" applyFont="1" applyFill="1" applyAlignment="1">
      <alignment horizontal="left"/>
    </xf>
    <xf numFmtId="165" fontId="42" fillId="0" borderId="0" xfId="13" applyNumberFormat="1" applyFont="1" applyAlignment="1"/>
    <xf numFmtId="165" fontId="43" fillId="0" borderId="0" xfId="13" applyNumberFormat="1" applyFont="1" applyAlignment="1"/>
    <xf numFmtId="165" fontId="36" fillId="0" borderId="0" xfId="13" applyNumberFormat="1" applyFont="1" applyBorder="1" applyAlignment="1"/>
    <xf numFmtId="165" fontId="42" fillId="0" borderId="0" xfId="14" applyNumberFormat="1" applyFont="1" applyAlignment="1"/>
    <xf numFmtId="165" fontId="36" fillId="0" borderId="0" xfId="14" applyNumberFormat="1" applyFont="1" applyAlignment="1"/>
    <xf numFmtId="165" fontId="34" fillId="0" borderId="0" xfId="14" applyNumberFormat="1" applyFont="1" applyAlignment="1"/>
    <xf numFmtId="3" fontId="29" fillId="0" borderId="0" xfId="14" applyNumberFormat="1" applyFont="1" applyAlignment="1"/>
    <xf numFmtId="165" fontId="19" fillId="0" borderId="0" xfId="14" applyNumberFormat="1" applyFont="1" applyAlignment="1"/>
    <xf numFmtId="0" fontId="18" fillId="0" borderId="0" xfId="14" applyNumberFormat="1" applyFont="1" applyBorder="1" applyAlignment="1">
      <alignment horizontal="center"/>
    </xf>
    <xf numFmtId="0" fontId="19" fillId="0" borderId="0" xfId="14" applyNumberFormat="1" applyFont="1" applyBorder="1" applyAlignment="1">
      <alignment horizontal="center"/>
    </xf>
    <xf numFmtId="165" fontId="19" fillId="0" borderId="104" xfId="14" applyNumberFormat="1" applyFont="1" applyBorder="1" applyAlignment="1"/>
    <xf numFmtId="165" fontId="19" fillId="0" borderId="104" xfId="14" applyNumberFormat="1" applyFont="1" applyBorder="1" applyAlignment="1">
      <alignment horizontal="centerContinuous"/>
    </xf>
    <xf numFmtId="0" fontId="13" fillId="0" borderId="1" xfId="14" applyNumberFormat="1" applyFont="1" applyBorder="1" applyAlignment="1">
      <alignment horizontal="center" wrapText="1"/>
    </xf>
    <xf numFmtId="0" fontId="13" fillId="0" borderId="110" xfId="14" applyNumberFormat="1" applyFont="1" applyBorder="1" applyAlignment="1">
      <alignment horizontal="center" vertical="top" wrapText="1"/>
    </xf>
    <xf numFmtId="0" fontId="13" fillId="0" borderId="1" xfId="14" applyNumberFormat="1" applyFont="1" applyBorder="1" applyAlignment="1">
      <alignment horizontal="center" vertical="top" wrapText="1"/>
    </xf>
    <xf numFmtId="0" fontId="2" fillId="0" borderId="16" xfId="54" applyFont="1" applyBorder="1" applyAlignment="1">
      <alignment horizontal="left" indent="3"/>
    </xf>
    <xf numFmtId="3" fontId="2" fillId="0" borderId="17" xfId="54" applyNumberFormat="1" applyFont="1" applyBorder="1"/>
    <xf numFmtId="166" fontId="36" fillId="0" borderId="0" xfId="14" applyNumberFormat="1" applyFont="1" applyAlignment="1"/>
    <xf numFmtId="0" fontId="2" fillId="0" borderId="25" xfId="54" applyFont="1" applyBorder="1" applyAlignment="1">
      <alignment horizontal="left" indent="3"/>
    </xf>
    <xf numFmtId="165" fontId="45" fillId="0" borderId="0" xfId="14" applyNumberFormat="1" applyFont="1" applyAlignment="1"/>
    <xf numFmtId="0" fontId="14" fillId="0" borderId="113" xfId="14" applyNumberFormat="1" applyFont="1" applyBorder="1" applyAlignment="1">
      <alignment horizontal="right"/>
    </xf>
    <xf numFmtId="3" fontId="10" fillId="0" borderId="1" xfId="54" applyNumberFormat="1" applyFont="1" applyBorder="1"/>
    <xf numFmtId="0" fontId="14" fillId="0" borderId="0" xfId="14" applyNumberFormat="1" applyFont="1" applyBorder="1" applyAlignment="1">
      <alignment horizontal="right" indent="5"/>
    </xf>
    <xf numFmtId="37" fontId="14" fillId="0" borderId="0" xfId="14" applyNumberFormat="1" applyFont="1" applyBorder="1" applyAlignment="1"/>
    <xf numFmtId="5" fontId="14" fillId="0" borderId="0" xfId="14" applyNumberFormat="1" applyFont="1" applyBorder="1" applyAlignment="1"/>
    <xf numFmtId="165" fontId="46" fillId="19" borderId="0" xfId="14" applyNumberFormat="1" applyFont="1" applyFill="1" applyAlignment="1"/>
    <xf numFmtId="3" fontId="2" fillId="0" borderId="26" xfId="54" applyNumberFormat="1" applyFont="1" applyBorder="1"/>
    <xf numFmtId="0" fontId="14" fillId="0" borderId="110" xfId="14" applyNumberFormat="1" applyFont="1" applyBorder="1" applyAlignment="1">
      <alignment horizontal="right"/>
    </xf>
    <xf numFmtId="0" fontId="47" fillId="0" borderId="0" xfId="55" applyFont="1" applyBorder="1" applyAlignment="1">
      <alignment horizontal="left" indent="1"/>
    </xf>
    <xf numFmtId="165" fontId="36" fillId="0" borderId="0" xfId="14" applyNumberFormat="1" applyFont="1" applyBorder="1" applyAlignment="1"/>
    <xf numFmtId="165" fontId="36" fillId="20" borderId="0" xfId="14" applyNumberFormat="1" applyFont="1" applyFill="1" applyAlignment="1"/>
    <xf numFmtId="167" fontId="36" fillId="20" borderId="0" xfId="14" applyNumberFormat="1" applyFont="1" applyFill="1" applyAlignment="1"/>
    <xf numFmtId="165" fontId="43" fillId="0" borderId="0" xfId="14" applyNumberFormat="1" applyFont="1" applyAlignment="1"/>
    <xf numFmtId="165" fontId="38" fillId="18" borderId="0" xfId="14" applyNumberFormat="1" applyFont="1" applyFill="1" applyAlignment="1">
      <alignment horizontal="centerContinuous"/>
    </xf>
    <xf numFmtId="165" fontId="48" fillId="18" borderId="0" xfId="14" applyNumberFormat="1" applyFont="1" applyFill="1" applyAlignment="1">
      <alignment horizontal="centerContinuous"/>
    </xf>
    <xf numFmtId="165" fontId="49" fillId="19" borderId="0" xfId="14" applyNumberFormat="1" applyFont="1" applyFill="1" applyAlignment="1">
      <alignment horizontal="centerContinuous"/>
    </xf>
    <xf numFmtId="165" fontId="46" fillId="19" borderId="0" xfId="14" applyNumberFormat="1" applyFont="1" applyFill="1" applyAlignment="1">
      <alignment horizontal="centerContinuous"/>
    </xf>
    <xf numFmtId="165" fontId="19" fillId="18" borderId="0" xfId="14" applyNumberFormat="1" applyFont="1" applyFill="1" applyAlignment="1"/>
    <xf numFmtId="0" fontId="39" fillId="18" borderId="0" xfId="14" applyFont="1" applyFill="1" applyBorder="1" applyAlignment="1">
      <alignment vertical="top" wrapText="1"/>
    </xf>
    <xf numFmtId="165" fontId="50" fillId="0" borderId="0" xfId="14" applyNumberFormat="1" applyFont="1" applyBorder="1" applyAlignment="1"/>
    <xf numFmtId="165" fontId="51" fillId="0" borderId="0" xfId="14" applyNumberFormat="1" applyFont="1" applyAlignment="1"/>
    <xf numFmtId="3" fontId="2" fillId="0" borderId="14" xfId="0" applyNumberFormat="1" applyFont="1" applyBorder="1"/>
    <xf numFmtId="3" fontId="2" fillId="0" borderId="15" xfId="0" applyNumberFormat="1" applyFont="1" applyBorder="1"/>
    <xf numFmtId="3" fontId="2" fillId="0" borderId="20" xfId="0" applyNumberFormat="1" applyFont="1" applyBorder="1"/>
    <xf numFmtId="3" fontId="2" fillId="0" borderId="21" xfId="0" applyNumberFormat="1" applyFont="1" applyBorder="1"/>
    <xf numFmtId="3" fontId="2" fillId="0" borderId="11" xfId="0" applyNumberFormat="1" applyFont="1" applyBorder="1"/>
    <xf numFmtId="3" fontId="2" fillId="0" borderId="31" xfId="0" applyNumberFormat="1" applyFont="1" applyBorder="1"/>
    <xf numFmtId="3" fontId="2" fillId="0" borderId="33" xfId="0" applyNumberFormat="1" applyFont="1" applyBorder="1"/>
    <xf numFmtId="3" fontId="10" fillId="0" borderId="1" xfId="0" applyNumberFormat="1" applyFont="1" applyBorder="1"/>
    <xf numFmtId="3" fontId="10" fillId="0" borderId="10" xfId="0" applyNumberFormat="1" applyFont="1" applyBorder="1"/>
    <xf numFmtId="0" fontId="2" fillId="0" borderId="87" xfId="0" applyFont="1" applyFill="1" applyBorder="1"/>
    <xf numFmtId="0" fontId="2" fillId="0" borderId="28" xfId="0" applyFont="1" applyFill="1" applyBorder="1"/>
    <xf numFmtId="0" fontId="2" fillId="0" borderId="24" xfId="0" applyFont="1" applyFill="1" applyBorder="1"/>
    <xf numFmtId="3" fontId="2" fillId="0" borderId="11" xfId="0" applyNumberFormat="1" applyFont="1" applyFill="1" applyBorder="1"/>
    <xf numFmtId="3" fontId="2" fillId="0" borderId="115" xfId="0" applyNumberFormat="1" applyFont="1" applyFill="1" applyBorder="1"/>
    <xf numFmtId="0" fontId="10" fillId="0" borderId="60" xfId="0" applyFont="1" applyFill="1" applyBorder="1" applyAlignment="1">
      <alignment horizontal="center"/>
    </xf>
    <xf numFmtId="0" fontId="2" fillId="0" borderId="30" xfId="0" applyFont="1" applyFill="1" applyBorder="1" applyAlignment="1">
      <alignment horizontal="left" indent="1"/>
    </xf>
    <xf numFmtId="0" fontId="2" fillId="0" borderId="28" xfId="0" applyFont="1" applyFill="1" applyBorder="1" applyAlignment="1">
      <alignment horizontal="left" indent="1"/>
    </xf>
    <xf numFmtId="0" fontId="2" fillId="0" borderId="24" xfId="0" applyFont="1" applyFill="1" applyBorder="1" applyAlignment="1">
      <alignment horizontal="left" indent="1"/>
    </xf>
    <xf numFmtId="0" fontId="12" fillId="0" borderId="0" xfId="0" applyFont="1" applyFill="1" applyAlignment="1">
      <alignment vertical="top"/>
    </xf>
    <xf numFmtId="0" fontId="1" fillId="0" borderId="86" xfId="0" applyFont="1" applyBorder="1" applyAlignment="1"/>
    <xf numFmtId="0" fontId="10" fillId="0" borderId="3" xfId="0" applyFont="1" applyBorder="1" applyAlignment="1">
      <alignment horizontal="center" vertical="center" wrapText="1"/>
    </xf>
    <xf numFmtId="0" fontId="2" fillId="0" borderId="13" xfId="0" applyFont="1" applyBorder="1" applyAlignment="1">
      <alignment horizontal="left" indent="3"/>
    </xf>
    <xf numFmtId="0" fontId="10" fillId="0" borderId="12" xfId="0" applyFont="1" applyBorder="1" applyAlignment="1">
      <alignment horizontal="right"/>
    </xf>
    <xf numFmtId="0" fontId="2" fillId="0" borderId="105" xfId="0" applyFont="1" applyBorder="1" applyAlignment="1">
      <alignment horizontal="left" indent="1"/>
    </xf>
    <xf numFmtId="0" fontId="2" fillId="0" borderId="8" xfId="0" applyFont="1" applyBorder="1" applyAlignment="1">
      <alignment horizontal="left" indent="1"/>
    </xf>
    <xf numFmtId="3" fontId="2" fillId="0" borderId="26" xfId="0" applyNumberFormat="1" applyFont="1" applyBorder="1"/>
    <xf numFmtId="3" fontId="2" fillId="0" borderId="27" xfId="0" applyNumberFormat="1" applyFont="1" applyBorder="1"/>
    <xf numFmtId="0" fontId="2" fillId="0" borderId="36" xfId="0" applyFont="1" applyBorder="1" applyAlignment="1">
      <alignment horizontal="left" indent="3"/>
    </xf>
    <xf numFmtId="0" fontId="2" fillId="0" borderId="16" xfId="0" applyFont="1" applyBorder="1" applyAlignment="1">
      <alignment horizontal="left" indent="3"/>
    </xf>
    <xf numFmtId="0" fontId="2" fillId="0" borderId="16" xfId="0" applyFont="1" applyBorder="1" applyAlignment="1">
      <alignment horizontal="left" indent="5"/>
    </xf>
    <xf numFmtId="0" fontId="2" fillId="0" borderId="19" xfId="0" applyFont="1" applyBorder="1" applyAlignment="1">
      <alignment horizontal="left" indent="5"/>
    </xf>
    <xf numFmtId="0" fontId="2" fillId="0" borderId="5" xfId="0" applyFont="1" applyBorder="1" applyAlignment="1">
      <alignment horizontal="left" indent="3"/>
    </xf>
    <xf numFmtId="3" fontId="2" fillId="0" borderId="6" xfId="0" applyNumberFormat="1" applyFont="1" applyBorder="1"/>
    <xf numFmtId="3" fontId="2" fillId="0" borderId="7" xfId="0" applyNumberFormat="1" applyFont="1" applyBorder="1"/>
    <xf numFmtId="0" fontId="1" fillId="0" borderId="0" xfId="0" applyFont="1" applyFill="1" applyAlignment="1">
      <alignment horizontal="left"/>
    </xf>
    <xf numFmtId="0" fontId="1" fillId="0" borderId="0" xfId="0" applyFont="1" applyFill="1" applyAlignment="1">
      <alignment horizontal="left" wrapText="1"/>
    </xf>
    <xf numFmtId="0" fontId="1" fillId="0" borderId="0" xfId="0" applyFont="1" applyAlignment="1">
      <alignment horizontal="left" wrapText="1"/>
    </xf>
    <xf numFmtId="0" fontId="2" fillId="0" borderId="119" xfId="0" applyFont="1" applyBorder="1" applyAlignment="1">
      <alignment horizontal="left"/>
    </xf>
    <xf numFmtId="168" fontId="2" fillId="0" borderId="120" xfId="19" applyNumberFormat="1" applyFont="1" applyBorder="1" applyAlignment="1">
      <alignment horizontal="left"/>
    </xf>
    <xf numFmtId="168" fontId="2" fillId="0" borderId="120" xfId="19" applyNumberFormat="1" applyFont="1" applyBorder="1" applyAlignment="1">
      <alignment horizontal="center"/>
    </xf>
    <xf numFmtId="164" fontId="2" fillId="0" borderId="121" xfId="1" applyNumberFormat="1" applyFont="1" applyBorder="1" applyAlignment="1">
      <alignment horizontal="left"/>
    </xf>
    <xf numFmtId="3" fontId="2" fillId="0" borderId="122" xfId="0" applyNumberFormat="1" applyFont="1" applyBorder="1"/>
    <xf numFmtId="3" fontId="2" fillId="0" borderId="123" xfId="0" applyNumberFormat="1" applyFont="1" applyBorder="1"/>
    <xf numFmtId="0" fontId="2" fillId="0" borderId="124" xfId="0" applyFont="1" applyBorder="1" applyAlignment="1">
      <alignment horizontal="left"/>
    </xf>
    <xf numFmtId="168" fontId="2" fillId="0" borderId="125" xfId="19" applyNumberFormat="1" applyFont="1" applyBorder="1" applyAlignment="1">
      <alignment horizontal="left"/>
    </xf>
    <xf numFmtId="168" fontId="2" fillId="0" borderId="125" xfId="19" applyNumberFormat="1" applyFont="1" applyBorder="1" applyAlignment="1">
      <alignment horizontal="center"/>
    </xf>
    <xf numFmtId="164" fontId="2" fillId="0" borderId="126" xfId="1" applyNumberFormat="1" applyFont="1" applyBorder="1" applyAlignment="1">
      <alignment horizontal="left"/>
    </xf>
    <xf numFmtId="3" fontId="2" fillId="0" borderId="127" xfId="0" applyNumberFormat="1" applyFont="1" applyBorder="1"/>
    <xf numFmtId="3" fontId="2" fillId="0" borderId="128" xfId="0" applyNumberFormat="1" applyFont="1" applyBorder="1"/>
    <xf numFmtId="0" fontId="2" fillId="0" borderId="129" xfId="0" applyFont="1" applyBorder="1" applyAlignment="1">
      <alignment horizontal="left"/>
    </xf>
    <xf numFmtId="0" fontId="2" fillId="0" borderId="24" xfId="0" applyFont="1" applyBorder="1" applyAlignment="1">
      <alignment horizontal="left"/>
    </xf>
    <xf numFmtId="168" fontId="2" fillId="0" borderId="130" xfId="19" applyNumberFormat="1" applyFont="1" applyBorder="1" applyAlignment="1">
      <alignment horizontal="left"/>
    </xf>
    <xf numFmtId="168" fontId="2" fillId="0" borderId="130" xfId="19" applyNumberFormat="1" applyFont="1" applyBorder="1" applyAlignment="1">
      <alignment horizontal="center"/>
    </xf>
    <xf numFmtId="164" fontId="2" fillId="0" borderId="131" xfId="1" applyNumberFormat="1" applyFont="1" applyBorder="1" applyAlignment="1">
      <alignment horizontal="left"/>
    </xf>
    <xf numFmtId="3" fontId="2" fillId="0" borderId="132" xfId="0" applyNumberFormat="1" applyFont="1" applyBorder="1"/>
    <xf numFmtId="3" fontId="2" fillId="0" borderId="46" xfId="0" applyNumberFormat="1" applyFont="1" applyBorder="1"/>
    <xf numFmtId="0" fontId="2" fillId="0" borderId="118" xfId="0" applyFont="1" applyBorder="1" applyAlignment="1">
      <alignment horizontal="left"/>
    </xf>
    <xf numFmtId="168" fontId="2" fillId="0" borderId="104" xfId="19" applyNumberFormat="1" applyFont="1" applyBorder="1" applyAlignment="1">
      <alignment horizontal="left"/>
    </xf>
    <xf numFmtId="168" fontId="2" fillId="0" borderId="104" xfId="19" applyNumberFormat="1" applyFont="1" applyBorder="1" applyAlignment="1">
      <alignment horizontal="center"/>
    </xf>
    <xf numFmtId="164" fontId="2" fillId="0" borderId="75" xfId="1" applyNumberFormat="1" applyFont="1" applyBorder="1" applyAlignment="1">
      <alignment horizontal="left"/>
    </xf>
    <xf numFmtId="3" fontId="2" fillId="0" borderId="56" xfId="0" applyNumberFormat="1" applyFont="1" applyBorder="1"/>
    <xf numFmtId="3" fontId="2" fillId="0" borderId="133" xfId="0" applyNumberFormat="1" applyFont="1" applyBorder="1"/>
    <xf numFmtId="3" fontId="2" fillId="0" borderId="57" xfId="0" applyNumberFormat="1" applyFont="1" applyBorder="1"/>
    <xf numFmtId="3" fontId="10" fillId="0" borderId="122" xfId="19" applyNumberFormat="1" applyFont="1" applyBorder="1"/>
    <xf numFmtId="3" fontId="2" fillId="0" borderId="134" xfId="0" applyNumberFormat="1" applyFont="1" applyBorder="1"/>
    <xf numFmtId="3" fontId="10" fillId="0" borderId="127" xfId="19" applyNumberFormat="1" applyFont="1" applyBorder="1"/>
    <xf numFmtId="3" fontId="2" fillId="0" borderId="135" xfId="0" applyNumberFormat="1" applyFont="1" applyBorder="1"/>
    <xf numFmtId="3" fontId="2" fillId="0" borderId="34" xfId="0" applyNumberFormat="1" applyFont="1" applyBorder="1"/>
    <xf numFmtId="3" fontId="10" fillId="0" borderId="34" xfId="0" applyNumberFormat="1" applyFont="1" applyBorder="1"/>
    <xf numFmtId="3" fontId="2" fillId="0" borderId="51" xfId="0" applyNumberFormat="1" applyFont="1" applyBorder="1"/>
    <xf numFmtId="0" fontId="11" fillId="0" borderId="0" xfId="22" applyFont="1" applyAlignment="1"/>
    <xf numFmtId="0" fontId="8" fillId="0" borderId="0" xfId="22" applyFont="1" applyAlignment="1"/>
    <xf numFmtId="0" fontId="2" fillId="0" borderId="0" xfId="22" applyFont="1"/>
    <xf numFmtId="0" fontId="11" fillId="0" borderId="0" xfId="22" applyFont="1" applyFill="1" applyAlignment="1"/>
    <xf numFmtId="0" fontId="9" fillId="0" borderId="0" xfId="22" applyFont="1" applyAlignment="1"/>
    <xf numFmtId="0" fontId="2" fillId="0" borderId="0" xfId="22" applyFont="1" applyAlignment="1"/>
    <xf numFmtId="0" fontId="1" fillId="0" borderId="0" xfId="22" applyFont="1" applyAlignment="1"/>
    <xf numFmtId="0" fontId="2" fillId="0" borderId="136" xfId="22" applyFont="1" applyFill="1" applyBorder="1" applyAlignment="1">
      <alignment horizontal="left" wrapText="1" indent="2"/>
    </xf>
    <xf numFmtId="3" fontId="2" fillId="0" borderId="99" xfId="22" applyNumberFormat="1" applyFont="1" applyFill="1" applyBorder="1" applyAlignment="1">
      <alignment vertical="center"/>
    </xf>
    <xf numFmtId="3" fontId="2" fillId="0" borderId="99" xfId="22" applyNumberFormat="1" applyFont="1" applyFill="1" applyBorder="1"/>
    <xf numFmtId="3" fontId="2" fillId="0" borderId="100" xfId="22" applyNumberFormat="1" applyFont="1" applyFill="1" applyBorder="1"/>
    <xf numFmtId="0" fontId="2" fillId="0" borderId="0" xfId="22" applyFont="1" applyFill="1"/>
    <xf numFmtId="0" fontId="11" fillId="0" borderId="0" xfId="22" applyFont="1"/>
    <xf numFmtId="0" fontId="2" fillId="0" borderId="16" xfId="22" applyFont="1" applyFill="1" applyBorder="1" applyAlignment="1">
      <alignment horizontal="left" indent="2"/>
    </xf>
    <xf numFmtId="3" fontId="2" fillId="0" borderId="17" xfId="22" applyNumberFormat="1" applyFont="1" applyFill="1" applyBorder="1"/>
    <xf numFmtId="3" fontId="2" fillId="0" borderId="18" xfId="22" applyNumberFormat="1" applyFont="1" applyFill="1" applyBorder="1"/>
    <xf numFmtId="0" fontId="10" fillId="0" borderId="136" xfId="22" applyFont="1" applyFill="1" applyBorder="1" applyAlignment="1">
      <alignment horizontal="center"/>
    </xf>
    <xf numFmtId="3" fontId="10" fillId="0" borderId="99" xfId="22" applyNumberFormat="1" applyFont="1" applyFill="1" applyBorder="1"/>
    <xf numFmtId="3" fontId="10" fillId="0" borderId="100" xfId="22" applyNumberFormat="1" applyFont="1" applyFill="1" applyBorder="1"/>
    <xf numFmtId="3" fontId="41" fillId="2" borderId="0" xfId="2" applyNumberFormat="1" applyFont="1" applyFill="1" applyAlignment="1"/>
    <xf numFmtId="0" fontId="30" fillId="2" borderId="0" xfId="2" applyFont="1" applyFill="1" applyAlignment="1"/>
    <xf numFmtId="0" fontId="54" fillId="2" borderId="0" xfId="2" applyFont="1" applyFill="1" applyAlignment="1"/>
    <xf numFmtId="0" fontId="30" fillId="0" borderId="0" xfId="2" applyFont="1" applyAlignment="1"/>
    <xf numFmtId="165" fontId="18" fillId="0" borderId="0" xfId="2" applyNumberFormat="1" applyFont="1" applyAlignment="1"/>
    <xf numFmtId="0" fontId="18" fillId="2" borderId="0" xfId="2" applyFont="1" applyFill="1" applyAlignment="1"/>
    <xf numFmtId="0" fontId="18" fillId="2" borderId="0" xfId="2" applyFont="1" applyFill="1"/>
    <xf numFmtId="0" fontId="18" fillId="0" borderId="0" xfId="2" applyFont="1"/>
    <xf numFmtId="0" fontId="18" fillId="0" borderId="0" xfId="2" applyFont="1" applyAlignment="1"/>
    <xf numFmtId="0" fontId="18" fillId="0" borderId="0" xfId="2" applyFont="1" applyBorder="1" applyAlignment="1"/>
    <xf numFmtId="169" fontId="18" fillId="2" borderId="1" xfId="2" applyNumberFormat="1" applyFont="1" applyFill="1" applyBorder="1" applyAlignment="1">
      <alignment horizontal="center" wrapText="1"/>
    </xf>
    <xf numFmtId="169" fontId="18" fillId="2" borderId="112" xfId="2" applyNumberFormat="1" applyFont="1" applyFill="1" applyBorder="1" applyAlignment="1">
      <alignment horizontal="center" wrapText="1"/>
    </xf>
    <xf numFmtId="169" fontId="18" fillId="2" borderId="109" xfId="2" applyNumberFormat="1" applyFont="1" applyFill="1" applyBorder="1" applyAlignment="1">
      <alignment horizontal="center" wrapText="1"/>
    </xf>
    <xf numFmtId="0" fontId="56" fillId="2" borderId="0" xfId="2" applyFont="1" applyFill="1" applyAlignment="1"/>
    <xf numFmtId="169" fontId="18" fillId="2" borderId="11" xfId="2" applyNumberFormat="1" applyFont="1" applyFill="1" applyBorder="1" applyAlignment="1">
      <alignment horizontal="right" wrapText="1"/>
    </xf>
    <xf numFmtId="169" fontId="18" fillId="2" borderId="11" xfId="2" quotePrefix="1" applyNumberFormat="1" applyFont="1" applyFill="1" applyBorder="1" applyAlignment="1">
      <alignment horizontal="right" wrapText="1"/>
    </xf>
    <xf numFmtId="0" fontId="18" fillId="2" borderId="0" xfId="2" applyFont="1" applyFill="1" applyAlignment="1">
      <alignment vertical="top"/>
    </xf>
    <xf numFmtId="0" fontId="18" fillId="2" borderId="0" xfId="2" applyFont="1" applyFill="1" applyAlignment="1">
      <alignment wrapText="1"/>
    </xf>
    <xf numFmtId="169" fontId="18" fillId="2" borderId="11" xfId="3" applyNumberFormat="1" applyFont="1" applyFill="1" applyBorder="1" applyAlignment="1">
      <alignment horizontal="right"/>
    </xf>
    <xf numFmtId="169" fontId="18" fillId="0" borderId="11" xfId="3" applyNumberFormat="1" applyFont="1" applyFill="1" applyBorder="1" applyAlignment="1">
      <alignment horizontal="right"/>
    </xf>
    <xf numFmtId="169" fontId="57" fillId="2" borderId="11" xfId="3" applyNumberFormat="1" applyFont="1" applyFill="1" applyBorder="1" applyAlignment="1">
      <alignment horizontal="right"/>
    </xf>
    <xf numFmtId="0" fontId="58" fillId="2" borderId="0" xfId="2" applyFont="1" applyFill="1" applyAlignment="1">
      <alignment horizontal="left" wrapText="1"/>
    </xf>
    <xf numFmtId="169" fontId="58" fillId="2" borderId="11" xfId="3" applyNumberFormat="1" applyFont="1" applyFill="1" applyBorder="1" applyAlignment="1">
      <alignment horizontal="right"/>
    </xf>
    <xf numFmtId="0" fontId="18" fillId="2" borderId="0" xfId="2" applyFont="1" applyFill="1" applyAlignment="1">
      <alignment horizontal="left" wrapText="1"/>
    </xf>
    <xf numFmtId="0" fontId="58" fillId="2" borderId="0" xfId="2" applyFont="1" applyFill="1" applyAlignment="1">
      <alignment wrapText="1"/>
    </xf>
    <xf numFmtId="0" fontId="59" fillId="0" borderId="0" xfId="2" applyFont="1" applyAlignment="1"/>
    <xf numFmtId="0" fontId="18" fillId="2" borderId="0" xfId="2" applyFont="1" applyFill="1" applyBorder="1" applyAlignment="1"/>
    <xf numFmtId="169" fontId="18" fillId="2" borderId="56" xfId="3" applyNumberFormat="1" applyFont="1" applyFill="1" applyBorder="1" applyAlignment="1">
      <alignment horizontal="right"/>
    </xf>
    <xf numFmtId="169" fontId="18" fillId="0" borderId="56" xfId="3" applyNumberFormat="1" applyFont="1" applyFill="1" applyBorder="1" applyAlignment="1">
      <alignment horizontal="right"/>
    </xf>
    <xf numFmtId="37" fontId="18" fillId="2" borderId="0" xfId="2" applyNumberFormat="1" applyFont="1" applyFill="1"/>
    <xf numFmtId="0" fontId="54" fillId="2" borderId="0" xfId="2" applyFont="1" applyFill="1"/>
    <xf numFmtId="0" fontId="18" fillId="2" borderId="0" xfId="2" applyFont="1" applyFill="1" applyAlignment="1">
      <alignment vertical="top" wrapText="1"/>
    </xf>
    <xf numFmtId="10" fontId="18" fillId="2" borderId="0" xfId="15" applyNumberFormat="1" applyFont="1" applyFill="1"/>
    <xf numFmtId="0" fontId="60" fillId="2" borderId="0" xfId="2" quotePrefix="1" applyFont="1" applyFill="1" applyAlignment="1">
      <alignment vertical="top"/>
    </xf>
    <xf numFmtId="169" fontId="18" fillId="2" borderId="0" xfId="2" applyNumberFormat="1" applyFont="1" applyFill="1"/>
    <xf numFmtId="164" fontId="18" fillId="2" borderId="0" xfId="3" applyNumberFormat="1" applyFont="1" applyFill="1"/>
    <xf numFmtId="3" fontId="18" fillId="0" borderId="0" xfId="2" applyNumberFormat="1" applyFont="1"/>
    <xf numFmtId="169" fontId="18" fillId="0" borderId="0" xfId="2" applyNumberFormat="1" applyFont="1"/>
    <xf numFmtId="0" fontId="13" fillId="0" borderId="0" xfId="13" applyNumberFormat="1" applyFont="1" applyFill="1" applyAlignment="1">
      <alignment horizontal="left" vertical="top" wrapText="1"/>
    </xf>
    <xf numFmtId="0" fontId="10" fillId="0" borderId="3" xfId="13" applyFont="1" applyFill="1" applyBorder="1" applyAlignment="1">
      <alignment horizontal="center" vertical="center" wrapText="1"/>
    </xf>
    <xf numFmtId="3" fontId="10" fillId="0" borderId="138" xfId="0" applyNumberFormat="1" applyFont="1" applyFill="1" applyBorder="1"/>
    <xf numFmtId="3" fontId="10" fillId="0" borderId="139" xfId="0" applyNumberFormat="1" applyFont="1" applyFill="1" applyBorder="1"/>
    <xf numFmtId="3" fontId="2" fillId="0" borderId="140" xfId="0" applyNumberFormat="1" applyFont="1" applyFill="1" applyBorder="1"/>
    <xf numFmtId="3" fontId="10" fillId="0" borderId="141" xfId="0" applyNumberFormat="1" applyFont="1" applyFill="1" applyBorder="1"/>
    <xf numFmtId="3" fontId="10" fillId="0" borderId="142" xfId="0" applyNumberFormat="1" applyFont="1" applyFill="1" applyBorder="1"/>
    <xf numFmtId="3" fontId="2" fillId="0" borderId="143" xfId="0" applyNumberFormat="1" applyFont="1" applyFill="1" applyBorder="1"/>
    <xf numFmtId="3" fontId="10" fillId="0" borderId="137" xfId="0" applyNumberFormat="1" applyFont="1" applyFill="1" applyBorder="1"/>
    <xf numFmtId="3" fontId="10" fillId="0" borderId="92" xfId="0" applyNumberFormat="1" applyFont="1" applyFill="1" applyBorder="1"/>
    <xf numFmtId="0" fontId="25" fillId="0" borderId="0" xfId="0" applyFont="1" applyFill="1" applyAlignment="1"/>
    <xf numFmtId="0" fontId="23" fillId="0" borderId="86" xfId="0" applyFont="1" applyFill="1" applyBorder="1" applyAlignment="1">
      <alignmen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7" fillId="0" borderId="0" xfId="0" applyFont="1" applyFill="1"/>
    <xf numFmtId="0" fontId="23" fillId="0" borderId="30" xfId="0" applyFont="1" applyFill="1" applyBorder="1" applyAlignment="1">
      <alignment vertical="top"/>
    </xf>
    <xf numFmtId="0" fontId="12" fillId="0" borderId="14" xfId="0" applyFont="1" applyFill="1" applyBorder="1"/>
    <xf numFmtId="0" fontId="12" fillId="0" borderId="15" xfId="0" applyFont="1" applyFill="1" applyBorder="1"/>
    <xf numFmtId="0" fontId="12" fillId="0" borderId="32" xfId="0" applyFont="1" applyFill="1" applyBorder="1" applyAlignment="1">
      <alignment vertical="top"/>
    </xf>
    <xf numFmtId="3" fontId="12" fillId="0" borderId="20" xfId="0" applyNumberFormat="1" applyFont="1" applyFill="1" applyBorder="1"/>
    <xf numFmtId="3" fontId="12" fillId="0" borderId="21" xfId="0" applyNumberFormat="1" applyFont="1" applyFill="1" applyBorder="1"/>
    <xf numFmtId="0" fontId="12" fillId="0" borderId="30" xfId="0" applyFont="1" applyFill="1" applyBorder="1" applyAlignment="1">
      <alignment vertical="top"/>
    </xf>
    <xf numFmtId="3" fontId="12" fillId="0" borderId="31" xfId="0" applyNumberFormat="1" applyFont="1" applyFill="1" applyBorder="1"/>
    <xf numFmtId="3" fontId="12" fillId="0" borderId="33" xfId="0" applyNumberFormat="1" applyFont="1" applyFill="1" applyBorder="1"/>
    <xf numFmtId="0" fontId="12" fillId="0" borderId="29" xfId="0" applyFont="1" applyFill="1" applyBorder="1"/>
    <xf numFmtId="3" fontId="23" fillId="0" borderId="26" xfId="0" applyNumberFormat="1" applyFont="1" applyFill="1" applyBorder="1"/>
    <xf numFmtId="3" fontId="23" fillId="0" borderId="27" xfId="0" applyNumberFormat="1" applyFont="1" applyFill="1" applyBorder="1"/>
    <xf numFmtId="0" fontId="23" fillId="0" borderId="87" xfId="0" applyFont="1" applyFill="1" applyBorder="1" applyAlignment="1">
      <alignment vertical="top"/>
    </xf>
    <xf numFmtId="3" fontId="12" fillId="0" borderId="17" xfId="0" applyNumberFormat="1" applyFont="1" applyFill="1" applyBorder="1"/>
    <xf numFmtId="3" fontId="12" fillId="0" borderId="18" xfId="0" applyNumberFormat="1" applyFont="1" applyFill="1" applyBorder="1"/>
    <xf numFmtId="0" fontId="12" fillId="0" borderId="28" xfId="0" applyFont="1" applyFill="1" applyBorder="1" applyAlignment="1">
      <alignment vertical="top"/>
    </xf>
    <xf numFmtId="0" fontId="12" fillId="0" borderId="87" xfId="0" applyFont="1" applyFill="1" applyBorder="1" applyAlignment="1">
      <alignment vertical="top"/>
    </xf>
    <xf numFmtId="3" fontId="12" fillId="0" borderId="14" xfId="0" applyNumberFormat="1" applyFont="1" applyFill="1" applyBorder="1"/>
    <xf numFmtId="3" fontId="12" fillId="0" borderId="15" xfId="0" applyNumberFormat="1" applyFont="1" applyFill="1" applyBorder="1"/>
    <xf numFmtId="0" fontId="12" fillId="0" borderId="24" xfId="0" applyFont="1" applyFill="1" applyBorder="1" applyAlignment="1">
      <alignment vertical="top"/>
    </xf>
    <xf numFmtId="3" fontId="23" fillId="0" borderId="17" xfId="0" applyNumberFormat="1" applyFont="1" applyFill="1" applyBorder="1"/>
    <xf numFmtId="3" fontId="23" fillId="0" borderId="31" xfId="0" applyNumberFormat="1" applyFont="1" applyFill="1" applyBorder="1"/>
    <xf numFmtId="3" fontId="23" fillId="0" borderId="33" xfId="0" applyNumberFormat="1" applyFont="1" applyFill="1" applyBorder="1"/>
    <xf numFmtId="3" fontId="23" fillId="0" borderId="20" xfId="0" applyNumberFormat="1" applyFont="1" applyFill="1" applyBorder="1"/>
    <xf numFmtId="0" fontId="12" fillId="0" borderId="97" xfId="0" applyFont="1" applyFill="1" applyBorder="1" applyAlignment="1">
      <alignment vertical="top"/>
    </xf>
    <xf numFmtId="3" fontId="23" fillId="0" borderId="99" xfId="0" applyNumberFormat="1" applyFont="1" applyFill="1" applyBorder="1"/>
    <xf numFmtId="3" fontId="23" fillId="0" borderId="100" xfId="0" applyNumberFormat="1" applyFont="1" applyFill="1" applyBorder="1"/>
    <xf numFmtId="0" fontId="12" fillId="0" borderId="44" xfId="0" applyFont="1" applyFill="1" applyBorder="1" applyAlignment="1">
      <alignment vertical="top"/>
    </xf>
    <xf numFmtId="3" fontId="23" fillId="0" borderId="35" xfId="0" applyNumberFormat="1" applyFont="1" applyFill="1" applyBorder="1"/>
    <xf numFmtId="3" fontId="12" fillId="0" borderId="53" xfId="0" applyNumberFormat="1" applyFont="1" applyFill="1" applyBorder="1"/>
    <xf numFmtId="0" fontId="12" fillId="0" borderId="97" xfId="0" applyFont="1" applyFill="1" applyBorder="1"/>
    <xf numFmtId="0" fontId="25" fillId="0" borderId="0" xfId="0" applyFont="1" applyFill="1"/>
    <xf numFmtId="0" fontId="1" fillId="0" borderId="0" xfId="20" applyFont="1" applyFill="1" applyAlignment="1">
      <alignment horizontal="center"/>
    </xf>
    <xf numFmtId="165" fontId="33" fillId="0" borderId="0" xfId="13" applyNumberFormat="1" applyFont="1" applyFill="1" applyAlignment="1"/>
    <xf numFmtId="165" fontId="34" fillId="0" borderId="0" xfId="13" applyNumberFormat="1" applyFont="1" applyFill="1" applyAlignment="1"/>
    <xf numFmtId="0" fontId="2" fillId="0" borderId="1" xfId="13" applyFont="1" applyFill="1" applyBorder="1" applyAlignment="1">
      <alignment horizontal="center" vertical="top" wrapText="1"/>
    </xf>
    <xf numFmtId="0" fontId="2" fillId="0" borderId="10" xfId="13" applyFont="1" applyFill="1" applyBorder="1" applyAlignment="1">
      <alignment horizontal="center" vertical="top" wrapText="1"/>
    </xf>
    <xf numFmtId="0" fontId="2" fillId="0" borderId="12" xfId="13" applyFont="1" applyFill="1" applyBorder="1" applyAlignment="1">
      <alignment horizontal="left" indent="3"/>
    </xf>
    <xf numFmtId="3" fontId="2" fillId="0" borderId="1" xfId="13" applyNumberFormat="1" applyFont="1" applyFill="1" applyBorder="1"/>
    <xf numFmtId="3" fontId="2" fillId="0" borderId="10" xfId="13" applyNumberFormat="1" applyFont="1" applyFill="1" applyBorder="1"/>
    <xf numFmtId="0" fontId="10" fillId="0" borderId="12" xfId="13" applyFont="1" applyFill="1" applyBorder="1" applyAlignment="1">
      <alignment horizontal="right"/>
    </xf>
    <xf numFmtId="3" fontId="10" fillId="0" borderId="1" xfId="13" applyNumberFormat="1" applyFont="1" applyFill="1" applyBorder="1"/>
    <xf numFmtId="3" fontId="10" fillId="0" borderId="10" xfId="13" applyNumberFormat="1" applyFont="1" applyFill="1" applyBorder="1"/>
    <xf numFmtId="0" fontId="2" fillId="0" borderId="74" xfId="13" applyFont="1" applyFill="1" applyBorder="1" applyAlignment="1">
      <alignment horizontal="left" indent="3"/>
    </xf>
    <xf numFmtId="3" fontId="2" fillId="0" borderId="73" xfId="13" applyNumberFormat="1" applyFont="1" applyFill="1" applyBorder="1"/>
    <xf numFmtId="3" fontId="2" fillId="0" borderId="72" xfId="13" applyNumberFormat="1" applyFont="1" applyFill="1" applyBorder="1"/>
    <xf numFmtId="165" fontId="34" fillId="0" borderId="0" xfId="13" applyNumberFormat="1" applyFont="1" applyFill="1" applyBorder="1" applyAlignment="1"/>
    <xf numFmtId="0" fontId="2" fillId="0" borderId="71" xfId="13" applyFont="1" applyFill="1" applyBorder="1" applyAlignment="1">
      <alignment horizontal="left" indent="3"/>
    </xf>
    <xf numFmtId="3" fontId="2" fillId="0" borderId="69" xfId="13" applyNumberFormat="1" applyFont="1" applyFill="1" applyBorder="1"/>
    <xf numFmtId="3" fontId="2" fillId="0" borderId="68" xfId="13" applyNumberFormat="1" applyFont="1" applyFill="1" applyBorder="1"/>
    <xf numFmtId="0" fontId="2" fillId="0" borderId="71" xfId="13" applyFont="1" applyFill="1" applyBorder="1" applyAlignment="1">
      <alignment horizontal="left" indent="5"/>
    </xf>
    <xf numFmtId="0" fontId="2" fillId="0" borderId="148" xfId="13" applyFont="1" applyFill="1" applyBorder="1" applyAlignment="1">
      <alignment horizontal="left" indent="5"/>
    </xf>
    <xf numFmtId="3" fontId="2" fillId="0" borderId="149" xfId="13" applyNumberFormat="1" applyFont="1" applyFill="1" applyBorder="1"/>
    <xf numFmtId="3" fontId="2" fillId="0" borderId="150" xfId="13" applyNumberFormat="1" applyFont="1" applyFill="1" applyBorder="1"/>
    <xf numFmtId="0" fontId="2" fillId="0" borderId="5" xfId="13" applyFont="1" applyFill="1" applyBorder="1" applyAlignment="1">
      <alignment horizontal="left" indent="3"/>
    </xf>
    <xf numFmtId="3" fontId="2" fillId="0" borderId="6" xfId="13" applyNumberFormat="1" applyFont="1" applyFill="1" applyBorder="1"/>
    <xf numFmtId="3" fontId="2" fillId="0" borderId="7" xfId="13" applyNumberFormat="1" applyFont="1" applyFill="1" applyBorder="1"/>
    <xf numFmtId="0" fontId="10" fillId="0" borderId="0" xfId="13" applyFont="1" applyFill="1"/>
    <xf numFmtId="0" fontId="19" fillId="0" borderId="0" xfId="13" applyFont="1" applyFill="1" applyBorder="1" applyAlignment="1">
      <alignment vertical="top" wrapText="1"/>
    </xf>
    <xf numFmtId="165" fontId="36" fillId="0" borderId="0" xfId="13" applyNumberFormat="1" applyFont="1" applyFill="1" applyBorder="1"/>
    <xf numFmtId="165" fontId="37" fillId="0" borderId="0" xfId="13" applyNumberFormat="1" applyFont="1" applyFill="1" applyAlignment="1"/>
    <xf numFmtId="165" fontId="38" fillId="0" borderId="0" xfId="13" applyNumberFormat="1" applyFont="1" applyFill="1" applyAlignment="1">
      <alignment horizontal="center" wrapText="1"/>
    </xf>
    <xf numFmtId="0" fontId="19" fillId="0" borderId="0" xfId="13" applyFont="1" applyFill="1" applyAlignment="1">
      <alignment wrapText="1"/>
    </xf>
    <xf numFmtId="165" fontId="39" fillId="0" borderId="0" xfId="13" applyNumberFormat="1" applyFont="1" applyFill="1" applyAlignment="1"/>
    <xf numFmtId="0" fontId="39" fillId="0" borderId="0" xfId="13" applyFont="1" applyFill="1" applyBorder="1" applyAlignment="1">
      <alignment wrapText="1"/>
    </xf>
    <xf numFmtId="0" fontId="39" fillId="0" borderId="0" xfId="13" applyFont="1" applyFill="1" applyBorder="1" applyAlignment="1"/>
    <xf numFmtId="165" fontId="40" fillId="0" borderId="0" xfId="13" applyNumberFormat="1" applyFont="1" applyFill="1" applyAlignment="1"/>
    <xf numFmtId="0" fontId="2" fillId="0" borderId="8" xfId="13" applyFont="1" applyFill="1" applyBorder="1" applyAlignment="1">
      <alignment horizontal="left" indent="3"/>
    </xf>
    <xf numFmtId="3" fontId="2" fillId="0" borderId="56" xfId="13" applyNumberFormat="1" applyFont="1" applyFill="1" applyBorder="1"/>
    <xf numFmtId="3" fontId="2" fillId="0" borderId="57" xfId="13" applyNumberFormat="1" applyFont="1" applyFill="1" applyBorder="1"/>
    <xf numFmtId="0" fontId="2" fillId="0" borderId="105" xfId="13" applyFont="1" applyFill="1" applyBorder="1" applyAlignment="1">
      <alignment horizontal="left" indent="1"/>
    </xf>
    <xf numFmtId="3" fontId="2" fillId="0" borderId="15" xfId="13" applyNumberFormat="1" applyFont="1" applyFill="1" applyBorder="1"/>
    <xf numFmtId="0" fontId="2" fillId="0" borderId="8" xfId="13" applyFont="1" applyFill="1" applyBorder="1" applyAlignment="1">
      <alignment horizontal="left" indent="1"/>
    </xf>
    <xf numFmtId="3" fontId="2" fillId="0" borderId="26" xfId="13" applyNumberFormat="1" applyFont="1" applyFill="1" applyBorder="1"/>
    <xf numFmtId="3" fontId="2" fillId="0" borderId="27" xfId="13" applyNumberFormat="1" applyFont="1" applyFill="1" applyBorder="1"/>
    <xf numFmtId="0" fontId="2" fillId="0" borderId="36" xfId="13" applyFont="1" applyFill="1" applyBorder="1" applyAlignment="1">
      <alignment horizontal="left" indent="3"/>
    </xf>
    <xf numFmtId="0" fontId="2" fillId="0" borderId="16" xfId="13" applyFont="1" applyFill="1" applyBorder="1" applyAlignment="1">
      <alignment horizontal="left" indent="3"/>
    </xf>
    <xf numFmtId="3" fontId="2" fillId="0" borderId="31" xfId="13" applyNumberFormat="1" applyFont="1" applyFill="1" applyBorder="1"/>
    <xf numFmtId="3" fontId="2" fillId="0" borderId="33" xfId="13" applyNumberFormat="1" applyFont="1" applyFill="1" applyBorder="1"/>
    <xf numFmtId="3" fontId="2" fillId="0" borderId="18" xfId="13" applyNumberFormat="1" applyFont="1" applyFill="1" applyBorder="1"/>
    <xf numFmtId="0" fontId="2" fillId="0" borderId="16" xfId="13" applyFont="1" applyFill="1" applyBorder="1" applyAlignment="1">
      <alignment horizontal="left" indent="5"/>
    </xf>
    <xf numFmtId="0" fontId="2" fillId="0" borderId="19" xfId="13" applyFont="1" applyFill="1" applyBorder="1" applyAlignment="1">
      <alignment horizontal="left" indent="5"/>
    </xf>
    <xf numFmtId="3" fontId="2" fillId="0" borderId="14" xfId="54" applyNumberFormat="1" applyFont="1" applyBorder="1"/>
    <xf numFmtId="0" fontId="2" fillId="0" borderId="32" xfId="0" applyFont="1" applyFill="1" applyBorder="1"/>
    <xf numFmtId="0" fontId="2" fillId="0" borderId="30" xfId="0" applyFont="1" applyFill="1" applyBorder="1"/>
    <xf numFmtId="0" fontId="8" fillId="2" borderId="0" xfId="0" applyFont="1" applyFill="1" applyAlignment="1"/>
    <xf numFmtId="0" fontId="9" fillId="2" borderId="0" xfId="0" applyFont="1" applyFill="1" applyAlignment="1"/>
    <xf numFmtId="0" fontId="12" fillId="2" borderId="0" xfId="0" applyFont="1" applyFill="1"/>
    <xf numFmtId="0" fontId="2" fillId="2" borderId="0" xfId="0" applyFont="1" applyFill="1"/>
    <xf numFmtId="0" fontId="2" fillId="2" borderId="0" xfId="0" applyFont="1" applyFill="1" applyAlignment="1"/>
    <xf numFmtId="0" fontId="1" fillId="2" borderId="0" xfId="0" applyFont="1" applyFill="1" applyAlignment="1"/>
    <xf numFmtId="0" fontId="25" fillId="2" borderId="0" xfId="0" applyFont="1" applyFill="1" applyAlignment="1"/>
    <xf numFmtId="0" fontId="23" fillId="2" borderId="86" xfId="0" applyFont="1" applyFill="1" applyBorder="1" applyAlignment="1">
      <alignment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30" xfId="0" applyFont="1" applyFill="1" applyBorder="1" applyAlignment="1">
      <alignment vertical="top"/>
    </xf>
    <xf numFmtId="0" fontId="12" fillId="2" borderId="32" xfId="0" applyFont="1" applyFill="1" applyBorder="1" applyAlignment="1">
      <alignment vertical="top"/>
    </xf>
    <xf numFmtId="3" fontId="12" fillId="2" borderId="20" xfId="0" applyNumberFormat="1" applyFont="1" applyFill="1" applyBorder="1"/>
    <xf numFmtId="3" fontId="12" fillId="2" borderId="21" xfId="0" applyNumberFormat="1" applyFont="1" applyFill="1" applyBorder="1"/>
    <xf numFmtId="0" fontId="12" fillId="2" borderId="30" xfId="0" applyFont="1" applyFill="1" applyBorder="1" applyAlignment="1">
      <alignment vertical="top"/>
    </xf>
    <xf numFmtId="3" fontId="12" fillId="2" borderId="31" xfId="0" applyNumberFormat="1" applyFont="1" applyFill="1" applyBorder="1"/>
    <xf numFmtId="3" fontId="12" fillId="2" borderId="33" xfId="0" applyNumberFormat="1" applyFont="1" applyFill="1" applyBorder="1"/>
    <xf numFmtId="0" fontId="12" fillId="2" borderId="29" xfId="0" applyFont="1" applyFill="1" applyBorder="1"/>
    <xf numFmtId="3" fontId="23" fillId="2" borderId="26" xfId="0" applyNumberFormat="1" applyFont="1" applyFill="1" applyBorder="1"/>
    <xf numFmtId="3" fontId="23" fillId="2" borderId="27" xfId="0" applyNumberFormat="1" applyFont="1" applyFill="1" applyBorder="1"/>
    <xf numFmtId="3" fontId="12" fillId="2" borderId="17" xfId="0" applyNumberFormat="1" applyFont="1" applyFill="1" applyBorder="1"/>
    <xf numFmtId="3" fontId="12" fillId="2" borderId="18" xfId="0" applyNumberFormat="1" applyFont="1" applyFill="1" applyBorder="1"/>
    <xf numFmtId="0" fontId="12" fillId="2" borderId="28" xfId="0" applyFont="1" applyFill="1" applyBorder="1" applyAlignment="1">
      <alignment vertical="top"/>
    </xf>
    <xf numFmtId="0" fontId="12" fillId="2" borderId="87" xfId="0" applyFont="1" applyFill="1" applyBorder="1" applyAlignment="1">
      <alignment vertical="top"/>
    </xf>
    <xf numFmtId="3" fontId="12" fillId="2" borderId="14" xfId="0" applyNumberFormat="1" applyFont="1" applyFill="1" applyBorder="1"/>
    <xf numFmtId="3" fontId="12" fillId="2" borderId="15" xfId="0" applyNumberFormat="1" applyFont="1" applyFill="1" applyBorder="1"/>
    <xf numFmtId="0" fontId="12" fillId="2" borderId="24" xfId="0" applyFont="1" applyFill="1" applyBorder="1" applyAlignment="1">
      <alignment vertical="top"/>
    </xf>
    <xf numFmtId="3" fontId="23" fillId="2" borderId="17" xfId="0" applyNumberFormat="1" applyFont="1" applyFill="1" applyBorder="1"/>
    <xf numFmtId="3" fontId="23" fillId="2" borderId="31" xfId="0" applyNumberFormat="1" applyFont="1" applyFill="1" applyBorder="1"/>
    <xf numFmtId="3" fontId="23" fillId="2" borderId="33" xfId="0" applyNumberFormat="1" applyFont="1" applyFill="1" applyBorder="1"/>
    <xf numFmtId="3" fontId="23" fillId="2" borderId="20" xfId="0" applyNumberFormat="1" applyFont="1" applyFill="1" applyBorder="1"/>
    <xf numFmtId="0" fontId="12" fillId="2" borderId="97" xfId="0" applyFont="1" applyFill="1" applyBorder="1" applyAlignment="1">
      <alignment vertical="top"/>
    </xf>
    <xf numFmtId="3" fontId="23" fillId="2" borderId="99" xfId="0" applyNumberFormat="1" applyFont="1" applyFill="1" applyBorder="1"/>
    <xf numFmtId="0" fontId="25" fillId="2" borderId="0" xfId="0" applyFont="1" applyFill="1"/>
    <xf numFmtId="3" fontId="12" fillId="0" borderId="11" xfId="0" applyNumberFormat="1" applyFont="1" applyFill="1" applyBorder="1"/>
    <xf numFmtId="3" fontId="12" fillId="0" borderId="115" xfId="0" applyNumberFormat="1" applyFont="1" applyFill="1" applyBorder="1"/>
    <xf numFmtId="0" fontId="12" fillId="2" borderId="144" xfId="0" applyFont="1" applyFill="1" applyBorder="1" applyAlignment="1">
      <alignment vertical="top"/>
    </xf>
    <xf numFmtId="0" fontId="12" fillId="2" borderId="145" xfId="0" applyFont="1" applyFill="1" applyBorder="1"/>
    <xf numFmtId="0" fontId="23" fillId="2" borderId="146" xfId="0" applyFont="1" applyFill="1" applyBorder="1" applyAlignment="1">
      <alignment vertical="top"/>
    </xf>
    <xf numFmtId="0" fontId="23" fillId="2" borderId="96" xfId="0" applyFont="1" applyFill="1" applyBorder="1" applyAlignment="1">
      <alignment vertical="top" wrapText="1"/>
    </xf>
    <xf numFmtId="0" fontId="12" fillId="2" borderId="9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17" xfId="0" applyFont="1" applyFill="1" applyBorder="1"/>
    <xf numFmtId="0" fontId="12" fillId="2" borderId="18" xfId="0" applyFont="1" applyFill="1" applyBorder="1"/>
    <xf numFmtId="0" fontId="12" fillId="2" borderId="96" xfId="0" applyFont="1" applyFill="1" applyBorder="1" applyAlignment="1">
      <alignment horizontal="left" vertical="top" wrapText="1" indent="2"/>
    </xf>
    <xf numFmtId="3" fontId="12" fillId="2" borderId="92" xfId="0" applyNumberFormat="1" applyFont="1" applyFill="1" applyBorder="1"/>
    <xf numFmtId="3" fontId="28" fillId="2" borderId="96" xfId="0" applyNumberFormat="1" applyFont="1" applyFill="1" applyBorder="1"/>
    <xf numFmtId="3" fontId="12" fillId="2" borderId="96" xfId="0" applyNumberFormat="1" applyFont="1" applyFill="1" applyBorder="1"/>
    <xf numFmtId="0" fontId="23" fillId="2" borderId="96" xfId="0" applyFont="1" applyFill="1" applyBorder="1" applyAlignment="1">
      <alignment horizontal="right" vertical="top" wrapText="1" indent="2"/>
    </xf>
    <xf numFmtId="3" fontId="23" fillId="2" borderId="96" xfId="0" applyNumberFormat="1" applyFont="1" applyFill="1" applyBorder="1"/>
    <xf numFmtId="3" fontId="23" fillId="2" borderId="18" xfId="0" applyNumberFormat="1" applyFont="1" applyFill="1" applyBorder="1"/>
    <xf numFmtId="0" fontId="2" fillId="2" borderId="17" xfId="0" applyFont="1" applyFill="1" applyBorder="1"/>
    <xf numFmtId="0" fontId="2" fillId="2" borderId="18" xfId="0" applyFont="1" applyFill="1" applyBorder="1"/>
    <xf numFmtId="0" fontId="2" fillId="2" borderId="146" xfId="0" applyFont="1" applyFill="1" applyBorder="1"/>
    <xf numFmtId="0" fontId="12" fillId="2" borderId="96" xfId="0" applyFont="1" applyFill="1" applyBorder="1" applyAlignment="1">
      <alignment horizontal="left" vertical="top" wrapText="1" indent="4"/>
    </xf>
    <xf numFmtId="0" fontId="23" fillId="2" borderId="147" xfId="0" applyFont="1" applyFill="1" applyBorder="1" applyAlignment="1">
      <alignment vertical="top"/>
    </xf>
    <xf numFmtId="0" fontId="23" fillId="2" borderId="96" xfId="0" applyFont="1" applyFill="1" applyBorder="1" applyAlignment="1">
      <alignment horizontal="center" vertical="top" wrapText="1"/>
    </xf>
    <xf numFmtId="165" fontId="31" fillId="2" borderId="0" xfId="13" applyNumberFormat="1" applyFont="1" applyFill="1" applyAlignment="1">
      <alignment vertical="center"/>
    </xf>
    <xf numFmtId="165" fontId="19" fillId="2" borderId="0" xfId="13" applyNumberFormat="1" applyFont="1" applyFill="1" applyAlignment="1"/>
    <xf numFmtId="0" fontId="10" fillId="2" borderId="3" xfId="13" applyFont="1" applyFill="1" applyBorder="1" applyAlignment="1">
      <alignment horizontal="center" vertical="center" wrapText="1"/>
    </xf>
    <xf numFmtId="0" fontId="2" fillId="2" borderId="1" xfId="13" applyFont="1" applyFill="1" applyBorder="1" applyAlignment="1">
      <alignment horizontal="center" vertical="top" wrapText="1"/>
    </xf>
    <xf numFmtId="0" fontId="2" fillId="2" borderId="10" xfId="13" applyFont="1" applyFill="1" applyBorder="1" applyAlignment="1">
      <alignment horizontal="center" vertical="top" wrapText="1"/>
    </xf>
    <xf numFmtId="0" fontId="2" fillId="2" borderId="13" xfId="13" applyFont="1" applyFill="1" applyBorder="1" applyAlignment="1">
      <alignment horizontal="left" indent="3"/>
    </xf>
    <xf numFmtId="3" fontId="2" fillId="2" borderId="14" xfId="13" applyNumberFormat="1" applyFont="1" applyFill="1" applyBorder="1"/>
    <xf numFmtId="3" fontId="2" fillId="2" borderId="15" xfId="13" applyNumberFormat="1" applyFont="1" applyFill="1" applyBorder="1"/>
    <xf numFmtId="0" fontId="2" fillId="2" borderId="16" xfId="13" applyFont="1" applyFill="1" applyBorder="1" applyAlignment="1">
      <alignment horizontal="left" indent="3"/>
    </xf>
    <xf numFmtId="3" fontId="2" fillId="2" borderId="17" xfId="13" applyNumberFormat="1" applyFont="1" applyFill="1" applyBorder="1"/>
    <xf numFmtId="3" fontId="2" fillId="2" borderId="18" xfId="13" applyNumberFormat="1" applyFont="1" applyFill="1" applyBorder="1"/>
    <xf numFmtId="0" fontId="2" fillId="2" borderId="8" xfId="13" applyFont="1" applyFill="1" applyBorder="1" applyAlignment="1">
      <alignment horizontal="left" indent="3"/>
    </xf>
    <xf numFmtId="3" fontId="2" fillId="2" borderId="56" xfId="13" applyNumberFormat="1" applyFont="1" applyFill="1" applyBorder="1"/>
    <xf numFmtId="3" fontId="2" fillId="2" borderId="57" xfId="13" applyNumberFormat="1" applyFont="1" applyFill="1" applyBorder="1"/>
    <xf numFmtId="0" fontId="10" fillId="2" borderId="12" xfId="13" applyFont="1" applyFill="1" applyBorder="1" applyAlignment="1">
      <alignment horizontal="right"/>
    </xf>
    <xf numFmtId="3" fontId="10" fillId="2" borderId="1" xfId="13" applyNumberFormat="1" applyFont="1" applyFill="1" applyBorder="1"/>
    <xf numFmtId="3" fontId="10" fillId="2" borderId="10" xfId="13" applyNumberFormat="1" applyFont="1" applyFill="1" applyBorder="1"/>
    <xf numFmtId="0" fontId="2" fillId="2" borderId="105" xfId="13" applyFont="1" applyFill="1" applyBorder="1" applyAlignment="1">
      <alignment horizontal="left" indent="1"/>
    </xf>
    <xf numFmtId="0" fontId="2" fillId="2" borderId="8" xfId="13" applyFont="1" applyFill="1" applyBorder="1" applyAlignment="1">
      <alignment horizontal="left" indent="1"/>
    </xf>
    <xf numFmtId="3" fontId="2" fillId="2" borderId="26" xfId="13" applyNumberFormat="1" applyFont="1" applyFill="1" applyBorder="1"/>
    <xf numFmtId="3" fontId="2" fillId="2" borderId="27" xfId="13" applyNumberFormat="1" applyFont="1" applyFill="1" applyBorder="1"/>
    <xf numFmtId="0" fontId="2" fillId="2" borderId="36" xfId="13" applyFont="1" applyFill="1" applyBorder="1" applyAlignment="1">
      <alignment horizontal="left" indent="3"/>
    </xf>
    <xf numFmtId="3" fontId="2" fillId="2" borderId="31" xfId="13" applyNumberFormat="1" applyFont="1" applyFill="1" applyBorder="1"/>
    <xf numFmtId="3" fontId="2" fillId="2" borderId="33" xfId="13" applyNumberFormat="1" applyFont="1" applyFill="1" applyBorder="1"/>
    <xf numFmtId="165" fontId="19" fillId="2" borderId="0" xfId="13" applyNumberFormat="1" applyFont="1" applyFill="1" applyBorder="1" applyAlignment="1"/>
    <xf numFmtId="0" fontId="2" fillId="2" borderId="16" xfId="13" applyFont="1" applyFill="1" applyBorder="1" applyAlignment="1">
      <alignment horizontal="left" indent="5"/>
    </xf>
    <xf numFmtId="0" fontId="2" fillId="2" borderId="19" xfId="13" applyFont="1" applyFill="1" applyBorder="1" applyAlignment="1">
      <alignment horizontal="left" indent="5"/>
    </xf>
    <xf numFmtId="3" fontId="2" fillId="2" borderId="20" xfId="13" applyNumberFormat="1" applyFont="1" applyFill="1" applyBorder="1"/>
    <xf numFmtId="3" fontId="2" fillId="2" borderId="21" xfId="13" applyNumberFormat="1" applyFont="1" applyFill="1" applyBorder="1"/>
    <xf numFmtId="0" fontId="2" fillId="2" borderId="5" xfId="13" applyFont="1" applyFill="1" applyBorder="1" applyAlignment="1">
      <alignment horizontal="left" indent="3"/>
    </xf>
    <xf numFmtId="3" fontId="2" fillId="2" borderId="6" xfId="13" applyNumberFormat="1" applyFont="1" applyFill="1" applyBorder="1"/>
    <xf numFmtId="3" fontId="2" fillId="2" borderId="7" xfId="13" applyNumberFormat="1" applyFont="1" applyFill="1" applyBorder="1"/>
    <xf numFmtId="165" fontId="18" fillId="2" borderId="0" xfId="13" applyNumberFormat="1" applyFont="1" applyFill="1" applyAlignment="1"/>
    <xf numFmtId="0" fontId="1" fillId="2" borderId="0" xfId="13" applyFont="1" applyFill="1" applyAlignment="1">
      <alignment horizontal="left"/>
    </xf>
    <xf numFmtId="0" fontId="10" fillId="2" borderId="0" xfId="13" applyFont="1" applyFill="1"/>
    <xf numFmtId="49" fontId="19" fillId="2" borderId="0" xfId="13" applyNumberFormat="1" applyFill="1"/>
    <xf numFmtId="41" fontId="19" fillId="2" borderId="0" xfId="13" applyNumberFormat="1" applyFill="1" applyAlignment="1">
      <alignment horizontal="right" wrapText="1"/>
    </xf>
    <xf numFmtId="41" fontId="19" fillId="2" borderId="0" xfId="13" applyNumberFormat="1" applyFill="1"/>
    <xf numFmtId="41" fontId="19" fillId="2" borderId="0" xfId="13" applyNumberFormat="1" applyFill="1" applyAlignment="1">
      <alignment horizontal="center" wrapText="1"/>
    </xf>
    <xf numFmtId="0" fontId="11" fillId="0" borderId="0" xfId="20" applyFont="1" applyFill="1" applyAlignment="1"/>
    <xf numFmtId="0" fontId="2" fillId="0" borderId="14" xfId="20" applyFont="1" applyFill="1" applyBorder="1" applyAlignment="1">
      <alignment horizontal="left" indent="1"/>
    </xf>
    <xf numFmtId="3" fontId="2" fillId="0" borderId="14" xfId="20" applyNumberFormat="1" applyFont="1" applyFill="1" applyBorder="1"/>
    <xf numFmtId="0" fontId="2" fillId="0" borderId="31" xfId="20" applyFont="1" applyFill="1" applyBorder="1" applyAlignment="1">
      <alignment horizontal="left" indent="3"/>
    </xf>
    <xf numFmtId="3" fontId="2" fillId="0" borderId="31" xfId="20" applyNumberFormat="1" applyFont="1" applyFill="1" applyBorder="1"/>
    <xf numFmtId="0" fontId="2" fillId="0" borderId="31" xfId="20" applyFont="1" applyFill="1" applyBorder="1" applyAlignment="1">
      <alignment horizontal="left" indent="1"/>
    </xf>
    <xf numFmtId="0" fontId="2" fillId="0" borderId="26" xfId="20" applyFont="1" applyFill="1" applyBorder="1" applyAlignment="1">
      <alignment horizontal="left" indent="1"/>
    </xf>
    <xf numFmtId="3" fontId="2" fillId="0" borderId="31" xfId="21" applyNumberFormat="1" applyFont="1" applyFill="1" applyBorder="1"/>
    <xf numFmtId="1" fontId="2" fillId="0" borderId="31" xfId="21" applyNumberFormat="1" applyFont="1" applyFill="1" applyBorder="1"/>
    <xf numFmtId="0" fontId="2" fillId="0" borderId="11" xfId="20" applyFont="1" applyFill="1" applyBorder="1" applyAlignment="1">
      <alignment horizontal="left" indent="1"/>
    </xf>
    <xf numFmtId="3" fontId="2" fillId="0" borderId="11" xfId="20" applyNumberFormat="1" applyFont="1" applyFill="1" applyBorder="1"/>
    <xf numFmtId="3" fontId="2" fillId="0" borderId="11" xfId="21" applyNumberFormat="1" applyFont="1" applyFill="1" applyBorder="1"/>
    <xf numFmtId="1" fontId="2" fillId="0" borderId="11" xfId="21" applyNumberFormat="1" applyFont="1" applyFill="1" applyBorder="1"/>
    <xf numFmtId="3" fontId="2" fillId="0" borderId="56" xfId="21" applyNumberFormat="1" applyFont="1" applyFill="1" applyBorder="1"/>
    <xf numFmtId="0" fontId="10" fillId="0" borderId="1" xfId="20" applyFont="1" applyFill="1" applyBorder="1" applyAlignment="1">
      <alignment horizontal="right" indent="1"/>
    </xf>
    <xf numFmtId="3" fontId="10" fillId="0" borderId="1" xfId="20" applyNumberFormat="1" applyFont="1" applyFill="1" applyBorder="1"/>
    <xf numFmtId="3" fontId="10" fillId="0" borderId="1" xfId="21" applyNumberFormat="1" applyFont="1" applyFill="1" applyBorder="1"/>
    <xf numFmtId="3" fontId="10" fillId="0" borderId="110" xfId="21" applyNumberFormat="1" applyFont="1" applyFill="1" applyBorder="1"/>
    <xf numFmtId="0" fontId="10" fillId="0" borderId="0" xfId="20" applyFont="1" applyFill="1" applyBorder="1" applyAlignment="1">
      <alignment horizontal="right" indent="1"/>
    </xf>
    <xf numFmtId="0" fontId="10" fillId="0" borderId="0" xfId="20" applyFont="1" applyFill="1" applyBorder="1"/>
    <xf numFmtId="0" fontId="8" fillId="0" borderId="0" xfId="22" applyFont="1" applyFill="1" applyAlignment="1"/>
    <xf numFmtId="0" fontId="9" fillId="0" borderId="0" xfId="22" applyFont="1" applyFill="1" applyAlignment="1"/>
    <xf numFmtId="0" fontId="2" fillId="0" borderId="0" xfId="22" applyFont="1" applyFill="1" applyAlignment="1"/>
    <xf numFmtId="0" fontId="1" fillId="0" borderId="0" xfId="22" applyFont="1" applyFill="1" applyAlignment="1"/>
    <xf numFmtId="0" fontId="2" fillId="0" borderId="1" xfId="22" applyFont="1" applyFill="1" applyBorder="1" applyAlignment="1">
      <alignment horizontal="center" vertical="center" wrapText="1"/>
    </xf>
    <xf numFmtId="0" fontId="2" fillId="0" borderId="1" xfId="22" applyFont="1" applyFill="1" applyBorder="1" applyAlignment="1">
      <alignment horizontal="center" vertical="top" wrapText="1"/>
    </xf>
    <xf numFmtId="0" fontId="2" fillId="0" borderId="10" xfId="22" applyFont="1" applyFill="1" applyBorder="1" applyAlignment="1">
      <alignment horizontal="center" vertical="top" wrapText="1"/>
    </xf>
    <xf numFmtId="0" fontId="2" fillId="0" borderId="13" xfId="22" applyFont="1" applyFill="1" applyBorder="1" applyAlignment="1">
      <alignment horizontal="left" indent="2"/>
    </xf>
    <xf numFmtId="3" fontId="2" fillId="0" borderId="14" xfId="22" applyNumberFormat="1" applyFont="1" applyFill="1" applyBorder="1" applyAlignment="1">
      <alignment vertical="center"/>
    </xf>
    <xf numFmtId="3" fontId="2" fillId="0" borderId="14" xfId="22" applyNumberFormat="1" applyFont="1" applyFill="1" applyBorder="1"/>
    <xf numFmtId="3" fontId="2" fillId="0" borderId="15" xfId="22" applyNumberFormat="1" applyFont="1" applyFill="1" applyBorder="1"/>
    <xf numFmtId="3" fontId="2" fillId="0" borderId="17" xfId="22" applyNumberFormat="1" applyFont="1" applyFill="1" applyBorder="1" applyAlignment="1">
      <alignment vertical="center"/>
    </xf>
    <xf numFmtId="0" fontId="53" fillId="0" borderId="16" xfId="22" applyFont="1" applyFill="1" applyBorder="1" applyAlignment="1">
      <alignment horizontal="left" indent="8"/>
    </xf>
    <xf numFmtId="3" fontId="53" fillId="0" borderId="17" xfId="22" applyNumberFormat="1" applyFont="1" applyFill="1" applyBorder="1" applyAlignment="1">
      <alignment vertical="center"/>
    </xf>
    <xf numFmtId="3" fontId="53" fillId="0" borderId="17" xfId="22" applyNumberFormat="1" applyFont="1" applyFill="1" applyBorder="1"/>
    <xf numFmtId="3" fontId="2" fillId="0" borderId="26" xfId="22" applyNumberFormat="1" applyFont="1" applyFill="1" applyBorder="1" applyAlignment="1">
      <alignment vertical="center"/>
    </xf>
    <xf numFmtId="3" fontId="2" fillId="0" borderId="26" xfId="22" applyNumberFormat="1" applyFont="1" applyFill="1" applyBorder="1"/>
    <xf numFmtId="3" fontId="2" fillId="0" borderId="27" xfId="22" applyNumberFormat="1" applyFont="1" applyFill="1" applyBorder="1"/>
    <xf numFmtId="0" fontId="10" fillId="0" borderId="16" xfId="22" applyFont="1" applyFill="1" applyBorder="1" applyAlignment="1">
      <alignment horizontal="center"/>
    </xf>
    <xf numFmtId="3" fontId="10" fillId="0" borderId="31" xfId="22" applyNumberFormat="1" applyFont="1" applyFill="1" applyBorder="1" applyAlignment="1">
      <alignment vertical="center"/>
    </xf>
    <xf numFmtId="3" fontId="10" fillId="0" borderId="31" xfId="22" applyNumberFormat="1" applyFont="1" applyFill="1" applyBorder="1"/>
    <xf numFmtId="3" fontId="10" fillId="0" borderId="33" xfId="22" applyNumberFormat="1" applyFont="1" applyFill="1" applyBorder="1"/>
    <xf numFmtId="0" fontId="10" fillId="0" borderId="16" xfId="22" applyFont="1" applyFill="1" applyBorder="1"/>
    <xf numFmtId="3" fontId="10" fillId="0" borderId="17" xfId="22" applyNumberFormat="1" applyFont="1" applyFill="1" applyBorder="1" applyAlignment="1">
      <alignment vertical="center"/>
    </xf>
    <xf numFmtId="3" fontId="10" fillId="0" borderId="17" xfId="22" applyNumberFormat="1" applyFont="1" applyFill="1" applyBorder="1"/>
    <xf numFmtId="3" fontId="10" fillId="0" borderId="18" xfId="22" applyNumberFormat="1" applyFont="1" applyFill="1" applyBorder="1"/>
    <xf numFmtId="3" fontId="10" fillId="0" borderId="99" xfId="22" applyNumberFormat="1" applyFont="1" applyFill="1" applyBorder="1" applyAlignment="1">
      <alignment vertical="center"/>
    </xf>
    <xf numFmtId="0" fontId="2" fillId="0" borderId="137" xfId="22" applyFont="1" applyFill="1" applyBorder="1"/>
    <xf numFmtId="3" fontId="2" fillId="0" borderId="35" xfId="22" applyNumberFormat="1" applyFont="1" applyFill="1" applyBorder="1" applyAlignment="1">
      <alignment vertical="center"/>
    </xf>
    <xf numFmtId="3" fontId="2" fillId="0" borderId="35" xfId="22" applyNumberFormat="1" applyFont="1" applyFill="1" applyBorder="1"/>
    <xf numFmtId="3" fontId="2" fillId="0" borderId="53" xfId="22" applyNumberFormat="1" applyFont="1" applyFill="1" applyBorder="1"/>
    <xf numFmtId="0" fontId="2" fillId="0" borderId="0" xfId="22" applyFont="1" applyFill="1" applyAlignment="1">
      <alignment vertical="center"/>
    </xf>
    <xf numFmtId="0" fontId="1" fillId="0" borderId="0" xfId="22" applyFont="1" applyFill="1" applyAlignment="1">
      <alignment horizontal="left"/>
    </xf>
    <xf numFmtId="0" fontId="11" fillId="0" borderId="0" xfId="22" applyFont="1" applyFill="1"/>
    <xf numFmtId="3" fontId="53" fillId="0" borderId="18" xfId="22" applyNumberFormat="1" applyFont="1" applyFill="1" applyBorder="1"/>
    <xf numFmtId="3" fontId="10" fillId="0" borderId="152" xfId="22" applyNumberFormat="1" applyFont="1" applyFill="1" applyBorder="1"/>
    <xf numFmtId="3" fontId="2" fillId="0" borderId="151" xfId="22" applyNumberFormat="1" applyFont="1" applyFill="1" applyBorder="1"/>
    <xf numFmtId="3" fontId="2" fillId="0" borderId="52" xfId="22" applyNumberFormat="1" applyFont="1" applyFill="1" applyBorder="1"/>
    <xf numFmtId="3" fontId="10" fillId="0" borderId="69" xfId="22" applyNumberFormat="1" applyFont="1" applyFill="1" applyBorder="1"/>
    <xf numFmtId="0" fontId="2" fillId="0" borderId="0" xfId="0" applyFont="1" applyFill="1" applyAlignment="1">
      <alignment horizontal="left" vertical="top"/>
    </xf>
    <xf numFmtId="0" fontId="16" fillId="0" borderId="0" xfId="0" applyFont="1" applyFill="1" applyAlignment="1">
      <alignment horizontal="left" vertical="top"/>
    </xf>
    <xf numFmtId="0" fontId="8" fillId="0" borderId="0" xfId="0" applyFont="1" applyFill="1" applyAlignment="1">
      <alignment horizontal="center"/>
    </xf>
    <xf numFmtId="0" fontId="9" fillId="0" borderId="0" xfId="0" applyFont="1" applyFill="1" applyAlignment="1">
      <alignment horizontal="center"/>
    </xf>
    <xf numFmtId="0" fontId="2" fillId="0" borderId="0" xfId="0" applyFont="1" applyFill="1" applyAlignment="1">
      <alignment horizontal="center"/>
    </xf>
    <xf numFmtId="0" fontId="1" fillId="0" borderId="0" xfId="0" applyFont="1" applyFill="1" applyAlignment="1">
      <alignment horizontal="center"/>
    </xf>
    <xf numFmtId="0" fontId="10" fillId="0" borderId="2" xfId="0" applyFont="1" applyFill="1" applyBorder="1" applyAlignment="1">
      <alignment horizontal="center"/>
    </xf>
    <xf numFmtId="0" fontId="10" fillId="0" borderId="3" xfId="0" applyFont="1" applyFill="1" applyBorder="1" applyAlignment="1">
      <alignment horizontal="center"/>
    </xf>
    <xf numFmtId="0" fontId="10" fillId="0" borderId="4" xfId="0" applyFont="1" applyFill="1" applyBorder="1" applyAlignment="1">
      <alignment horizontal="center"/>
    </xf>
    <xf numFmtId="0" fontId="5" fillId="0" borderId="0" xfId="0" applyFont="1" applyFill="1" applyAlignment="1">
      <alignment horizontal="center"/>
    </xf>
    <xf numFmtId="0" fontId="7" fillId="0" borderId="0" xfId="0" applyFont="1" applyFill="1" applyAlignment="1">
      <alignment horizontal="center"/>
    </xf>
    <xf numFmtId="0" fontId="10"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0" xfId="0" applyFont="1" applyFill="1"/>
    <xf numFmtId="0" fontId="12" fillId="0" borderId="0" xfId="0" applyFont="1" applyFill="1" applyAlignment="1">
      <alignment horizontal="left" vertical="top" wrapText="1"/>
    </xf>
    <xf numFmtId="0" fontId="10" fillId="0" borderId="9" xfId="20" applyFont="1" applyFill="1" applyBorder="1" applyAlignment="1">
      <alignment horizontal="center" vertical="center"/>
    </xf>
    <xf numFmtId="0" fontId="10" fillId="0" borderId="8" xfId="20" applyFont="1" applyFill="1" applyBorder="1" applyAlignment="1">
      <alignment horizontal="center" vertical="center"/>
    </xf>
    <xf numFmtId="0" fontId="10" fillId="0" borderId="85" xfId="20" applyFont="1" applyFill="1" applyBorder="1" applyAlignment="1">
      <alignment horizontal="center" vertical="center" wrapText="1"/>
    </xf>
    <xf numFmtId="0" fontId="10" fillId="0" borderId="56" xfId="20" applyFont="1" applyFill="1" applyBorder="1" applyAlignment="1">
      <alignment horizontal="center" vertical="center" wrapText="1"/>
    </xf>
    <xf numFmtId="0" fontId="10" fillId="0" borderId="83" xfId="20" applyFont="1" applyFill="1" applyBorder="1" applyAlignment="1">
      <alignment horizontal="center" vertical="center" wrapText="1"/>
    </xf>
    <xf numFmtId="0" fontId="10" fillId="0" borderId="82" xfId="20" applyFont="1" applyFill="1" applyBorder="1" applyAlignment="1">
      <alignment horizontal="center" vertical="center" wrapText="1"/>
    </xf>
    <xf numFmtId="0" fontId="10" fillId="0" borderId="84" xfId="20" applyFont="1" applyFill="1" applyBorder="1" applyAlignment="1">
      <alignment horizontal="center" vertical="center" wrapText="1"/>
    </xf>
    <xf numFmtId="0" fontId="10" fillId="0" borderId="81" xfId="20" applyFont="1" applyFill="1" applyBorder="1" applyAlignment="1">
      <alignment horizontal="center" vertical="center" wrapText="1"/>
    </xf>
    <xf numFmtId="0" fontId="8" fillId="0" borderId="0" xfId="20" applyFont="1" applyFill="1" applyAlignment="1">
      <alignment horizontal="center"/>
    </xf>
    <xf numFmtId="0" fontId="9" fillId="0" borderId="0" xfId="20" applyFont="1" applyFill="1" applyAlignment="1">
      <alignment horizontal="center"/>
    </xf>
    <xf numFmtId="0" fontId="2" fillId="0" borderId="0" xfId="20" applyFont="1" applyFill="1" applyAlignment="1">
      <alignment horizontal="center"/>
    </xf>
    <xf numFmtId="0" fontId="1" fillId="0" borderId="0" xfId="20" applyFont="1" applyFill="1" applyAlignment="1">
      <alignment horizontal="center"/>
    </xf>
    <xf numFmtId="0" fontId="1" fillId="0" borderId="86" xfId="20" applyFont="1" applyFill="1" applyBorder="1" applyAlignment="1">
      <alignment horizontal="center"/>
    </xf>
    <xf numFmtId="0" fontId="1" fillId="0" borderId="0" xfId="20" applyFont="1" applyFill="1" applyBorder="1" applyAlignment="1">
      <alignment horizontal="center"/>
    </xf>
    <xf numFmtId="0" fontId="12" fillId="0" borderId="0" xfId="13" applyFont="1" applyFill="1" applyAlignment="1">
      <alignment horizontal="left" vertical="top" wrapText="1"/>
    </xf>
    <xf numFmtId="0" fontId="10" fillId="0" borderId="76" xfId="20" applyFont="1" applyFill="1" applyBorder="1" applyAlignment="1">
      <alignment horizontal="center" vertical="center" wrapText="1"/>
    </xf>
    <xf numFmtId="0" fontId="10" fillId="0" borderId="75" xfId="20" applyFont="1" applyFill="1" applyBorder="1" applyAlignment="1">
      <alignment horizontal="center" vertical="center" wrapText="1"/>
    </xf>
    <xf numFmtId="0" fontId="10" fillId="0" borderId="3" xfId="20" applyFont="1" applyFill="1" applyBorder="1" applyAlignment="1">
      <alignment horizontal="center" vertical="center" wrapText="1"/>
    </xf>
    <xf numFmtId="0" fontId="24" fillId="0" borderId="0" xfId="0" applyFont="1" applyFill="1" applyAlignment="1">
      <alignment horizontal="left" vertical="top"/>
    </xf>
    <xf numFmtId="0" fontId="10" fillId="0" borderId="9" xfId="0" applyFont="1" applyFill="1" applyBorder="1" applyAlignment="1">
      <alignment horizontal="center" vertical="center" wrapText="1"/>
    </xf>
    <xf numFmtId="0" fontId="10" fillId="0" borderId="8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2" fillId="0" borderId="86" xfId="0" applyFont="1" applyFill="1" applyBorder="1" applyAlignment="1">
      <alignment horizontal="center"/>
    </xf>
    <xf numFmtId="0" fontId="28" fillId="0" borderId="96" xfId="0" applyFont="1" applyFill="1" applyBorder="1" applyAlignment="1">
      <alignment horizontal="left" vertical="top"/>
    </xf>
    <xf numFmtId="0" fontId="12" fillId="0" borderId="96" xfId="0" applyFont="1" applyFill="1" applyBorder="1" applyAlignment="1">
      <alignment horizontal="left" vertical="top"/>
    </xf>
    <xf numFmtId="0" fontId="12" fillId="0" borderId="52" xfId="0" applyFont="1" applyFill="1" applyBorder="1" applyAlignment="1">
      <alignment horizontal="left" vertical="top"/>
    </xf>
    <xf numFmtId="0" fontId="23" fillId="0" borderId="102" xfId="0" applyFont="1" applyFill="1" applyBorder="1" applyAlignment="1">
      <alignment horizontal="right" vertical="top"/>
    </xf>
    <xf numFmtId="0" fontId="28" fillId="0" borderId="96" xfId="0" applyFont="1" applyFill="1" applyBorder="1" applyAlignment="1">
      <alignment horizontal="left" vertical="top" wrapText="1"/>
    </xf>
    <xf numFmtId="0" fontId="28" fillId="0" borderId="52" xfId="0" applyFont="1" applyFill="1" applyBorder="1" applyAlignment="1">
      <alignment horizontal="left" vertical="top"/>
    </xf>
    <xf numFmtId="0" fontId="23" fillId="0" borderId="94" xfId="0" applyFont="1" applyFill="1" applyBorder="1" applyAlignment="1">
      <alignment horizontal="right" vertical="top"/>
    </xf>
    <xf numFmtId="0" fontId="23" fillId="0" borderId="98" xfId="0" applyFont="1" applyFill="1" applyBorder="1" applyAlignment="1">
      <alignment horizontal="center" vertical="top"/>
    </xf>
    <xf numFmtId="0" fontId="23" fillId="0" borderId="62" xfId="0" applyFont="1" applyFill="1" applyBorder="1" applyAlignment="1">
      <alignment horizontal="center" vertical="top"/>
    </xf>
    <xf numFmtId="0" fontId="23" fillId="0" borderId="89" xfId="0" applyFont="1" applyFill="1" applyBorder="1" applyAlignment="1">
      <alignment horizontal="left" vertical="top"/>
    </xf>
    <xf numFmtId="0" fontId="23" fillId="0" borderId="101" xfId="0" applyFont="1" applyFill="1" applyBorder="1" applyAlignment="1">
      <alignment horizontal="left" vertical="top"/>
    </xf>
    <xf numFmtId="0" fontId="23" fillId="0" borderId="96" xfId="0" applyFont="1" applyFill="1" applyBorder="1" applyAlignment="1">
      <alignment horizontal="left" vertical="top"/>
    </xf>
    <xf numFmtId="0" fontId="23" fillId="0" borderId="52" xfId="0" applyFont="1" applyFill="1" applyBorder="1" applyAlignment="1">
      <alignment horizontal="left" vertical="top"/>
    </xf>
    <xf numFmtId="0" fontId="12" fillId="0" borderId="96" xfId="0" applyFont="1" applyFill="1" applyBorder="1" applyAlignment="1">
      <alignment horizontal="left" vertical="top" wrapText="1"/>
    </xf>
    <xf numFmtId="0" fontId="12" fillId="0" borderId="52" xfId="0" applyFont="1" applyFill="1" applyBorder="1" applyAlignment="1">
      <alignment horizontal="left" vertical="top" wrapText="1"/>
    </xf>
    <xf numFmtId="0" fontId="23" fillId="0" borderId="92" xfId="0" applyFont="1" applyFill="1" applyBorder="1" applyAlignment="1">
      <alignment horizontal="left" vertical="top"/>
    </xf>
    <xf numFmtId="0" fontId="23" fillId="0" borderId="93" xfId="0" applyFont="1" applyFill="1" applyBorder="1" applyAlignment="1">
      <alignment horizontal="left" vertical="top"/>
    </xf>
    <xf numFmtId="0" fontId="23" fillId="0" borderId="63" xfId="0" applyFont="1" applyFill="1" applyBorder="1" applyAlignment="1">
      <alignment horizontal="right" vertical="top"/>
    </xf>
    <xf numFmtId="0" fontId="23" fillId="0" borderId="92" xfId="0" applyFont="1" applyFill="1" applyBorder="1" applyAlignment="1">
      <alignment horizontal="left" vertical="top" wrapText="1"/>
    </xf>
    <xf numFmtId="0" fontId="28" fillId="0" borderId="90" xfId="0" applyFont="1" applyFill="1" applyBorder="1" applyAlignment="1">
      <alignment horizontal="left" vertical="top" wrapText="1"/>
    </xf>
    <xf numFmtId="0" fontId="0" fillId="0" borderId="90" xfId="0" applyFill="1" applyBorder="1" applyAlignment="1">
      <alignment horizontal="left" vertical="top" wrapText="1"/>
    </xf>
    <xf numFmtId="0" fontId="0" fillId="0" borderId="91" xfId="0" applyFill="1" applyBorder="1" applyAlignment="1">
      <alignment horizontal="left" vertical="top" wrapText="1"/>
    </xf>
    <xf numFmtId="0" fontId="0" fillId="0" borderId="92" xfId="0" applyFill="1" applyBorder="1" applyAlignment="1">
      <alignment horizontal="left" vertical="top" wrapText="1"/>
    </xf>
    <xf numFmtId="0" fontId="0" fillId="0" borderId="93" xfId="0" applyFill="1" applyBorder="1" applyAlignment="1">
      <alignment horizontal="left" vertical="top" wrapText="1"/>
    </xf>
    <xf numFmtId="0" fontId="12" fillId="0" borderId="90" xfId="0" applyFont="1" applyFill="1" applyBorder="1" applyAlignment="1">
      <alignment horizontal="left" vertical="top" wrapText="1"/>
    </xf>
    <xf numFmtId="0" fontId="12" fillId="0" borderId="91" xfId="0" applyFont="1" applyFill="1" applyBorder="1" applyAlignment="1">
      <alignment horizontal="left" vertical="top" wrapText="1"/>
    </xf>
    <xf numFmtId="0" fontId="12" fillId="0" borderId="92" xfId="0" applyFont="1" applyFill="1" applyBorder="1" applyAlignment="1">
      <alignment horizontal="left" vertical="top" wrapText="1"/>
    </xf>
    <xf numFmtId="0" fontId="12" fillId="0" borderId="93" xfId="0" applyFont="1" applyFill="1" applyBorder="1" applyAlignment="1">
      <alignment horizontal="left" vertical="top" wrapText="1"/>
    </xf>
    <xf numFmtId="0" fontId="20" fillId="0" borderId="0" xfId="0" applyFont="1" applyFill="1" applyAlignment="1">
      <alignment horizontal="center"/>
    </xf>
    <xf numFmtId="0" fontId="12" fillId="0" borderId="0" xfId="0" applyFont="1" applyFill="1" applyAlignment="1">
      <alignment horizontal="center"/>
    </xf>
    <xf numFmtId="0" fontId="26" fillId="0" borderId="0" xfId="0" applyFont="1" applyFill="1" applyAlignment="1">
      <alignment horizontal="center"/>
    </xf>
    <xf numFmtId="0" fontId="2" fillId="0" borderId="0" xfId="0" applyFont="1" applyFill="1" applyBorder="1" applyAlignment="1">
      <alignment horizontal="center"/>
    </xf>
    <xf numFmtId="0" fontId="23" fillId="0" borderId="89" xfId="0" applyFont="1" applyFill="1" applyBorder="1" applyAlignment="1">
      <alignment horizontal="left" vertical="top" wrapText="1"/>
    </xf>
    <xf numFmtId="0" fontId="28" fillId="0" borderId="91" xfId="0" applyFont="1" applyFill="1" applyBorder="1" applyAlignment="1">
      <alignment horizontal="left" vertical="top" wrapText="1"/>
    </xf>
    <xf numFmtId="0" fontId="28" fillId="0" borderId="92" xfId="0" applyFont="1" applyFill="1" applyBorder="1" applyAlignment="1">
      <alignment horizontal="left" vertical="top" wrapText="1"/>
    </xf>
    <xf numFmtId="0" fontId="28" fillId="0" borderId="93" xfId="0" applyFont="1" applyFill="1" applyBorder="1" applyAlignment="1">
      <alignment horizontal="left" vertical="top" wrapText="1"/>
    </xf>
    <xf numFmtId="0" fontId="23" fillId="0" borderId="95" xfId="0" applyFont="1" applyFill="1" applyBorder="1" applyAlignment="1">
      <alignment horizontal="left" vertical="top" wrapText="1"/>
    </xf>
    <xf numFmtId="0" fontId="23" fillId="2" borderId="98" xfId="0" applyFont="1" applyFill="1" applyBorder="1" applyAlignment="1">
      <alignment horizontal="center" vertical="top"/>
    </xf>
    <xf numFmtId="0" fontId="23" fillId="2" borderId="62" xfId="0" applyFont="1" applyFill="1" applyBorder="1" applyAlignment="1">
      <alignment horizontal="center" vertical="top"/>
    </xf>
    <xf numFmtId="0" fontId="23" fillId="2" borderId="94" xfId="0" applyFont="1" applyFill="1" applyBorder="1" applyAlignment="1">
      <alignment horizontal="right" vertical="top"/>
    </xf>
    <xf numFmtId="0" fontId="23" fillId="2" borderId="92" xfId="0" applyFont="1" applyFill="1" applyBorder="1" applyAlignment="1">
      <alignment horizontal="left" vertical="top"/>
    </xf>
    <xf numFmtId="0" fontId="23" fillId="2" borderId="93" xfId="0" applyFont="1" applyFill="1" applyBorder="1" applyAlignment="1">
      <alignment horizontal="left" vertical="top"/>
    </xf>
    <xf numFmtId="0" fontId="28" fillId="2" borderId="96" xfId="0" applyFont="1" applyFill="1" applyBorder="1" applyAlignment="1">
      <alignment horizontal="left" vertical="top" wrapText="1"/>
    </xf>
    <xf numFmtId="0" fontId="28" fillId="2" borderId="96" xfId="0" applyFont="1" applyFill="1" applyBorder="1" applyAlignment="1">
      <alignment horizontal="left" vertical="top"/>
    </xf>
    <xf numFmtId="0" fontId="28" fillId="2" borderId="52" xfId="0" applyFont="1" applyFill="1" applyBorder="1" applyAlignment="1">
      <alignment horizontal="left" vertical="top"/>
    </xf>
    <xf numFmtId="0" fontId="23" fillId="2" borderId="96" xfId="0" applyFont="1" applyFill="1" applyBorder="1" applyAlignment="1">
      <alignment horizontal="left" vertical="top"/>
    </xf>
    <xf numFmtId="0" fontId="23" fillId="2" borderId="52" xfId="0" applyFont="1" applyFill="1" applyBorder="1" applyAlignment="1">
      <alignment horizontal="left" vertical="top"/>
    </xf>
    <xf numFmtId="0" fontId="20" fillId="2" borderId="0" xfId="0" applyFont="1" applyFill="1" applyAlignment="1">
      <alignment horizontal="center"/>
    </xf>
    <xf numFmtId="0" fontId="1" fillId="2" borderId="0" xfId="0" applyFont="1" applyFill="1" applyAlignment="1">
      <alignment horizontal="center"/>
    </xf>
    <xf numFmtId="0" fontId="12" fillId="2" borderId="0" xfId="0" applyFont="1" applyFill="1" applyAlignment="1">
      <alignment horizontal="center"/>
    </xf>
    <xf numFmtId="0" fontId="26" fillId="2" borderId="0" xfId="0" applyFont="1" applyFill="1" applyAlignment="1">
      <alignment horizontal="center"/>
    </xf>
    <xf numFmtId="0" fontId="2" fillId="2" borderId="0" xfId="0" applyFont="1" applyFill="1" applyBorder="1" applyAlignment="1">
      <alignment horizontal="center"/>
    </xf>
    <xf numFmtId="0" fontId="2" fillId="2" borderId="86" xfId="0" applyFont="1" applyFill="1" applyBorder="1" applyAlignment="1">
      <alignment horizontal="center"/>
    </xf>
    <xf numFmtId="0" fontId="23" fillId="2" borderId="92" xfId="0" applyFont="1" applyFill="1" applyBorder="1" applyAlignment="1">
      <alignment horizontal="left" vertical="top" wrapText="1"/>
    </xf>
    <xf numFmtId="0" fontId="28" fillId="2" borderId="90" xfId="0" applyFont="1" applyFill="1" applyBorder="1" applyAlignment="1">
      <alignment horizontal="left" vertical="top" wrapText="1"/>
    </xf>
    <xf numFmtId="0" fontId="0" fillId="2" borderId="90" xfId="0" applyFill="1" applyBorder="1" applyAlignment="1">
      <alignment horizontal="left" vertical="top" wrapText="1"/>
    </xf>
    <xf numFmtId="0" fontId="0" fillId="2" borderId="91" xfId="0" applyFill="1" applyBorder="1" applyAlignment="1">
      <alignment horizontal="left" vertical="top" wrapText="1"/>
    </xf>
    <xf numFmtId="0" fontId="0" fillId="2" borderId="92" xfId="0" applyFill="1" applyBorder="1" applyAlignment="1">
      <alignment horizontal="left" vertical="top" wrapText="1"/>
    </xf>
    <xf numFmtId="0" fontId="0" fillId="2" borderId="93" xfId="0" applyFill="1" applyBorder="1" applyAlignment="1">
      <alignment horizontal="left" vertical="top" wrapText="1"/>
    </xf>
    <xf numFmtId="0" fontId="12" fillId="2" borderId="90" xfId="0" applyFont="1" applyFill="1" applyBorder="1" applyAlignment="1">
      <alignment horizontal="left" vertical="top" wrapText="1"/>
    </xf>
    <xf numFmtId="0" fontId="12" fillId="2" borderId="91" xfId="0" applyFont="1" applyFill="1" applyBorder="1" applyAlignment="1">
      <alignment horizontal="left" vertical="top" wrapText="1"/>
    </xf>
    <xf numFmtId="0" fontId="12" fillId="2" borderId="92" xfId="0" applyFont="1" applyFill="1" applyBorder="1" applyAlignment="1">
      <alignment horizontal="left" vertical="top" wrapText="1"/>
    </xf>
    <xf numFmtId="0" fontId="12" fillId="2" borderId="93" xfId="0" applyFont="1" applyFill="1" applyBorder="1" applyAlignment="1">
      <alignment horizontal="left" vertical="top" wrapText="1"/>
    </xf>
    <xf numFmtId="0" fontId="12" fillId="2" borderId="96" xfId="0" applyFont="1" applyFill="1" applyBorder="1" applyAlignment="1">
      <alignment horizontal="left" vertical="top" wrapText="1"/>
    </xf>
    <xf numFmtId="0" fontId="12" fillId="2" borderId="96" xfId="0" applyFont="1" applyFill="1" applyBorder="1" applyAlignment="1">
      <alignment horizontal="left" vertical="top"/>
    </xf>
    <xf numFmtId="0" fontId="12" fillId="2" borderId="52" xfId="0" applyFont="1" applyFill="1" applyBorder="1" applyAlignment="1">
      <alignment horizontal="left" vertical="top"/>
    </xf>
    <xf numFmtId="0" fontId="23" fillId="0" borderId="98" xfId="0" applyFont="1" applyBorder="1" applyAlignment="1">
      <alignment horizontal="center" vertical="top"/>
    </xf>
    <xf numFmtId="0" fontId="23" fillId="0" borderId="62" xfId="0" applyFont="1" applyBorder="1" applyAlignment="1">
      <alignment horizontal="center" vertical="top"/>
    </xf>
    <xf numFmtId="0" fontId="20" fillId="0" borderId="0" xfId="0" applyFont="1" applyAlignment="1">
      <alignment horizontal="center"/>
    </xf>
    <xf numFmtId="0" fontId="1" fillId="0" borderId="0" xfId="0" applyFont="1" applyAlignment="1">
      <alignment horizontal="center"/>
    </xf>
    <xf numFmtId="0" fontId="12" fillId="0" borderId="0" xfId="0" applyFont="1" applyAlignment="1">
      <alignment horizontal="center"/>
    </xf>
    <xf numFmtId="0" fontId="26" fillId="0" borderId="0" xfId="0" applyFont="1" applyAlignment="1">
      <alignment horizontal="center"/>
    </xf>
    <xf numFmtId="0" fontId="2" fillId="0" borderId="0" xfId="0" applyFont="1" applyBorder="1" applyAlignment="1">
      <alignment horizontal="center"/>
    </xf>
    <xf numFmtId="0" fontId="2" fillId="0" borderId="86" xfId="0" applyFont="1" applyBorder="1" applyAlignment="1">
      <alignment horizontal="center"/>
    </xf>
    <xf numFmtId="0" fontId="23" fillId="0" borderId="89" xfId="0" applyFont="1" applyBorder="1" applyAlignment="1">
      <alignment horizontal="left" vertical="top" wrapText="1"/>
    </xf>
    <xf numFmtId="0" fontId="28" fillId="0" borderId="90" xfId="0" applyFont="1" applyBorder="1" applyAlignment="1">
      <alignment horizontal="left" vertical="top" wrapText="1"/>
    </xf>
    <xf numFmtId="0" fontId="28" fillId="0" borderId="91" xfId="0" applyFont="1" applyBorder="1" applyAlignment="1">
      <alignment horizontal="left" vertical="top" wrapText="1"/>
    </xf>
    <xf numFmtId="0" fontId="0" fillId="0" borderId="92" xfId="0" applyBorder="1" applyAlignment="1">
      <alignment horizontal="left" vertical="top" wrapText="1"/>
    </xf>
    <xf numFmtId="0" fontId="0" fillId="0" borderId="93" xfId="0" applyBorder="1" applyAlignment="1">
      <alignment horizontal="left" vertical="top" wrapText="1"/>
    </xf>
    <xf numFmtId="0" fontId="23" fillId="0" borderId="94" xfId="0" applyFont="1" applyBorder="1" applyAlignment="1">
      <alignment horizontal="right" vertical="top"/>
    </xf>
    <xf numFmtId="0" fontId="23" fillId="0" borderId="96" xfId="0" applyFont="1" applyBorder="1" applyAlignment="1">
      <alignment horizontal="left" vertical="top"/>
    </xf>
    <xf numFmtId="0" fontId="23" fillId="0" borderId="52" xfId="0" applyFont="1" applyBorder="1" applyAlignment="1">
      <alignment horizontal="left" vertical="top"/>
    </xf>
    <xf numFmtId="0" fontId="28" fillId="0" borderId="96" xfId="0" applyFont="1" applyBorder="1" applyAlignment="1">
      <alignment horizontal="left" vertical="top"/>
    </xf>
    <xf numFmtId="0" fontId="12" fillId="0" borderId="96" xfId="0" applyFont="1" applyBorder="1" applyAlignment="1">
      <alignment horizontal="left" vertical="top"/>
    </xf>
    <xf numFmtId="0" fontId="12" fillId="0" borderId="52" xfId="0" applyFont="1" applyBorder="1" applyAlignment="1">
      <alignment horizontal="left" vertical="top"/>
    </xf>
    <xf numFmtId="0" fontId="19" fillId="0" borderId="0" xfId="13" applyAlignment="1">
      <alignment horizontal="center"/>
    </xf>
    <xf numFmtId="0" fontId="13" fillId="0" borderId="0" xfId="13" applyNumberFormat="1" applyFont="1" applyFill="1" applyAlignment="1">
      <alignment horizontal="left" vertical="top" wrapText="1"/>
    </xf>
    <xf numFmtId="165" fontId="32" fillId="0" borderId="0" xfId="13" applyNumberFormat="1" applyFont="1" applyBorder="1" applyAlignment="1">
      <alignment horizontal="center"/>
    </xf>
    <xf numFmtId="0" fontId="19" fillId="0" borderId="0" xfId="13" applyBorder="1" applyAlignment="1">
      <alignment horizontal="center"/>
    </xf>
    <xf numFmtId="3" fontId="29" fillId="0" borderId="0" xfId="13" applyNumberFormat="1" applyFont="1" applyAlignment="1"/>
    <xf numFmtId="0" fontId="30" fillId="0" borderId="0" xfId="13" applyFont="1" applyAlignment="1"/>
    <xf numFmtId="165" fontId="19" fillId="0" borderId="0" xfId="13" applyNumberFormat="1" applyFont="1" applyAlignment="1">
      <alignment horizontal="center"/>
    </xf>
    <xf numFmtId="0" fontId="8" fillId="0" borderId="0" xfId="13" applyFont="1" applyAlignment="1">
      <alignment horizontal="center"/>
    </xf>
    <xf numFmtId="0" fontId="9" fillId="0" borderId="0" xfId="13" applyFont="1" applyAlignment="1">
      <alignment horizontal="center"/>
    </xf>
    <xf numFmtId="0" fontId="2" fillId="0" borderId="0" xfId="13" applyFont="1" applyAlignment="1">
      <alignment horizontal="center"/>
    </xf>
    <xf numFmtId="0" fontId="1" fillId="0" borderId="0" xfId="13" applyFont="1" applyAlignment="1">
      <alignment horizontal="center"/>
    </xf>
    <xf numFmtId="0" fontId="10" fillId="0" borderId="9" xfId="13" applyFont="1" applyBorder="1" applyAlignment="1">
      <alignment horizontal="center" vertical="center"/>
    </xf>
    <xf numFmtId="0" fontId="10" fillId="0" borderId="8" xfId="13" applyFont="1" applyBorder="1" applyAlignment="1">
      <alignment horizontal="center" vertical="center"/>
    </xf>
    <xf numFmtId="0" fontId="10" fillId="0" borderId="3" xfId="13" applyFont="1" applyBorder="1" applyAlignment="1">
      <alignment horizontal="center" vertical="center" wrapText="1"/>
    </xf>
    <xf numFmtId="0" fontId="10" fillId="0" borderId="82" xfId="13" applyFont="1" applyBorder="1" applyAlignment="1">
      <alignment horizontal="center" vertical="center" wrapText="1"/>
    </xf>
    <xf numFmtId="0" fontId="10" fillId="0" borderId="84" xfId="13" applyFont="1" applyBorder="1" applyAlignment="1">
      <alignment horizontal="center" vertical="center" wrapText="1"/>
    </xf>
    <xf numFmtId="0" fontId="10" fillId="0" borderId="4" xfId="13" applyFont="1" applyBorder="1" applyAlignment="1">
      <alignment horizontal="center" vertical="center" wrapText="1"/>
    </xf>
    <xf numFmtId="0" fontId="39" fillId="18" borderId="0" xfId="13" applyFont="1" applyFill="1" applyBorder="1" applyAlignment="1">
      <alignment wrapText="1"/>
    </xf>
    <xf numFmtId="0" fontId="39" fillId="0" borderId="0" xfId="13" applyFont="1" applyBorder="1" applyAlignment="1">
      <alignment wrapText="1"/>
    </xf>
    <xf numFmtId="165" fontId="41" fillId="0" borderId="0" xfId="13" applyNumberFormat="1" applyFont="1" applyAlignment="1">
      <alignment wrapText="1"/>
    </xf>
    <xf numFmtId="0" fontId="19" fillId="0" borderId="0" xfId="13" applyAlignment="1">
      <alignment wrapText="1"/>
    </xf>
    <xf numFmtId="0" fontId="10" fillId="0" borderId="0" xfId="13" applyFont="1" applyFill="1" applyAlignment="1">
      <alignment horizontal="left"/>
    </xf>
    <xf numFmtId="165" fontId="38" fillId="18" borderId="0" xfId="13" applyNumberFormat="1" applyFont="1" applyFill="1" applyAlignment="1">
      <alignment horizontal="center" wrapText="1"/>
    </xf>
    <xf numFmtId="0" fontId="19" fillId="0" borderId="0" xfId="13" applyFont="1" applyAlignment="1">
      <alignment wrapText="1"/>
    </xf>
    <xf numFmtId="165" fontId="39" fillId="18" borderId="0" xfId="13" applyNumberFormat="1" applyFont="1" applyFill="1" applyAlignment="1">
      <alignment wrapText="1"/>
    </xf>
    <xf numFmtId="0" fontId="10" fillId="0" borderId="0" xfId="13" applyFont="1" applyAlignment="1">
      <alignment horizontal="left" wrapText="1"/>
    </xf>
    <xf numFmtId="165" fontId="41" fillId="0" borderId="0" xfId="13" applyNumberFormat="1" applyFont="1" applyFill="1" applyAlignment="1">
      <alignment wrapText="1"/>
    </xf>
    <xf numFmtId="0" fontId="19" fillId="0" borderId="0" xfId="13" applyFill="1" applyAlignment="1">
      <alignment wrapText="1"/>
    </xf>
    <xf numFmtId="165" fontId="38" fillId="0" borderId="0" xfId="13" applyNumberFormat="1" applyFont="1" applyFill="1" applyAlignment="1">
      <alignment horizontal="center" wrapText="1"/>
    </xf>
    <xf numFmtId="0" fontId="19" fillId="0" borderId="0" xfId="13" applyFont="1" applyFill="1" applyAlignment="1">
      <alignment wrapText="1"/>
    </xf>
    <xf numFmtId="165" fontId="39" fillId="0" borderId="0" xfId="13" applyNumberFormat="1" applyFont="1" applyFill="1" applyAlignment="1">
      <alignment wrapText="1"/>
    </xf>
    <xf numFmtId="0" fontId="39" fillId="0" borderId="0" xfId="13" applyFont="1" applyFill="1" applyBorder="1" applyAlignment="1">
      <alignment wrapText="1"/>
    </xf>
    <xf numFmtId="165" fontId="19" fillId="0" borderId="0" xfId="13" applyNumberFormat="1" applyFont="1" applyFill="1" applyAlignment="1">
      <alignment horizontal="center"/>
    </xf>
    <xf numFmtId="165" fontId="19" fillId="0" borderId="0" xfId="13" applyNumberFormat="1" applyFont="1" applyFill="1" applyBorder="1" applyAlignment="1">
      <alignment horizontal="center"/>
    </xf>
    <xf numFmtId="0" fontId="10" fillId="0" borderId="2" xfId="13" applyFont="1" applyFill="1" applyBorder="1" applyAlignment="1">
      <alignment horizontal="center" vertical="center"/>
    </xf>
    <xf numFmtId="0" fontId="10" fillId="0" borderId="12" xfId="13" applyFont="1" applyFill="1" applyBorder="1" applyAlignment="1">
      <alignment horizontal="center" vertical="center"/>
    </xf>
    <xf numFmtId="0" fontId="10" fillId="0" borderId="3" xfId="13" applyFont="1" applyFill="1" applyBorder="1" applyAlignment="1">
      <alignment horizontal="center" vertical="center" wrapText="1"/>
    </xf>
    <xf numFmtId="0" fontId="10" fillId="0" borderId="4" xfId="13" applyFont="1" applyFill="1" applyBorder="1" applyAlignment="1">
      <alignment horizontal="center" vertical="center" wrapText="1"/>
    </xf>
    <xf numFmtId="165" fontId="18" fillId="0" borderId="0" xfId="13" applyNumberFormat="1" applyFont="1" applyFill="1" applyAlignment="1">
      <alignment horizontal="center"/>
    </xf>
    <xf numFmtId="0" fontId="19" fillId="0" borderId="0" xfId="13" applyFont="1" applyFill="1" applyBorder="1" applyAlignment="1">
      <alignment horizontal="center"/>
    </xf>
    <xf numFmtId="3" fontId="29" fillId="0" borderId="0" xfId="13" applyNumberFormat="1" applyFont="1" applyFill="1" applyAlignment="1"/>
    <xf numFmtId="0" fontId="30" fillId="0" borderId="0" xfId="13" applyFont="1" applyFill="1" applyAlignment="1"/>
    <xf numFmtId="165" fontId="41" fillId="0" borderId="0" xfId="13" applyNumberFormat="1" applyFont="1" applyFill="1" applyAlignment="1">
      <alignment horizontal="center"/>
    </xf>
    <xf numFmtId="0" fontId="19" fillId="0" borderId="0" xfId="13" applyFont="1" applyFill="1" applyAlignment="1">
      <alignment horizontal="center"/>
    </xf>
    <xf numFmtId="165" fontId="13" fillId="0" borderId="0" xfId="13" applyNumberFormat="1" applyFont="1" applyFill="1" applyAlignment="1">
      <alignment horizontal="center"/>
    </xf>
    <xf numFmtId="0" fontId="13" fillId="0" borderId="0" xfId="13" applyFont="1" applyFill="1" applyAlignment="1">
      <alignment horizontal="center"/>
    </xf>
    <xf numFmtId="0" fontId="19" fillId="2" borderId="0" xfId="13" applyFill="1" applyAlignment="1">
      <alignment horizontal="center"/>
    </xf>
    <xf numFmtId="0" fontId="13" fillId="2" borderId="0" xfId="13" applyNumberFormat="1" applyFont="1" applyFill="1" applyAlignment="1">
      <alignment horizontal="left" vertical="top" wrapText="1"/>
    </xf>
    <xf numFmtId="0" fontId="18" fillId="2" borderId="0" xfId="13" applyNumberFormat="1" applyFont="1" applyFill="1" applyAlignment="1">
      <alignment horizontal="left" vertical="top" wrapText="1"/>
    </xf>
    <xf numFmtId="165" fontId="32" fillId="2" borderId="0" xfId="13" applyNumberFormat="1" applyFont="1" applyFill="1" applyBorder="1" applyAlignment="1">
      <alignment horizontal="center"/>
    </xf>
    <xf numFmtId="0" fontId="19" fillId="2" borderId="0" xfId="13" applyFill="1" applyBorder="1" applyAlignment="1">
      <alignment horizontal="center"/>
    </xf>
    <xf numFmtId="165" fontId="19" fillId="2" borderId="0" xfId="13" applyNumberFormat="1" applyFont="1" applyFill="1" applyAlignment="1">
      <alignment horizontal="center"/>
    </xf>
    <xf numFmtId="165" fontId="19" fillId="2" borderId="104" xfId="13" applyNumberFormat="1" applyFont="1" applyFill="1" applyBorder="1" applyAlignment="1">
      <alignment horizontal="center"/>
    </xf>
    <xf numFmtId="0" fontId="10" fillId="2" borderId="9" xfId="13" applyFont="1" applyFill="1" applyBorder="1" applyAlignment="1">
      <alignment horizontal="center" vertical="center"/>
    </xf>
    <xf numFmtId="0" fontId="10" fillId="2" borderId="8" xfId="13" applyFont="1" applyFill="1" applyBorder="1" applyAlignment="1">
      <alignment horizontal="center" vertical="center"/>
    </xf>
    <xf numFmtId="0" fontId="10" fillId="2" borderId="3" xfId="13" applyFont="1" applyFill="1" applyBorder="1" applyAlignment="1">
      <alignment horizontal="center" vertical="center" wrapText="1"/>
    </xf>
    <xf numFmtId="0" fontId="10" fillId="2" borderId="4" xfId="13" applyFont="1" applyFill="1" applyBorder="1" applyAlignment="1">
      <alignment horizontal="center" vertical="center" wrapText="1"/>
    </xf>
    <xf numFmtId="165" fontId="18" fillId="2" borderId="0" xfId="13" applyNumberFormat="1" applyFont="1" applyFill="1" applyAlignment="1">
      <alignment horizontal="center"/>
    </xf>
    <xf numFmtId="0" fontId="19" fillId="2" borderId="0" xfId="13" applyFont="1" applyFill="1" applyBorder="1" applyAlignment="1">
      <alignment horizontal="center"/>
    </xf>
    <xf numFmtId="3" fontId="29" fillId="2" borderId="0" xfId="13" applyNumberFormat="1" applyFont="1" applyFill="1" applyAlignment="1"/>
    <xf numFmtId="0" fontId="30" fillId="2" borderId="0" xfId="13" applyFont="1" applyFill="1" applyAlignment="1"/>
    <xf numFmtId="165" fontId="41" fillId="2" borderId="0" xfId="13" applyNumberFormat="1" applyFont="1" applyFill="1" applyAlignment="1">
      <alignment horizontal="center"/>
    </xf>
    <xf numFmtId="0" fontId="19" fillId="2" borderId="0" xfId="13" applyFont="1" applyFill="1" applyAlignment="1">
      <alignment horizontal="center"/>
    </xf>
    <xf numFmtId="165" fontId="13" fillId="2" borderId="0" xfId="13" applyNumberFormat="1" applyFont="1" applyFill="1" applyAlignment="1">
      <alignment horizontal="center"/>
    </xf>
    <xf numFmtId="0" fontId="13" fillId="2" borderId="0" xfId="13" applyFont="1" applyFill="1" applyAlignment="1">
      <alignment horizontal="center"/>
    </xf>
    <xf numFmtId="0" fontId="10" fillId="0" borderId="0" xfId="13" applyFont="1" applyFill="1" applyAlignment="1">
      <alignment horizontal="left" wrapText="1"/>
    </xf>
    <xf numFmtId="165" fontId="19" fillId="0" borderId="104" xfId="13" applyNumberFormat="1" applyFont="1" applyFill="1" applyBorder="1" applyAlignment="1">
      <alignment horizontal="center"/>
    </xf>
    <xf numFmtId="0" fontId="10" fillId="0" borderId="9" xfId="13" applyFont="1" applyFill="1" applyBorder="1" applyAlignment="1">
      <alignment horizontal="center" vertical="center"/>
    </xf>
    <xf numFmtId="0" fontId="10" fillId="0" borderId="8" xfId="13" applyFont="1" applyFill="1" applyBorder="1" applyAlignment="1">
      <alignment horizontal="center" vertical="center"/>
    </xf>
    <xf numFmtId="0" fontId="35" fillId="0" borderId="106" xfId="13" applyNumberFormat="1" applyFont="1" applyFill="1" applyBorder="1" applyAlignment="1">
      <alignment horizontal="center" vertical="center" wrapText="1"/>
    </xf>
    <xf numFmtId="0" fontId="35" fillId="0" borderId="107" xfId="13" applyNumberFormat="1" applyFont="1" applyFill="1" applyBorder="1" applyAlignment="1">
      <alignment horizontal="center" vertical="center" wrapText="1"/>
    </xf>
    <xf numFmtId="0" fontId="35" fillId="0" borderId="108" xfId="13" applyNumberFormat="1" applyFont="1" applyFill="1" applyBorder="1" applyAlignment="1">
      <alignment horizontal="center" vertical="center" wrapText="1"/>
    </xf>
    <xf numFmtId="0" fontId="2" fillId="0" borderId="0" xfId="0" applyFont="1" applyAlignment="1">
      <alignment horizontal="center" wrapText="1"/>
    </xf>
    <xf numFmtId="0" fontId="8" fillId="0" borderId="0" xfId="0" applyFont="1" applyAlignment="1">
      <alignment horizontal="center"/>
    </xf>
    <xf numFmtId="0" fontId="9" fillId="0" borderId="0" xfId="0" applyFont="1" applyAlignment="1">
      <alignment horizontal="center"/>
    </xf>
    <xf numFmtId="0" fontId="2" fillId="0" borderId="0" xfId="0" applyFont="1" applyAlignment="1">
      <alignment horizont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39" fillId="18" borderId="0" xfId="14" applyFont="1" applyFill="1" applyBorder="1" applyAlignment="1">
      <alignment vertical="top" wrapText="1"/>
    </xf>
    <xf numFmtId="0" fontId="39" fillId="18" borderId="0" xfId="14" applyFont="1" applyFill="1" applyBorder="1" applyAlignment="1">
      <alignment wrapText="1"/>
    </xf>
    <xf numFmtId="165" fontId="39" fillId="18" borderId="0" xfId="14" applyNumberFormat="1" applyFont="1" applyFill="1" applyAlignment="1">
      <alignment vertical="top" wrapText="1"/>
    </xf>
    <xf numFmtId="165" fontId="39" fillId="18" borderId="0" xfId="14" applyNumberFormat="1" applyFont="1" applyFill="1" applyBorder="1" applyAlignment="1">
      <alignment vertical="top" wrapText="1"/>
    </xf>
    <xf numFmtId="0" fontId="14" fillId="0" borderId="109" xfId="14" applyNumberFormat="1" applyFont="1" applyBorder="1" applyAlignment="1">
      <alignment horizontal="center" vertical="center"/>
    </xf>
    <xf numFmtId="0" fontId="13" fillId="0" borderId="113" xfId="14" applyNumberFormat="1" applyFont="1" applyBorder="1" applyAlignment="1">
      <alignment horizontal="center" vertical="center"/>
    </xf>
    <xf numFmtId="0" fontId="14" fillId="0" borderId="110" xfId="14" applyNumberFormat="1" applyFont="1" applyBorder="1" applyAlignment="1">
      <alignment horizontal="center"/>
    </xf>
    <xf numFmtId="0" fontId="13" fillId="0" borderId="111" xfId="14" applyNumberFormat="1" applyFont="1" applyBorder="1" applyAlignment="1">
      <alignment horizontal="center"/>
    </xf>
    <xf numFmtId="0" fontId="13" fillId="0" borderId="112" xfId="14" applyNumberFormat="1" applyFont="1" applyBorder="1" applyAlignment="1">
      <alignment horizontal="center"/>
    </xf>
    <xf numFmtId="0" fontId="29" fillId="0" borderId="0" xfId="14" applyNumberFormat="1" applyFont="1" applyAlignment="1"/>
    <xf numFmtId="0" fontId="19" fillId="0" borderId="0" xfId="14" applyNumberFormat="1" applyFont="1" applyAlignment="1"/>
    <xf numFmtId="0" fontId="41" fillId="0" borderId="0" xfId="14" applyNumberFormat="1" applyFont="1" applyBorder="1" applyAlignment="1">
      <alignment horizontal="center"/>
    </xf>
    <xf numFmtId="0" fontId="19" fillId="0" borderId="0" xfId="14" applyNumberFormat="1" applyFont="1" applyBorder="1" applyAlignment="1">
      <alignment horizontal="center"/>
    </xf>
    <xf numFmtId="0" fontId="13" fillId="0" borderId="0" xfId="14" applyNumberFormat="1" applyFont="1" applyBorder="1" applyAlignment="1">
      <alignment horizontal="center"/>
    </xf>
    <xf numFmtId="0" fontId="18" fillId="0" borderId="0" xfId="14" applyNumberFormat="1" applyFont="1" applyBorder="1" applyAlignment="1">
      <alignment horizontal="center"/>
    </xf>
    <xf numFmtId="0" fontId="10" fillId="0" borderId="114"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83" xfId="0" applyFont="1" applyFill="1" applyBorder="1" applyAlignment="1">
      <alignment horizontal="center" vertical="center" wrapText="1"/>
    </xf>
    <xf numFmtId="0" fontId="10" fillId="0" borderId="82"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110" xfId="20" applyFont="1" applyFill="1" applyBorder="1" applyAlignment="1">
      <alignment horizontal="center" vertical="center" wrapText="1"/>
    </xf>
    <xf numFmtId="0" fontId="10" fillId="0" borderId="112" xfId="20" applyFont="1" applyFill="1" applyBorder="1" applyAlignment="1">
      <alignment horizontal="center" vertical="center" wrapText="1"/>
    </xf>
    <xf numFmtId="0" fontId="10" fillId="0" borderId="106" xfId="20" applyFont="1" applyFill="1" applyBorder="1" applyAlignment="1">
      <alignment horizontal="center" vertical="center" wrapText="1"/>
    </xf>
    <xf numFmtId="0" fontId="10" fillId="0" borderId="108" xfId="20" applyFont="1" applyFill="1" applyBorder="1" applyAlignment="1">
      <alignment horizontal="center" vertical="center" wrapText="1"/>
    </xf>
    <xf numFmtId="0" fontId="10" fillId="0" borderId="113" xfId="20" applyFont="1" applyFill="1" applyBorder="1" applyAlignment="1">
      <alignment horizontal="center" vertical="center" wrapText="1"/>
    </xf>
    <xf numFmtId="0" fontId="10" fillId="0" borderId="109" xfId="20" applyFont="1" applyFill="1" applyBorder="1" applyAlignment="1">
      <alignment horizontal="center" vertical="center"/>
    </xf>
    <xf numFmtId="0" fontId="10" fillId="0" borderId="11" xfId="20" applyFont="1" applyFill="1" applyBorder="1" applyAlignment="1">
      <alignment horizontal="center" vertical="center"/>
    </xf>
    <xf numFmtId="0" fontId="10" fillId="0" borderId="56" xfId="20" applyFont="1" applyFill="1" applyBorder="1" applyAlignment="1">
      <alignment horizontal="center" vertical="center"/>
    </xf>
    <xf numFmtId="0" fontId="2" fillId="0" borderId="0" xfId="20" applyFont="1" applyFill="1" applyBorder="1" applyAlignment="1">
      <alignment horizontal="left" wrapText="1" indent="1"/>
    </xf>
    <xf numFmtId="0" fontId="10" fillId="0" borderId="111" xfId="20" applyFont="1" applyFill="1" applyBorder="1" applyAlignment="1">
      <alignment horizontal="center" vertical="center" wrapText="1"/>
    </xf>
    <xf numFmtId="0" fontId="10" fillId="0" borderId="119" xfId="0" applyFont="1" applyBorder="1" applyAlignment="1">
      <alignment horizontal="left" indent="2"/>
    </xf>
    <xf numFmtId="0" fontId="10" fillId="0" borderId="120" xfId="0" applyFont="1" applyBorder="1" applyAlignment="1">
      <alignment horizontal="left" indent="2"/>
    </xf>
    <xf numFmtId="0" fontId="10" fillId="0" borderId="124" xfId="0" applyFont="1" applyBorder="1" applyAlignment="1">
      <alignment horizontal="left" indent="2"/>
    </xf>
    <xf numFmtId="0" fontId="10" fillId="0" borderId="125" xfId="0" applyFont="1" applyBorder="1" applyAlignment="1">
      <alignment horizontal="left" indent="2"/>
    </xf>
    <xf numFmtId="0" fontId="10" fillId="0" borderId="41" xfId="0" applyFont="1" applyBorder="1" applyAlignment="1">
      <alignment horizontal="left" indent="2"/>
    </xf>
    <xf numFmtId="0" fontId="10" fillId="0" borderId="86" xfId="0" applyFont="1" applyBorder="1" applyAlignment="1">
      <alignment horizontal="left" indent="2"/>
    </xf>
    <xf numFmtId="0" fontId="10" fillId="0" borderId="116" xfId="0" applyFont="1" applyBorder="1" applyAlignment="1">
      <alignment horizontal="center" vertical="center"/>
    </xf>
    <xf numFmtId="0" fontId="10" fillId="0" borderId="117" xfId="0" applyFont="1" applyBorder="1" applyAlignment="1">
      <alignment horizontal="center" vertical="center"/>
    </xf>
    <xf numFmtId="0" fontId="10" fillId="0" borderId="76" xfId="0" applyFont="1" applyBorder="1" applyAlignment="1">
      <alignment horizontal="center" vertical="center"/>
    </xf>
    <xf numFmtId="0" fontId="10" fillId="0" borderId="118" xfId="0" applyFont="1" applyBorder="1" applyAlignment="1">
      <alignment horizontal="center" vertical="center"/>
    </xf>
    <xf numFmtId="0" fontId="10" fillId="0" borderId="104" xfId="0" applyFont="1" applyBorder="1" applyAlignment="1">
      <alignment horizontal="center" vertical="center"/>
    </xf>
    <xf numFmtId="0" fontId="10" fillId="0" borderId="75" xfId="0" applyFont="1" applyBorder="1" applyAlignment="1">
      <alignment horizontal="center" vertical="center"/>
    </xf>
    <xf numFmtId="0" fontId="10" fillId="0" borderId="60" xfId="0" applyFont="1" applyBorder="1" applyAlignment="1">
      <alignment horizontal="center"/>
    </xf>
    <xf numFmtId="0" fontId="10" fillId="0" borderId="111" xfId="0" applyFont="1" applyBorder="1" applyAlignment="1">
      <alignment horizontal="center"/>
    </xf>
    <xf numFmtId="0" fontId="10" fillId="0" borderId="112" xfId="0" applyFont="1" applyBorder="1" applyAlignment="1">
      <alignment horizontal="center"/>
    </xf>
    <xf numFmtId="0" fontId="8" fillId="0" borderId="0" xfId="22" applyFont="1" applyFill="1" applyAlignment="1">
      <alignment horizontal="center"/>
    </xf>
    <xf numFmtId="0" fontId="52" fillId="0" borderId="0" xfId="13" applyNumberFormat="1" applyFont="1" applyFill="1" applyBorder="1" applyAlignment="1">
      <alignment horizontal="center"/>
    </xf>
    <xf numFmtId="0" fontId="19" fillId="0" borderId="0" xfId="13" applyNumberFormat="1" applyFill="1" applyBorder="1" applyAlignment="1"/>
    <xf numFmtId="0" fontId="2" fillId="0" borderId="0" xfId="22" applyFont="1" applyFill="1" applyAlignment="1">
      <alignment horizontal="center"/>
    </xf>
    <xf numFmtId="0" fontId="1" fillId="0" borderId="0" xfId="22" applyFont="1" applyFill="1" applyAlignment="1">
      <alignment horizontal="center"/>
    </xf>
    <xf numFmtId="0" fontId="10" fillId="0" borderId="9" xfId="22" applyFont="1" applyFill="1" applyBorder="1" applyAlignment="1">
      <alignment horizontal="center" vertical="center"/>
    </xf>
    <xf numFmtId="0" fontId="10" fillId="0" borderId="8" xfId="22" applyFont="1" applyFill="1" applyBorder="1" applyAlignment="1">
      <alignment horizontal="center" vertical="center"/>
    </xf>
    <xf numFmtId="0" fontId="10" fillId="0" borderId="3" xfId="22" applyFont="1" applyFill="1" applyBorder="1" applyAlignment="1">
      <alignment horizontal="center" vertical="center" wrapText="1"/>
    </xf>
    <xf numFmtId="0" fontId="10" fillId="0" borderId="4" xfId="22" applyFont="1" applyFill="1" applyBorder="1" applyAlignment="1">
      <alignment horizontal="center" vertical="center" wrapText="1"/>
    </xf>
    <xf numFmtId="0" fontId="8" fillId="0" borderId="0" xfId="22" applyFont="1" applyAlignment="1">
      <alignment horizontal="center"/>
    </xf>
    <xf numFmtId="0" fontId="52" fillId="2" borderId="0" xfId="13" applyNumberFormat="1" applyFont="1" applyFill="1" applyBorder="1" applyAlignment="1">
      <alignment horizontal="center"/>
    </xf>
    <xf numFmtId="0" fontId="19" fillId="2" borderId="0" xfId="13" applyNumberFormat="1" applyFill="1" applyBorder="1" applyAlignment="1"/>
    <xf numFmtId="0" fontId="1" fillId="0" borderId="0" xfId="22" applyFont="1" applyAlignment="1">
      <alignment horizontal="center"/>
    </xf>
    <xf numFmtId="3" fontId="41" fillId="2" borderId="0" xfId="2" applyNumberFormat="1" applyFont="1" applyFill="1" applyAlignment="1">
      <alignment horizontal="center"/>
    </xf>
    <xf numFmtId="3" fontId="55" fillId="2" borderId="0" xfId="2" applyNumberFormat="1" applyFont="1" applyFill="1" applyAlignment="1">
      <alignment horizontal="center"/>
    </xf>
    <xf numFmtId="3" fontId="18" fillId="2" borderId="0" xfId="2" applyNumberFormat="1" applyFont="1" applyFill="1" applyAlignment="1">
      <alignment horizontal="center"/>
    </xf>
  </cellXfs>
  <cellStyles count="60">
    <cellStyle name="20% - Accent1 2" xfId="23"/>
    <cellStyle name="20% - Accent1 3" xfId="24"/>
    <cellStyle name="20% - Accent2 2" xfId="25"/>
    <cellStyle name="20% - Accent2 3" xfId="26"/>
    <cellStyle name="20% - Accent3 2" xfId="27"/>
    <cellStyle name="20% - Accent3 3" xfId="28"/>
    <cellStyle name="20% - Accent4 2" xfId="29"/>
    <cellStyle name="20% - Accent4 3" xfId="30"/>
    <cellStyle name="20% - Accent5 2" xfId="31"/>
    <cellStyle name="20% - Accent5 3" xfId="32"/>
    <cellStyle name="20% - Accent6 2" xfId="33"/>
    <cellStyle name="20% - Accent6 3" xfId="34"/>
    <cellStyle name="40% - Accent1 2" xfId="35"/>
    <cellStyle name="40% - Accent1 3" xfId="36"/>
    <cellStyle name="40% - Accent2 2" xfId="37"/>
    <cellStyle name="40% - Accent2 3" xfId="38"/>
    <cellStyle name="40% - Accent3 2" xfId="39"/>
    <cellStyle name="40% - Accent3 3" xfId="40"/>
    <cellStyle name="40% - Accent4 2" xfId="41"/>
    <cellStyle name="40% - Accent4 3" xfId="42"/>
    <cellStyle name="40% - Accent5 2" xfId="43"/>
    <cellStyle name="40% - Accent5 3" xfId="44"/>
    <cellStyle name="40% - Accent6 2" xfId="45"/>
    <cellStyle name="40% - Accent6 3" xfId="46"/>
    <cellStyle name="Comma" xfId="1" builtinId="3"/>
    <cellStyle name="Comma 2" xfId="3"/>
    <cellStyle name="Comma 2 2" xfId="4"/>
    <cellStyle name="Comma 3" xfId="5"/>
    <cellStyle name="Comma 4" xfId="6"/>
    <cellStyle name="Comma 4 2" xfId="7"/>
    <cellStyle name="Comma 5" xfId="21"/>
    <cellStyle name="Comma0" xfId="56"/>
    <cellStyle name="Currency" xfId="19" builtinId="4"/>
    <cellStyle name="Currency 2" xfId="8"/>
    <cellStyle name="Currency 2 2" xfId="9"/>
    <cellStyle name="Currency 3" xfId="10"/>
    <cellStyle name="Currency 4" xfId="11"/>
    <cellStyle name="Currency 4 2" xfId="12"/>
    <cellStyle name="Currency0" xfId="57"/>
    <cellStyle name="Date" xfId="58"/>
    <cellStyle name="Fixed" xfId="59"/>
    <cellStyle name="Normal" xfId="0" builtinId="0"/>
    <cellStyle name="Normal 2" xfId="13"/>
    <cellStyle name="Normal 2 2" xfId="47"/>
    <cellStyle name="Normal 3" xfId="2"/>
    <cellStyle name="Normal 4" xfId="14"/>
    <cellStyle name="Normal 4 2" xfId="22"/>
    <cellStyle name="Normal 5" xfId="20"/>
    <cellStyle name="Normal 6" xfId="48"/>
    <cellStyle name="Normal 7" xfId="49"/>
    <cellStyle name="Normal 8" xfId="50"/>
    <cellStyle name="Normal 9" xfId="54"/>
    <cellStyle name="Normal_Reimb Resources" xfId="55"/>
    <cellStyle name="Note 2" xfId="51"/>
    <cellStyle name="Note 3" xfId="52"/>
    <cellStyle name="Note 4" xfId="53"/>
    <cellStyle name="Percent 2" xfId="15"/>
    <cellStyle name="Percent 2 2" xfId="16"/>
    <cellStyle name="Percent 3" xfId="17"/>
    <cellStyle name="Percent 3 2" xfId="1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view="pageBreakPreview" zoomScale="70" zoomScaleNormal="85" zoomScaleSheetLayoutView="70" workbookViewId="0">
      <selection activeCell="A51" sqref="A51:D51"/>
    </sheetView>
  </sheetViews>
  <sheetFormatPr defaultColWidth="9.109375" defaultRowHeight="13.8"/>
  <cols>
    <col min="1" max="1" width="113.5546875" style="8" customWidth="1"/>
    <col min="2" max="3" width="14.5546875" style="9" customWidth="1"/>
    <col min="4" max="4" width="14.5546875" style="10" customWidth="1"/>
    <col min="5" max="5" width="11.5546875" style="7" bestFit="1" customWidth="1"/>
    <col min="6" max="6" width="4.88671875" style="8" customWidth="1"/>
    <col min="7" max="7" width="140.33203125" style="119" customWidth="1"/>
    <col min="8" max="16384" width="9.109375" style="8"/>
  </cols>
  <sheetData>
    <row r="1" spans="1:7" ht="17.399999999999999">
      <c r="A1" s="730" t="s">
        <v>0</v>
      </c>
      <c r="B1" s="730"/>
      <c r="C1" s="730"/>
      <c r="D1" s="730"/>
      <c r="E1" s="7" t="s">
        <v>19</v>
      </c>
      <c r="G1" s="117"/>
    </row>
    <row r="2" spans="1:7" ht="15">
      <c r="A2" s="731" t="s">
        <v>52</v>
      </c>
      <c r="B2" s="731"/>
      <c r="C2" s="731"/>
      <c r="D2" s="731"/>
      <c r="E2" s="7" t="s">
        <v>19</v>
      </c>
      <c r="G2" s="118"/>
    </row>
    <row r="3" spans="1:7">
      <c r="A3" s="732" t="s">
        <v>1</v>
      </c>
      <c r="B3" s="732"/>
      <c r="C3" s="732"/>
      <c r="D3" s="732"/>
      <c r="E3" s="7" t="s">
        <v>19</v>
      </c>
      <c r="G3" s="118"/>
    </row>
    <row r="4" spans="1:7">
      <c r="A4" s="733" t="s">
        <v>2</v>
      </c>
      <c r="B4" s="733"/>
      <c r="C4" s="733"/>
      <c r="D4" s="733"/>
      <c r="E4" s="7" t="s">
        <v>19</v>
      </c>
      <c r="G4" s="118"/>
    </row>
    <row r="5" spans="1:7" ht="14.4" thickBot="1">
      <c r="E5" s="7" t="s">
        <v>19</v>
      </c>
      <c r="G5" s="118"/>
    </row>
    <row r="6" spans="1:7">
      <c r="B6" s="734" t="s">
        <v>3</v>
      </c>
      <c r="C6" s="735"/>
      <c r="D6" s="736"/>
      <c r="E6" s="7" t="s">
        <v>19</v>
      </c>
    </row>
    <row r="7" spans="1:7" ht="14.4" thickBot="1">
      <c r="A7" s="69"/>
      <c r="B7" s="11" t="s">
        <v>4</v>
      </c>
      <c r="C7" s="12" t="s">
        <v>33</v>
      </c>
      <c r="D7" s="13" t="s">
        <v>5</v>
      </c>
      <c r="E7" s="7" t="s">
        <v>19</v>
      </c>
      <c r="G7" s="14"/>
    </row>
    <row r="8" spans="1:7">
      <c r="A8" s="27" t="s">
        <v>6</v>
      </c>
      <c r="B8" s="16">
        <v>8304</v>
      </c>
      <c r="C8" s="17">
        <v>6968</v>
      </c>
      <c r="D8" s="18">
        <v>2025000</v>
      </c>
      <c r="E8" s="7" t="s">
        <v>19</v>
      </c>
      <c r="G8" s="120"/>
    </row>
    <row r="9" spans="1:7">
      <c r="A9" s="19" t="s">
        <v>67</v>
      </c>
      <c r="B9" s="20"/>
      <c r="C9" s="21"/>
      <c r="D9" s="22">
        <v>-10000</v>
      </c>
      <c r="E9" s="7" t="s">
        <v>19</v>
      </c>
      <c r="G9" s="120"/>
    </row>
    <row r="10" spans="1:7">
      <c r="A10" s="23" t="s">
        <v>48</v>
      </c>
      <c r="B10" s="24">
        <f t="shared" ref="B10:C10" si="0">SUM(B8:B9)</f>
        <v>8304</v>
      </c>
      <c r="C10" s="25">
        <f t="shared" si="0"/>
        <v>6968</v>
      </c>
      <c r="D10" s="26">
        <f>SUM(D8:D9)</f>
        <v>2015000</v>
      </c>
      <c r="E10" s="7" t="s">
        <v>19</v>
      </c>
      <c r="G10" s="121"/>
    </row>
    <row r="11" spans="1:7">
      <c r="A11" s="23"/>
      <c r="B11" s="24"/>
      <c r="C11" s="25"/>
      <c r="D11" s="26"/>
      <c r="E11" s="7" t="s">
        <v>19</v>
      </c>
      <c r="G11" s="121"/>
    </row>
    <row r="12" spans="1:7">
      <c r="A12" s="27" t="s">
        <v>7</v>
      </c>
      <c r="B12" s="24">
        <f>B8</f>
        <v>8304</v>
      </c>
      <c r="C12" s="25">
        <v>6969.0000000000009</v>
      </c>
      <c r="D12" s="26">
        <f>D8</f>
        <v>2025000</v>
      </c>
      <c r="E12" s="7" t="s">
        <v>19</v>
      </c>
      <c r="G12" s="120"/>
    </row>
    <row r="13" spans="1:7">
      <c r="A13" s="19" t="s">
        <v>46</v>
      </c>
      <c r="B13" s="28"/>
      <c r="C13" s="29"/>
      <c r="D13" s="30">
        <v>12393</v>
      </c>
      <c r="E13" s="7" t="s">
        <v>19</v>
      </c>
      <c r="G13" s="120"/>
    </row>
    <row r="14" spans="1:7">
      <c r="A14" s="19" t="s">
        <v>40</v>
      </c>
      <c r="B14" s="473"/>
      <c r="C14" s="474"/>
      <c r="D14" s="475">
        <v>1000</v>
      </c>
      <c r="E14" s="7" t="s">
        <v>19</v>
      </c>
      <c r="G14" s="121"/>
    </row>
    <row r="15" spans="1:7" ht="14.4" thickBot="1">
      <c r="A15" s="19" t="s">
        <v>62</v>
      </c>
      <c r="B15" s="476"/>
      <c r="C15" s="477"/>
      <c r="D15" s="478">
        <v>-10000</v>
      </c>
      <c r="E15" s="7" t="s">
        <v>19</v>
      </c>
      <c r="G15" s="121"/>
    </row>
    <row r="16" spans="1:7">
      <c r="A16" s="31" t="s">
        <v>28</v>
      </c>
      <c r="B16" s="479">
        <f>SUM(B12:B15)</f>
        <v>8304</v>
      </c>
      <c r="C16" s="480">
        <f>SUM(C12:C15)</f>
        <v>6969.0000000000009</v>
      </c>
      <c r="D16" s="33">
        <f>SUM(D12:D15)</f>
        <v>2028393</v>
      </c>
      <c r="E16" s="7" t="s">
        <v>19</v>
      </c>
      <c r="G16" s="121"/>
    </row>
    <row r="17" spans="1:7">
      <c r="A17" s="31"/>
      <c r="B17" s="34"/>
      <c r="C17" s="35"/>
      <c r="D17" s="36"/>
      <c r="E17" s="7" t="s">
        <v>19</v>
      </c>
      <c r="G17" s="120"/>
    </row>
    <row r="18" spans="1:7">
      <c r="A18" s="37" t="s">
        <v>8</v>
      </c>
      <c r="B18" s="34"/>
      <c r="C18" s="35"/>
      <c r="D18" s="36"/>
      <c r="E18" s="7" t="s">
        <v>19</v>
      </c>
      <c r="G18" s="120"/>
    </row>
    <row r="19" spans="1:7">
      <c r="A19" s="38" t="s">
        <v>41</v>
      </c>
      <c r="B19" s="39">
        <v>0</v>
      </c>
      <c r="C19" s="40">
        <v>0</v>
      </c>
      <c r="D19" s="41">
        <v>-1000</v>
      </c>
      <c r="E19" s="7" t="s">
        <v>19</v>
      </c>
      <c r="G19" s="121"/>
    </row>
    <row r="20" spans="1:7">
      <c r="A20" s="38" t="s">
        <v>47</v>
      </c>
      <c r="B20" s="39"/>
      <c r="C20" s="40"/>
      <c r="D20" s="41">
        <v>-12393</v>
      </c>
      <c r="E20" s="7" t="s">
        <v>19</v>
      </c>
      <c r="G20" s="121"/>
    </row>
    <row r="21" spans="1:7">
      <c r="A21" s="38" t="s">
        <v>63</v>
      </c>
      <c r="B21" s="42">
        <v>0</v>
      </c>
      <c r="C21" s="43">
        <v>0</v>
      </c>
      <c r="D21" s="44">
        <v>10000</v>
      </c>
      <c r="E21" s="7" t="s">
        <v>19</v>
      </c>
      <c r="G21" s="120"/>
    </row>
    <row r="22" spans="1:7">
      <c r="A22" s="45" t="s">
        <v>44</v>
      </c>
      <c r="B22" s="34">
        <f>SUM(B19:B21)</f>
        <v>0</v>
      </c>
      <c r="C22" s="35">
        <f t="shared" ref="C22:D22" si="1">SUM(C19:C21)</f>
        <v>0</v>
      </c>
      <c r="D22" s="36">
        <f t="shared" si="1"/>
        <v>-3393</v>
      </c>
      <c r="E22" s="7" t="s">
        <v>19</v>
      </c>
      <c r="G22" s="120"/>
    </row>
    <row r="23" spans="1:7">
      <c r="A23" s="37" t="s">
        <v>27</v>
      </c>
      <c r="B23" s="34"/>
      <c r="C23" s="35"/>
      <c r="D23" s="36"/>
      <c r="E23" s="7" t="s">
        <v>19</v>
      </c>
      <c r="G23" s="121"/>
    </row>
    <row r="24" spans="1:7">
      <c r="A24" s="46" t="s">
        <v>9</v>
      </c>
      <c r="B24" s="34"/>
      <c r="C24" s="35"/>
      <c r="D24" s="36"/>
      <c r="E24" s="7" t="s">
        <v>19</v>
      </c>
      <c r="G24" s="120"/>
    </row>
    <row r="25" spans="1:7">
      <c r="A25" s="38" t="s">
        <v>53</v>
      </c>
      <c r="B25" s="34"/>
      <c r="C25" s="35"/>
      <c r="D25" s="36">
        <v>1900</v>
      </c>
      <c r="E25" s="7" t="s">
        <v>19</v>
      </c>
      <c r="G25" s="120"/>
    </row>
    <row r="26" spans="1:7">
      <c r="A26" s="38" t="s">
        <v>54</v>
      </c>
      <c r="B26" s="34"/>
      <c r="C26" s="35"/>
      <c r="D26" s="36">
        <v>403</v>
      </c>
      <c r="E26" s="7" t="s">
        <v>19</v>
      </c>
      <c r="G26" s="120"/>
    </row>
    <row r="27" spans="1:7">
      <c r="A27" s="38" t="s">
        <v>55</v>
      </c>
      <c r="B27" s="34">
        <v>57</v>
      </c>
      <c r="C27" s="35">
        <v>0</v>
      </c>
      <c r="D27" s="36">
        <v>8026</v>
      </c>
      <c r="E27" s="7" t="s">
        <v>19</v>
      </c>
      <c r="G27" s="120"/>
    </row>
    <row r="28" spans="1:7">
      <c r="A28" s="38" t="s">
        <v>56</v>
      </c>
      <c r="B28" s="34"/>
      <c r="C28" s="35"/>
      <c r="D28" s="36">
        <v>13800</v>
      </c>
      <c r="E28" s="7" t="s">
        <v>19</v>
      </c>
      <c r="G28" s="120"/>
    </row>
    <row r="29" spans="1:7">
      <c r="A29" s="38" t="s">
        <v>57</v>
      </c>
      <c r="B29" s="34"/>
      <c r="C29" s="35"/>
      <c r="D29" s="36">
        <v>-310</v>
      </c>
      <c r="E29" s="7" t="s">
        <v>19</v>
      </c>
      <c r="G29" s="120"/>
    </row>
    <row r="30" spans="1:7">
      <c r="A30" s="38" t="s">
        <v>58</v>
      </c>
      <c r="B30" s="39">
        <v>0</v>
      </c>
      <c r="C30" s="40">
        <v>0</v>
      </c>
      <c r="D30" s="36">
        <v>-32</v>
      </c>
      <c r="E30" s="7" t="s">
        <v>19</v>
      </c>
      <c r="G30" s="120"/>
    </row>
    <row r="31" spans="1:7">
      <c r="A31" s="46" t="s">
        <v>10</v>
      </c>
      <c r="B31" s="39">
        <v>0</v>
      </c>
      <c r="C31" s="40">
        <v>0</v>
      </c>
      <c r="D31" s="41">
        <v>11916</v>
      </c>
      <c r="E31" s="7" t="s">
        <v>19</v>
      </c>
      <c r="G31" s="121"/>
    </row>
    <row r="32" spans="1:7">
      <c r="A32" s="46" t="s">
        <v>11</v>
      </c>
      <c r="B32" s="39">
        <v>0</v>
      </c>
      <c r="C32" s="40">
        <v>0</v>
      </c>
      <c r="D32" s="41">
        <v>-1668</v>
      </c>
      <c r="E32" s="7" t="s">
        <v>19</v>
      </c>
      <c r="G32" s="121"/>
    </row>
    <row r="33" spans="1:7">
      <c r="A33" s="46" t="s">
        <v>12</v>
      </c>
      <c r="B33" s="39">
        <v>0</v>
      </c>
      <c r="C33" s="40">
        <v>0</v>
      </c>
      <c r="D33" s="41">
        <v>6784</v>
      </c>
      <c r="E33" s="7" t="s">
        <v>19</v>
      </c>
      <c r="G33" s="121"/>
    </row>
    <row r="34" spans="1:7">
      <c r="A34" s="46" t="s">
        <v>13</v>
      </c>
      <c r="B34" s="42">
        <v>0</v>
      </c>
      <c r="C34" s="43">
        <v>0</v>
      </c>
      <c r="D34" s="44">
        <v>14051</v>
      </c>
      <c r="E34" s="7" t="s">
        <v>19</v>
      </c>
      <c r="G34" s="121"/>
    </row>
    <row r="35" spans="1:7">
      <c r="A35" s="45" t="s">
        <v>29</v>
      </c>
      <c r="B35" s="34">
        <f>SUM(B24:B34)</f>
        <v>57</v>
      </c>
      <c r="C35" s="35">
        <f>SUM(C24:C34)</f>
        <v>0</v>
      </c>
      <c r="D35" s="36">
        <f>SUM(D24:D34)</f>
        <v>54870</v>
      </c>
      <c r="E35" s="7" t="s">
        <v>19</v>
      </c>
      <c r="G35" s="121"/>
    </row>
    <row r="36" spans="1:7">
      <c r="A36" s="31" t="s">
        <v>30</v>
      </c>
      <c r="B36" s="47">
        <f>B35+B22</f>
        <v>57</v>
      </c>
      <c r="C36" s="21">
        <f>C35+C22</f>
        <v>0</v>
      </c>
      <c r="D36" s="48">
        <f>D35+D22</f>
        <v>51477</v>
      </c>
      <c r="E36" s="7" t="s">
        <v>19</v>
      </c>
      <c r="G36" s="121"/>
    </row>
    <row r="37" spans="1:7">
      <c r="A37" s="70" t="s">
        <v>14</v>
      </c>
      <c r="B37" s="71">
        <f>B16+B36</f>
        <v>8361</v>
      </c>
      <c r="C37" s="72">
        <f>C16+C36</f>
        <v>6969.0000000000009</v>
      </c>
      <c r="D37" s="73">
        <f>D16+D36</f>
        <v>2079870</v>
      </c>
      <c r="E37" s="7" t="s">
        <v>19</v>
      </c>
      <c r="G37" s="121"/>
    </row>
    <row r="38" spans="1:7">
      <c r="A38" s="74" t="s">
        <v>15</v>
      </c>
      <c r="B38" s="50"/>
      <c r="C38" s="25"/>
      <c r="D38" s="32"/>
      <c r="E38" s="7" t="s">
        <v>19</v>
      </c>
      <c r="G38" s="120"/>
    </row>
    <row r="39" spans="1:7">
      <c r="A39" s="46" t="s">
        <v>64</v>
      </c>
      <c r="B39" s="51">
        <v>0</v>
      </c>
      <c r="C39" s="40">
        <v>0</v>
      </c>
      <c r="D39" s="52">
        <v>0</v>
      </c>
      <c r="E39" s="7" t="s">
        <v>19</v>
      </c>
      <c r="G39" s="120"/>
    </row>
    <row r="40" spans="1:7">
      <c r="A40" s="46" t="s">
        <v>65</v>
      </c>
      <c r="B40" s="53"/>
      <c r="C40" s="35"/>
      <c r="D40" s="54"/>
      <c r="E40" s="7" t="s">
        <v>19</v>
      </c>
      <c r="G40" s="120"/>
    </row>
    <row r="41" spans="1:7">
      <c r="A41" s="55" t="s">
        <v>61</v>
      </c>
      <c r="B41" s="51">
        <v>-514</v>
      </c>
      <c r="C41" s="40">
        <v>0</v>
      </c>
      <c r="D41" s="52">
        <v>0</v>
      </c>
      <c r="E41" s="7" t="s">
        <v>19</v>
      </c>
      <c r="G41" s="120"/>
    </row>
    <row r="42" spans="1:7">
      <c r="A42" s="55" t="s">
        <v>59</v>
      </c>
      <c r="B42" s="51">
        <v>0</v>
      </c>
      <c r="C42" s="40">
        <v>0</v>
      </c>
      <c r="D42" s="52">
        <v>-9880</v>
      </c>
      <c r="E42" s="7" t="s">
        <v>19</v>
      </c>
      <c r="G42" s="120"/>
    </row>
    <row r="43" spans="1:7">
      <c r="A43" s="55" t="s">
        <v>60</v>
      </c>
      <c r="B43" s="56">
        <v>0</v>
      </c>
      <c r="C43" s="43">
        <v>0</v>
      </c>
      <c r="D43" s="57">
        <v>-2038</v>
      </c>
      <c r="E43" s="7" t="s">
        <v>19</v>
      </c>
      <c r="G43" s="120"/>
    </row>
    <row r="44" spans="1:7">
      <c r="A44" s="55" t="s">
        <v>16</v>
      </c>
      <c r="B44" s="51">
        <f>SUM(B41:B43)</f>
        <v>-514</v>
      </c>
      <c r="C44" s="40">
        <f t="shared" ref="C44:D44" si="2">SUM(C41:C43)</f>
        <v>0</v>
      </c>
      <c r="D44" s="52">
        <f t="shared" si="2"/>
        <v>-11918</v>
      </c>
      <c r="E44" s="7" t="s">
        <v>19</v>
      </c>
      <c r="G44" s="120"/>
    </row>
    <row r="45" spans="1:7">
      <c r="A45" s="31" t="s">
        <v>17</v>
      </c>
      <c r="B45" s="20">
        <f>B39+B44</f>
        <v>-514</v>
      </c>
      <c r="C45" s="21">
        <f>C39+C44</f>
        <v>0</v>
      </c>
      <c r="D45" s="58">
        <f t="shared" ref="D45" si="3">D39+D44</f>
        <v>-11918</v>
      </c>
      <c r="E45" s="7" t="s">
        <v>19</v>
      </c>
      <c r="G45" s="121"/>
    </row>
    <row r="46" spans="1:7">
      <c r="A46" s="59" t="s">
        <v>18</v>
      </c>
      <c r="B46" s="24">
        <f>B37+B45</f>
        <v>7847</v>
      </c>
      <c r="C46" s="25">
        <f>C37+C45</f>
        <v>6969.0000000000009</v>
      </c>
      <c r="D46" s="26">
        <f>D37+D45</f>
        <v>2067952</v>
      </c>
      <c r="E46" s="7" t="s">
        <v>19</v>
      </c>
      <c r="G46" s="121"/>
    </row>
    <row r="47" spans="1:7">
      <c r="A47" s="19" t="s">
        <v>66</v>
      </c>
      <c r="B47" s="20"/>
      <c r="C47" s="21"/>
      <c r="D47" s="22">
        <v>-10000</v>
      </c>
      <c r="E47" s="7" t="s">
        <v>19</v>
      </c>
      <c r="G47" s="120"/>
    </row>
    <row r="48" spans="1:7" s="64" customFormat="1">
      <c r="A48" s="60" t="s">
        <v>31</v>
      </c>
      <c r="B48" s="61">
        <f t="shared" ref="B48:C48" si="4">SUM(B46:B47)</f>
        <v>7847</v>
      </c>
      <c r="C48" s="62">
        <f t="shared" si="4"/>
        <v>6969.0000000000009</v>
      </c>
      <c r="D48" s="63">
        <f>SUM(D46:D47)</f>
        <v>2057952</v>
      </c>
      <c r="E48" s="7" t="s">
        <v>19</v>
      </c>
      <c r="G48" s="121"/>
    </row>
    <row r="49" spans="1:7" ht="14.4" thickBot="1">
      <c r="A49" s="65" t="s">
        <v>49</v>
      </c>
      <c r="B49" s="66">
        <f>B46-B10</f>
        <v>-457</v>
      </c>
      <c r="C49" s="67">
        <f>C46-C10</f>
        <v>1.0000000000009095</v>
      </c>
      <c r="D49" s="68">
        <f>D46-D10</f>
        <v>52952</v>
      </c>
      <c r="E49" s="7" t="s">
        <v>19</v>
      </c>
      <c r="G49" s="121"/>
    </row>
    <row r="50" spans="1:7">
      <c r="A50" s="7"/>
      <c r="E50" s="7" t="s">
        <v>19</v>
      </c>
    </row>
    <row r="51" spans="1:7" ht="16.2">
      <c r="A51" s="728" t="s">
        <v>50</v>
      </c>
      <c r="B51" s="729"/>
      <c r="C51" s="729"/>
      <c r="D51" s="729"/>
      <c r="E51" s="7" t="s">
        <v>20</v>
      </c>
    </row>
  </sheetData>
  <mergeCells count="6">
    <mergeCell ref="A51:D51"/>
    <mergeCell ref="A1:D1"/>
    <mergeCell ref="A2:D2"/>
    <mergeCell ref="A3:D3"/>
    <mergeCell ref="A4:D4"/>
    <mergeCell ref="B6:D6"/>
  </mergeCells>
  <printOptions horizontalCentered="1"/>
  <pageMargins left="0.7" right="0.7" top="0.63" bottom="0.63" header="0.3" footer="0.3"/>
  <pageSetup scale="68" orientation="landscape" r:id="rId1"/>
  <headerFooter>
    <oddHeader>&amp;L&amp;"Arial,Bold"&amp;12B. Summary of Requirements</oddHeader>
    <oddFooter>&amp;C&amp;"Arial,Regular"Exhibit B - Summary of Requirements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view="pageBreakPreview" zoomScale="70" zoomScaleNormal="55" zoomScaleSheetLayoutView="70" workbookViewId="0">
      <selection sqref="A1:XFD1048576"/>
    </sheetView>
  </sheetViews>
  <sheetFormatPr defaultColWidth="9.109375" defaultRowHeight="13.8"/>
  <cols>
    <col min="1" max="1" width="11.109375" style="8" customWidth="1"/>
    <col min="2" max="2" width="82" style="8" bestFit="1" customWidth="1"/>
    <col min="3" max="3" width="8.6640625" style="8" customWidth="1"/>
    <col min="4" max="4" width="14.5546875" style="8" bestFit="1" customWidth="1"/>
    <col min="5" max="5" width="8.6640625" style="8" customWidth="1"/>
    <col min="6" max="6" width="12.6640625" style="8" customWidth="1"/>
    <col min="7" max="7" width="8.6640625" style="8" customWidth="1"/>
    <col min="8" max="8" width="13.33203125" style="8" customWidth="1"/>
    <col min="9" max="9" width="8.6640625" style="8" customWidth="1"/>
    <col min="10" max="10" width="12.6640625" style="8" customWidth="1"/>
    <col min="11" max="11" width="8.6640625" style="8" customWidth="1"/>
    <col min="12" max="12" width="12.6640625" style="8" customWidth="1"/>
    <col min="13" max="13" width="8.6640625" style="8" customWidth="1"/>
    <col min="14" max="14" width="13.33203125" style="8" customWidth="1"/>
    <col min="15" max="15" width="14" style="7" bestFit="1" customWidth="1"/>
    <col min="16" max="16" width="4.5546875" style="8" customWidth="1"/>
    <col min="17" max="18" width="8.33203125" style="8" customWidth="1"/>
    <col min="19" max="19" width="12.6640625" style="8" customWidth="1"/>
    <col min="20" max="21" width="8.33203125" style="8" customWidth="1"/>
    <col min="22" max="22" width="12.6640625" style="8" customWidth="1"/>
    <col min="23" max="16384" width="9.109375" style="8"/>
  </cols>
  <sheetData>
    <row r="1" spans="1:22" ht="17.399999999999999">
      <c r="A1" s="730" t="s">
        <v>97</v>
      </c>
      <c r="B1" s="730"/>
      <c r="C1" s="730"/>
      <c r="D1" s="730"/>
      <c r="E1" s="730"/>
      <c r="F1" s="730"/>
      <c r="G1" s="730"/>
      <c r="H1" s="730"/>
      <c r="I1" s="730"/>
      <c r="J1" s="730"/>
      <c r="K1" s="730"/>
      <c r="L1" s="730"/>
      <c r="M1" s="730"/>
      <c r="N1" s="730"/>
      <c r="O1" s="75" t="s">
        <v>19</v>
      </c>
      <c r="P1" s="76"/>
      <c r="Q1" s="76"/>
      <c r="R1" s="76"/>
      <c r="S1" s="76"/>
      <c r="T1" s="76"/>
      <c r="U1" s="76"/>
      <c r="V1" s="76"/>
    </row>
    <row r="2" spans="1:22" ht="15">
      <c r="A2" s="731" t="s">
        <v>52</v>
      </c>
      <c r="B2" s="731"/>
      <c r="C2" s="731"/>
      <c r="D2" s="731"/>
      <c r="E2" s="731"/>
      <c r="F2" s="731"/>
      <c r="G2" s="731"/>
      <c r="H2" s="731"/>
      <c r="I2" s="731"/>
      <c r="J2" s="731"/>
      <c r="K2" s="731"/>
      <c r="L2" s="731"/>
      <c r="M2" s="731"/>
      <c r="N2" s="731"/>
      <c r="O2" s="75" t="s">
        <v>19</v>
      </c>
      <c r="P2" s="78"/>
      <c r="Q2" s="78"/>
      <c r="R2" s="78"/>
      <c r="S2" s="78"/>
      <c r="T2" s="78"/>
      <c r="U2" s="78"/>
      <c r="V2" s="78"/>
    </row>
    <row r="3" spans="1:22">
      <c r="A3" s="732" t="s">
        <v>77</v>
      </c>
      <c r="B3" s="732"/>
      <c r="C3" s="732"/>
      <c r="D3" s="732"/>
      <c r="E3" s="732"/>
      <c r="F3" s="732"/>
      <c r="G3" s="732"/>
      <c r="H3" s="732"/>
      <c r="I3" s="732"/>
      <c r="J3" s="732"/>
      <c r="K3" s="732"/>
      <c r="L3" s="732"/>
      <c r="M3" s="732"/>
      <c r="N3" s="732"/>
      <c r="O3" s="75" t="s">
        <v>19</v>
      </c>
      <c r="P3" s="124"/>
      <c r="Q3" s="124"/>
      <c r="R3" s="124"/>
      <c r="S3" s="124"/>
      <c r="T3" s="124"/>
      <c r="U3" s="124"/>
      <c r="V3" s="124"/>
    </row>
    <row r="4" spans="1:22">
      <c r="A4" s="733" t="s">
        <v>2</v>
      </c>
      <c r="B4" s="733"/>
      <c r="C4" s="733"/>
      <c r="D4" s="733"/>
      <c r="E4" s="733"/>
      <c r="F4" s="733"/>
      <c r="G4" s="733"/>
      <c r="H4" s="733"/>
      <c r="I4" s="733"/>
      <c r="J4" s="733"/>
      <c r="K4" s="733"/>
      <c r="L4" s="733"/>
      <c r="M4" s="733"/>
      <c r="N4" s="733"/>
      <c r="O4" s="75" t="s">
        <v>19</v>
      </c>
      <c r="P4" s="125"/>
      <c r="Q4" s="125"/>
      <c r="R4" s="125"/>
      <c r="S4" s="125"/>
      <c r="T4" s="125"/>
      <c r="U4" s="125"/>
      <c r="V4" s="125"/>
    </row>
    <row r="5" spans="1:22">
      <c r="A5" s="732"/>
      <c r="B5" s="732"/>
      <c r="C5" s="732"/>
      <c r="D5" s="732"/>
      <c r="E5" s="732"/>
      <c r="F5" s="732"/>
      <c r="G5" s="732"/>
      <c r="H5" s="732"/>
      <c r="I5" s="732"/>
      <c r="J5" s="732"/>
      <c r="K5" s="732"/>
      <c r="L5" s="732"/>
      <c r="M5" s="732"/>
      <c r="N5" s="732"/>
      <c r="O5" s="75" t="s">
        <v>19</v>
      </c>
      <c r="P5" s="125"/>
      <c r="Q5" s="125"/>
      <c r="R5" s="125"/>
      <c r="S5" s="125"/>
      <c r="T5" s="125"/>
      <c r="U5" s="125"/>
      <c r="V5" s="125"/>
    </row>
    <row r="6" spans="1:22" ht="14.4" thickBot="1">
      <c r="A6" s="768"/>
      <c r="B6" s="768"/>
      <c r="C6" s="768"/>
      <c r="D6" s="768"/>
      <c r="E6" s="768"/>
      <c r="F6" s="768"/>
      <c r="G6" s="768"/>
      <c r="H6" s="768"/>
      <c r="I6" s="768"/>
      <c r="J6" s="768"/>
      <c r="K6" s="768"/>
      <c r="L6" s="768"/>
      <c r="M6" s="768"/>
      <c r="N6" s="768"/>
      <c r="O6" s="75" t="s">
        <v>19</v>
      </c>
      <c r="P6" s="125"/>
      <c r="Q6" s="125"/>
      <c r="R6" s="125"/>
      <c r="S6" s="125"/>
      <c r="T6" s="125"/>
      <c r="U6" s="125"/>
      <c r="V6" s="125"/>
    </row>
    <row r="7" spans="1:22" ht="45.75" customHeight="1">
      <c r="A7" s="764" t="s">
        <v>98</v>
      </c>
      <c r="B7" s="765"/>
      <c r="C7" s="741" t="s">
        <v>99</v>
      </c>
      <c r="D7" s="741"/>
      <c r="E7" s="741" t="s">
        <v>100</v>
      </c>
      <c r="F7" s="741"/>
      <c r="G7" s="741" t="s">
        <v>14</v>
      </c>
      <c r="H7" s="741"/>
      <c r="I7" s="741" t="s">
        <v>21</v>
      </c>
      <c r="J7" s="741"/>
      <c r="K7" s="741" t="s">
        <v>75</v>
      </c>
      <c r="L7" s="741"/>
      <c r="M7" s="741" t="s">
        <v>18</v>
      </c>
      <c r="N7" s="742"/>
      <c r="O7" s="75" t="s">
        <v>19</v>
      </c>
    </row>
    <row r="8" spans="1:22" ht="41.4">
      <c r="A8" s="766"/>
      <c r="B8" s="767"/>
      <c r="C8" s="126" t="s">
        <v>101</v>
      </c>
      <c r="D8" s="126" t="s">
        <v>102</v>
      </c>
      <c r="E8" s="126" t="s">
        <v>101</v>
      </c>
      <c r="F8" s="126" t="s">
        <v>102</v>
      </c>
      <c r="G8" s="126" t="s">
        <v>101</v>
      </c>
      <c r="H8" s="126" t="s">
        <v>102</v>
      </c>
      <c r="I8" s="126" t="s">
        <v>101</v>
      </c>
      <c r="J8" s="126" t="s">
        <v>102</v>
      </c>
      <c r="K8" s="126" t="s">
        <v>101</v>
      </c>
      <c r="L8" s="126" t="s">
        <v>102</v>
      </c>
      <c r="M8" s="126" t="s">
        <v>101</v>
      </c>
      <c r="N8" s="127" t="s">
        <v>102</v>
      </c>
      <c r="O8" s="75" t="s">
        <v>19</v>
      </c>
    </row>
    <row r="9" spans="1:22" ht="30" customHeight="1">
      <c r="A9" s="196" t="s">
        <v>103</v>
      </c>
      <c r="B9" s="197" t="s">
        <v>104</v>
      </c>
      <c r="C9" s="198"/>
      <c r="D9" s="198"/>
      <c r="E9" s="198"/>
      <c r="F9" s="198"/>
      <c r="G9" s="198"/>
      <c r="H9" s="198"/>
      <c r="I9" s="198"/>
      <c r="J9" s="198"/>
      <c r="K9" s="198"/>
      <c r="L9" s="198"/>
      <c r="M9" s="198"/>
      <c r="N9" s="199"/>
      <c r="O9" s="75" t="s">
        <v>19</v>
      </c>
    </row>
    <row r="10" spans="1:22">
      <c r="A10" s="200">
        <v>1.1000000000000001</v>
      </c>
      <c r="B10" s="201" t="s">
        <v>105</v>
      </c>
      <c r="C10" s="40">
        <v>0</v>
      </c>
      <c r="D10" s="202">
        <v>0</v>
      </c>
      <c r="E10" s="40">
        <v>0</v>
      </c>
      <c r="F10" s="40">
        <v>0</v>
      </c>
      <c r="G10" s="40">
        <v>0</v>
      </c>
      <c r="H10" s="40">
        <v>0</v>
      </c>
      <c r="I10" s="40">
        <v>0</v>
      </c>
      <c r="J10" s="40">
        <v>0</v>
      </c>
      <c r="K10" s="40">
        <v>0</v>
      </c>
      <c r="L10" s="40">
        <v>0</v>
      </c>
      <c r="M10" s="40">
        <f>G10+I10+K10</f>
        <v>0</v>
      </c>
      <c r="N10" s="41">
        <f t="shared" ref="N10:N12" si="0">H10+J10+L10</f>
        <v>0</v>
      </c>
      <c r="O10" s="75" t="s">
        <v>19</v>
      </c>
    </row>
    <row r="11" spans="1:22">
      <c r="A11" s="200">
        <v>1.2</v>
      </c>
      <c r="B11" s="203" t="s">
        <v>106</v>
      </c>
      <c r="C11" s="40">
        <v>0</v>
      </c>
      <c r="D11" s="40">
        <v>0</v>
      </c>
      <c r="E11" s="40">
        <v>0</v>
      </c>
      <c r="F11" s="40">
        <v>0</v>
      </c>
      <c r="G11" s="40">
        <v>0</v>
      </c>
      <c r="H11" s="40">
        <v>0</v>
      </c>
      <c r="I11" s="40">
        <v>0</v>
      </c>
      <c r="J11" s="40">
        <v>0</v>
      </c>
      <c r="K11" s="40">
        <v>0</v>
      </c>
      <c r="L11" s="40">
        <v>0</v>
      </c>
      <c r="M11" s="40">
        <f t="shared" ref="M11:M12" si="1">G11+I11+K11</f>
        <v>0</v>
      </c>
      <c r="N11" s="41">
        <f t="shared" si="0"/>
        <v>0</v>
      </c>
      <c r="O11" s="75" t="s">
        <v>19</v>
      </c>
    </row>
    <row r="12" spans="1:22">
      <c r="A12" s="200">
        <v>1.3</v>
      </c>
      <c r="B12" s="203" t="s">
        <v>107</v>
      </c>
      <c r="C12" s="40">
        <v>0</v>
      </c>
      <c r="D12" s="40">
        <v>0</v>
      </c>
      <c r="E12" s="40">
        <v>0</v>
      </c>
      <c r="F12" s="40">
        <v>0</v>
      </c>
      <c r="G12" s="40">
        <v>0</v>
      </c>
      <c r="H12" s="40">
        <v>0</v>
      </c>
      <c r="I12" s="40">
        <v>0</v>
      </c>
      <c r="J12" s="40">
        <v>0</v>
      </c>
      <c r="K12" s="40">
        <v>0</v>
      </c>
      <c r="L12" s="40">
        <v>0</v>
      </c>
      <c r="M12" s="40">
        <f t="shared" si="1"/>
        <v>0</v>
      </c>
      <c r="N12" s="41">
        <f t="shared" si="0"/>
        <v>0</v>
      </c>
      <c r="O12" s="75" t="s">
        <v>19</v>
      </c>
    </row>
    <row r="13" spans="1:22">
      <c r="A13" s="204"/>
      <c r="B13" s="205" t="s">
        <v>108</v>
      </c>
      <c r="C13" s="21">
        <f>SUM(C10:C12)</f>
        <v>0</v>
      </c>
      <c r="D13" s="21">
        <f t="shared" ref="D13:N13" si="2">SUM(D10:D12)</f>
        <v>0</v>
      </c>
      <c r="E13" s="21">
        <f t="shared" si="2"/>
        <v>0</v>
      </c>
      <c r="F13" s="21">
        <f t="shared" si="2"/>
        <v>0</v>
      </c>
      <c r="G13" s="21">
        <f t="shared" si="2"/>
        <v>0</v>
      </c>
      <c r="H13" s="21">
        <f t="shared" si="2"/>
        <v>0</v>
      </c>
      <c r="I13" s="21">
        <f t="shared" si="2"/>
        <v>0</v>
      </c>
      <c r="J13" s="21">
        <f t="shared" si="2"/>
        <v>0</v>
      </c>
      <c r="K13" s="21">
        <f t="shared" si="2"/>
        <v>0</v>
      </c>
      <c r="L13" s="21">
        <f t="shared" si="2"/>
        <v>0</v>
      </c>
      <c r="M13" s="21">
        <f t="shared" si="2"/>
        <v>0</v>
      </c>
      <c r="N13" s="48">
        <f t="shared" si="2"/>
        <v>0</v>
      </c>
      <c r="O13" s="75" t="s">
        <v>19</v>
      </c>
    </row>
    <row r="14" spans="1:22" ht="27.6">
      <c r="A14" s="196" t="s">
        <v>109</v>
      </c>
      <c r="B14" s="197" t="s">
        <v>393</v>
      </c>
      <c r="C14" s="198"/>
      <c r="D14" s="198"/>
      <c r="E14" s="198"/>
      <c r="F14" s="198"/>
      <c r="G14" s="198"/>
      <c r="H14" s="198"/>
      <c r="I14" s="198"/>
      <c r="J14" s="198"/>
      <c r="K14" s="198"/>
      <c r="L14" s="198"/>
      <c r="M14" s="198"/>
      <c r="N14" s="199"/>
      <c r="O14" s="75" t="s">
        <v>19</v>
      </c>
    </row>
    <row r="15" spans="1:22">
      <c r="A15" s="200">
        <v>2.1</v>
      </c>
      <c r="B15" s="201" t="s">
        <v>110</v>
      </c>
      <c r="C15" s="40">
        <v>0</v>
      </c>
      <c r="D15" s="40">
        <v>0</v>
      </c>
      <c r="E15" s="40">
        <v>0</v>
      </c>
      <c r="F15" s="40">
        <v>0</v>
      </c>
      <c r="G15" s="40">
        <v>0</v>
      </c>
      <c r="H15" s="40">
        <v>0</v>
      </c>
      <c r="I15" s="40">
        <v>0</v>
      </c>
      <c r="J15" s="40">
        <v>0</v>
      </c>
      <c r="K15" s="40">
        <v>0</v>
      </c>
      <c r="L15" s="40">
        <v>0</v>
      </c>
      <c r="M15" s="40">
        <f>G15+I15+K15</f>
        <v>0</v>
      </c>
      <c r="N15" s="41">
        <f t="shared" ref="N15:N20" si="3">H15+J15+L15</f>
        <v>0</v>
      </c>
      <c r="O15" s="75" t="s">
        <v>19</v>
      </c>
    </row>
    <row r="16" spans="1:22">
      <c r="A16" s="200">
        <v>2.2000000000000002</v>
      </c>
      <c r="B16" s="203" t="s">
        <v>111</v>
      </c>
      <c r="C16" s="40">
        <v>0</v>
      </c>
      <c r="D16" s="40">
        <v>0</v>
      </c>
      <c r="E16" s="40">
        <v>0</v>
      </c>
      <c r="F16" s="40">
        <v>0</v>
      </c>
      <c r="G16" s="40">
        <v>0</v>
      </c>
      <c r="H16" s="40">
        <v>0</v>
      </c>
      <c r="I16" s="40">
        <v>0</v>
      </c>
      <c r="J16" s="40">
        <v>0</v>
      </c>
      <c r="K16" s="40">
        <v>0</v>
      </c>
      <c r="L16" s="40">
        <v>0</v>
      </c>
      <c r="M16" s="40">
        <f t="shared" ref="M16:M20" si="4">G16+I16+K16</f>
        <v>0</v>
      </c>
      <c r="N16" s="41">
        <f t="shared" si="3"/>
        <v>0</v>
      </c>
      <c r="O16" s="75" t="s">
        <v>19</v>
      </c>
    </row>
    <row r="17" spans="1:15">
      <c r="A17" s="200">
        <v>2.2999999999999998</v>
      </c>
      <c r="B17" s="203" t="s">
        <v>112</v>
      </c>
      <c r="C17" s="40">
        <v>0</v>
      </c>
      <c r="D17" s="40">
        <v>10000</v>
      </c>
      <c r="E17" s="40">
        <v>0</v>
      </c>
      <c r="F17" s="40">
        <v>10061</v>
      </c>
      <c r="G17" s="40">
        <v>0</v>
      </c>
      <c r="H17" s="40">
        <v>0</v>
      </c>
      <c r="I17" s="40">
        <v>0</v>
      </c>
      <c r="J17" s="40">
        <v>0</v>
      </c>
      <c r="K17" s="40">
        <v>0</v>
      </c>
      <c r="L17" s="40">
        <v>0</v>
      </c>
      <c r="M17" s="40">
        <f t="shared" si="4"/>
        <v>0</v>
      </c>
      <c r="N17" s="41">
        <f t="shared" si="3"/>
        <v>0</v>
      </c>
      <c r="O17" s="75" t="s">
        <v>19</v>
      </c>
    </row>
    <row r="18" spans="1:15">
      <c r="A18" s="200">
        <v>2.4</v>
      </c>
      <c r="B18" s="201" t="s">
        <v>113</v>
      </c>
      <c r="C18" s="40">
        <v>0</v>
      </c>
      <c r="D18" s="40">
        <v>0</v>
      </c>
      <c r="E18" s="40">
        <v>0</v>
      </c>
      <c r="F18" s="40">
        <v>0</v>
      </c>
      <c r="G18" s="40">
        <v>0</v>
      </c>
      <c r="H18" s="40">
        <v>0</v>
      </c>
      <c r="I18" s="40">
        <v>0</v>
      </c>
      <c r="J18" s="40">
        <v>0</v>
      </c>
      <c r="K18" s="40">
        <v>0</v>
      </c>
      <c r="L18" s="40">
        <v>0</v>
      </c>
      <c r="M18" s="40">
        <f t="shared" si="4"/>
        <v>0</v>
      </c>
      <c r="N18" s="41">
        <f t="shared" si="3"/>
        <v>0</v>
      </c>
      <c r="O18" s="75" t="s">
        <v>19</v>
      </c>
    </row>
    <row r="19" spans="1:15">
      <c r="A19" s="200">
        <v>2.5</v>
      </c>
      <c r="B19" s="203" t="s">
        <v>114</v>
      </c>
      <c r="C19" s="40">
        <v>0</v>
      </c>
      <c r="D19" s="40">
        <v>0</v>
      </c>
      <c r="E19" s="40">
        <v>0</v>
      </c>
      <c r="F19" s="40">
        <v>0</v>
      </c>
      <c r="G19" s="40">
        <v>0</v>
      </c>
      <c r="H19" s="40">
        <v>0</v>
      </c>
      <c r="I19" s="40">
        <v>0</v>
      </c>
      <c r="J19" s="40">
        <v>0</v>
      </c>
      <c r="K19" s="40">
        <v>0</v>
      </c>
      <c r="L19" s="40">
        <v>0</v>
      </c>
      <c r="M19" s="40">
        <f t="shared" si="4"/>
        <v>0</v>
      </c>
      <c r="N19" s="41">
        <f t="shared" si="3"/>
        <v>0</v>
      </c>
      <c r="O19" s="75" t="s">
        <v>19</v>
      </c>
    </row>
    <row r="20" spans="1:15">
      <c r="A20" s="200">
        <v>2.6</v>
      </c>
      <c r="B20" s="203" t="s">
        <v>115</v>
      </c>
      <c r="C20" s="40">
        <v>0</v>
      </c>
      <c r="D20" s="40">
        <v>0</v>
      </c>
      <c r="E20" s="40">
        <v>0</v>
      </c>
      <c r="F20" s="40">
        <v>0</v>
      </c>
      <c r="G20" s="40">
        <v>0</v>
      </c>
      <c r="H20" s="40">
        <v>0</v>
      </c>
      <c r="I20" s="40">
        <v>0</v>
      </c>
      <c r="J20" s="40">
        <v>0</v>
      </c>
      <c r="K20" s="40">
        <v>0</v>
      </c>
      <c r="L20" s="40">
        <v>0</v>
      </c>
      <c r="M20" s="40">
        <f t="shared" si="4"/>
        <v>0</v>
      </c>
      <c r="N20" s="41">
        <f t="shared" si="3"/>
        <v>0</v>
      </c>
      <c r="O20" s="75" t="s">
        <v>19</v>
      </c>
    </row>
    <row r="21" spans="1:15">
      <c r="A21" s="204"/>
      <c r="B21" s="205" t="s">
        <v>116</v>
      </c>
      <c r="C21" s="21">
        <f t="shared" ref="C21:M21" si="5">SUM(C15:C20)</f>
        <v>0</v>
      </c>
      <c r="D21" s="21">
        <f t="shared" si="5"/>
        <v>10000</v>
      </c>
      <c r="E21" s="21">
        <f t="shared" si="5"/>
        <v>0</v>
      </c>
      <c r="F21" s="21">
        <f t="shared" si="5"/>
        <v>10061</v>
      </c>
      <c r="G21" s="21">
        <f t="shared" si="5"/>
        <v>0</v>
      </c>
      <c r="H21" s="21">
        <f t="shared" si="5"/>
        <v>0</v>
      </c>
      <c r="I21" s="21">
        <f t="shared" si="5"/>
        <v>0</v>
      </c>
      <c r="J21" s="21">
        <f t="shared" si="5"/>
        <v>0</v>
      </c>
      <c r="K21" s="21">
        <f t="shared" si="5"/>
        <v>0</v>
      </c>
      <c r="L21" s="21">
        <f t="shared" si="5"/>
        <v>0</v>
      </c>
      <c r="M21" s="21">
        <f t="shared" si="5"/>
        <v>0</v>
      </c>
      <c r="N21" s="48">
        <f>SUM(N15:N20)</f>
        <v>0</v>
      </c>
      <c r="O21" s="75" t="s">
        <v>19</v>
      </c>
    </row>
    <row r="22" spans="1:15" ht="27.6" hidden="1">
      <c r="A22" s="196" t="s">
        <v>117</v>
      </c>
      <c r="B22" s="197" t="s">
        <v>118</v>
      </c>
      <c r="C22" s="198"/>
      <c r="D22" s="198"/>
      <c r="E22" s="198"/>
      <c r="F22" s="198"/>
      <c r="G22" s="198"/>
      <c r="H22" s="198"/>
      <c r="I22" s="198"/>
      <c r="J22" s="198"/>
      <c r="K22" s="198"/>
      <c r="L22" s="198"/>
      <c r="M22" s="198"/>
      <c r="N22" s="199"/>
      <c r="O22" s="75" t="s">
        <v>19</v>
      </c>
    </row>
    <row r="23" spans="1:15" ht="27.6" hidden="1">
      <c r="A23" s="200">
        <v>3.1</v>
      </c>
      <c r="B23" s="201" t="s">
        <v>119</v>
      </c>
      <c r="C23" s="40">
        <v>0</v>
      </c>
      <c r="D23" s="40">
        <v>0</v>
      </c>
      <c r="E23" s="40">
        <v>0</v>
      </c>
      <c r="F23" s="40">
        <v>0</v>
      </c>
      <c r="G23" s="40">
        <v>0</v>
      </c>
      <c r="H23" s="40">
        <v>0</v>
      </c>
      <c r="I23" s="40">
        <v>0</v>
      </c>
      <c r="J23" s="40">
        <v>0</v>
      </c>
      <c r="K23" s="40">
        <v>0</v>
      </c>
      <c r="L23" s="40">
        <v>0</v>
      </c>
      <c r="M23" s="40">
        <f t="shared" ref="M23:N26" si="6">G23+I23+K23</f>
        <v>0</v>
      </c>
      <c r="N23" s="41">
        <f t="shared" si="6"/>
        <v>0</v>
      </c>
      <c r="O23" s="75" t="s">
        <v>19</v>
      </c>
    </row>
    <row r="24" spans="1:15" ht="41.4" hidden="1">
      <c r="A24" s="200">
        <v>3.2</v>
      </c>
      <c r="B24" s="201" t="s">
        <v>120</v>
      </c>
      <c r="C24" s="40">
        <v>0</v>
      </c>
      <c r="D24" s="40">
        <v>0</v>
      </c>
      <c r="E24" s="40">
        <v>0</v>
      </c>
      <c r="F24" s="40">
        <v>0</v>
      </c>
      <c r="G24" s="40">
        <v>0</v>
      </c>
      <c r="H24" s="40">
        <v>0</v>
      </c>
      <c r="I24" s="40">
        <v>0</v>
      </c>
      <c r="J24" s="40">
        <v>0</v>
      </c>
      <c r="K24" s="40">
        <v>0</v>
      </c>
      <c r="L24" s="40">
        <v>0</v>
      </c>
      <c r="M24" s="40">
        <f t="shared" si="6"/>
        <v>0</v>
      </c>
      <c r="N24" s="41">
        <f t="shared" si="6"/>
        <v>0</v>
      </c>
      <c r="O24" s="75" t="s">
        <v>19</v>
      </c>
    </row>
    <row r="25" spans="1:15" ht="27.6" hidden="1">
      <c r="A25" s="200">
        <v>3.3</v>
      </c>
      <c r="B25" s="201" t="s">
        <v>121</v>
      </c>
      <c r="C25" s="40">
        <v>0</v>
      </c>
      <c r="D25" s="40">
        <v>0</v>
      </c>
      <c r="E25" s="40">
        <v>0</v>
      </c>
      <c r="F25" s="40">
        <v>0</v>
      </c>
      <c r="G25" s="40">
        <v>0</v>
      </c>
      <c r="H25" s="40">
        <v>0</v>
      </c>
      <c r="I25" s="40">
        <v>0</v>
      </c>
      <c r="J25" s="40">
        <v>0</v>
      </c>
      <c r="K25" s="40">
        <v>0</v>
      </c>
      <c r="L25" s="40">
        <v>0</v>
      </c>
      <c r="M25" s="40">
        <f t="shared" si="6"/>
        <v>0</v>
      </c>
      <c r="N25" s="41">
        <f t="shared" si="6"/>
        <v>0</v>
      </c>
      <c r="O25" s="75" t="s">
        <v>19</v>
      </c>
    </row>
    <row r="26" spans="1:15" hidden="1">
      <c r="A26" s="200">
        <v>3.4</v>
      </c>
      <c r="B26" s="201" t="s">
        <v>122</v>
      </c>
      <c r="C26" s="40">
        <v>0</v>
      </c>
      <c r="D26" s="40">
        <v>0</v>
      </c>
      <c r="E26" s="40">
        <v>0</v>
      </c>
      <c r="F26" s="40">
        <v>0</v>
      </c>
      <c r="G26" s="40">
        <v>0</v>
      </c>
      <c r="H26" s="40">
        <v>0</v>
      </c>
      <c r="I26" s="40">
        <v>0</v>
      </c>
      <c r="J26" s="40">
        <v>0</v>
      </c>
      <c r="K26" s="40">
        <v>0</v>
      </c>
      <c r="L26" s="40">
        <v>0</v>
      </c>
      <c r="M26" s="40">
        <f t="shared" si="6"/>
        <v>0</v>
      </c>
      <c r="N26" s="41">
        <f t="shared" si="6"/>
        <v>0</v>
      </c>
      <c r="O26" s="75" t="s">
        <v>19</v>
      </c>
    </row>
    <row r="27" spans="1:15" hidden="1">
      <c r="A27" s="204"/>
      <c r="B27" s="206" t="s">
        <v>123</v>
      </c>
      <c r="C27" s="21">
        <f>SUM(C23:C26)</f>
        <v>0</v>
      </c>
      <c r="D27" s="21">
        <f t="shared" ref="D27:N27" si="7">SUM(D23:D26)</f>
        <v>0</v>
      </c>
      <c r="E27" s="21">
        <f t="shared" si="7"/>
        <v>0</v>
      </c>
      <c r="F27" s="21">
        <f t="shared" si="7"/>
        <v>0</v>
      </c>
      <c r="G27" s="21">
        <f t="shared" si="7"/>
        <v>0</v>
      </c>
      <c r="H27" s="21">
        <f t="shared" si="7"/>
        <v>0</v>
      </c>
      <c r="I27" s="21">
        <f t="shared" si="7"/>
        <v>0</v>
      </c>
      <c r="J27" s="21">
        <f t="shared" si="7"/>
        <v>0</v>
      </c>
      <c r="K27" s="21">
        <f t="shared" si="7"/>
        <v>0</v>
      </c>
      <c r="L27" s="21">
        <f t="shared" si="7"/>
        <v>0</v>
      </c>
      <c r="M27" s="21">
        <f t="shared" si="7"/>
        <v>0</v>
      </c>
      <c r="N27" s="48">
        <f t="shared" si="7"/>
        <v>0</v>
      </c>
      <c r="O27" s="75" t="s">
        <v>19</v>
      </c>
    </row>
    <row r="28" spans="1:15" ht="14.4" thickBot="1">
      <c r="A28" s="207"/>
      <c r="B28" s="208" t="s">
        <v>124</v>
      </c>
      <c r="C28" s="209">
        <f>C27+C21+C13</f>
        <v>0</v>
      </c>
      <c r="D28" s="209">
        <f t="shared" ref="D28:N28" si="8">D27+D21+D13</f>
        <v>10000</v>
      </c>
      <c r="E28" s="209">
        <f t="shared" si="8"/>
        <v>0</v>
      </c>
      <c r="F28" s="209">
        <f t="shared" si="8"/>
        <v>10061</v>
      </c>
      <c r="G28" s="209">
        <f t="shared" si="8"/>
        <v>0</v>
      </c>
      <c r="H28" s="209">
        <f t="shared" si="8"/>
        <v>0</v>
      </c>
      <c r="I28" s="209">
        <f t="shared" si="8"/>
        <v>0</v>
      </c>
      <c r="J28" s="209">
        <f t="shared" si="8"/>
        <v>0</v>
      </c>
      <c r="K28" s="209">
        <f t="shared" si="8"/>
        <v>0</v>
      </c>
      <c r="L28" s="209">
        <f t="shared" si="8"/>
        <v>0</v>
      </c>
      <c r="M28" s="209">
        <f t="shared" si="8"/>
        <v>0</v>
      </c>
      <c r="N28" s="210">
        <f t="shared" si="8"/>
        <v>0</v>
      </c>
      <c r="O28" s="75" t="s">
        <v>19</v>
      </c>
    </row>
    <row r="29" spans="1:15">
      <c r="O29" s="75" t="s">
        <v>19</v>
      </c>
    </row>
    <row r="30" spans="1:15">
      <c r="A30" s="763" t="s">
        <v>125</v>
      </c>
      <c r="B30" s="763"/>
      <c r="C30" s="763"/>
      <c r="D30" s="763"/>
      <c r="E30" s="763"/>
      <c r="F30" s="763"/>
      <c r="G30" s="763"/>
      <c r="H30" s="763"/>
      <c r="I30" s="763"/>
      <c r="J30" s="763"/>
      <c r="K30" s="763"/>
      <c r="L30" s="763"/>
      <c r="M30" s="763"/>
      <c r="N30" s="763"/>
      <c r="O30" s="75" t="s">
        <v>19</v>
      </c>
    </row>
    <row r="31" spans="1:15">
      <c r="O31" s="75" t="s">
        <v>19</v>
      </c>
    </row>
    <row r="32" spans="1:15">
      <c r="A32" s="211" t="s">
        <v>126</v>
      </c>
      <c r="O32" s="75" t="s">
        <v>20</v>
      </c>
    </row>
  </sheetData>
  <mergeCells count="14">
    <mergeCell ref="A6:N6"/>
    <mergeCell ref="A1:N1"/>
    <mergeCell ref="A2:N2"/>
    <mergeCell ref="A3:N3"/>
    <mergeCell ref="A4:N4"/>
    <mergeCell ref="A5:N5"/>
    <mergeCell ref="M7:N7"/>
    <mergeCell ref="A30:N30"/>
    <mergeCell ref="A7:B8"/>
    <mergeCell ref="C7:D7"/>
    <mergeCell ref="E7:F7"/>
    <mergeCell ref="G7:H7"/>
    <mergeCell ref="I7:J7"/>
    <mergeCell ref="K7:L7"/>
  </mergeCells>
  <printOptions horizontalCentered="1"/>
  <pageMargins left="0.7" right="0.7" top="0.75" bottom="0.75" header="0.3" footer="0.3"/>
  <pageSetup scale="53"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Normal="100" zoomScaleSheetLayoutView="100" workbookViewId="0">
      <pane xSplit="4" ySplit="6" topLeftCell="E7" activePane="bottomRight" state="frozen"/>
      <selection pane="topRight" activeCell="E1" sqref="E1"/>
      <selection pane="bottomLeft" activeCell="A7" sqref="A7"/>
      <selection pane="bottomRight" activeCell="B8" sqref="B8:D9"/>
    </sheetView>
  </sheetViews>
  <sheetFormatPr defaultColWidth="9.109375" defaultRowHeight="13.8"/>
  <cols>
    <col min="1" max="1" width="3.6640625" style="8" customWidth="1"/>
    <col min="2" max="2" width="71.109375" style="8" customWidth="1"/>
    <col min="3" max="4" width="14.6640625" style="8" customWidth="1"/>
    <col min="5" max="5" width="8.6640625" style="8" customWidth="1"/>
    <col min="6" max="6" width="10.109375" style="8" customWidth="1"/>
    <col min="7" max="7" width="12.6640625" style="8" customWidth="1"/>
    <col min="8" max="8" width="14" style="518" bestFit="1" customWidth="1"/>
    <col min="9" max="9" width="4.5546875" style="8" customWidth="1"/>
    <col min="10" max="10" width="122.88671875" style="211" customWidth="1"/>
    <col min="11" max="12" width="8.33203125" style="8" customWidth="1"/>
    <col min="13" max="13" width="12.6640625" style="8" customWidth="1"/>
    <col min="14" max="15" width="8.33203125" style="8" customWidth="1"/>
    <col min="16" max="16" width="12.6640625" style="8" customWidth="1"/>
    <col min="17" max="16384" width="9.109375" style="8"/>
  </cols>
  <sheetData>
    <row r="1" spans="1:16" ht="17.399999999999999">
      <c r="A1" s="797" t="s">
        <v>128</v>
      </c>
      <c r="B1" s="797"/>
      <c r="C1" s="797"/>
      <c r="D1" s="797"/>
      <c r="E1" s="797"/>
      <c r="F1" s="797"/>
      <c r="G1" s="797"/>
      <c r="H1" s="481" t="s">
        <v>19</v>
      </c>
      <c r="I1" s="76"/>
      <c r="J1" s="117"/>
      <c r="K1" s="76"/>
      <c r="L1" s="76"/>
      <c r="M1" s="76"/>
      <c r="N1" s="76"/>
      <c r="O1" s="76"/>
      <c r="P1" s="76"/>
    </row>
    <row r="2" spans="1:16" ht="15">
      <c r="A2" s="733" t="s">
        <v>52</v>
      </c>
      <c r="B2" s="733"/>
      <c r="C2" s="733"/>
      <c r="D2" s="733"/>
      <c r="E2" s="733"/>
      <c r="F2" s="733"/>
      <c r="G2" s="733"/>
      <c r="H2" s="481" t="s">
        <v>19</v>
      </c>
      <c r="I2" s="78"/>
      <c r="J2" s="118"/>
      <c r="K2" s="78"/>
      <c r="L2" s="78"/>
      <c r="M2" s="78"/>
      <c r="N2" s="78"/>
      <c r="O2" s="78"/>
      <c r="P2" s="78"/>
    </row>
    <row r="3" spans="1:16">
      <c r="A3" s="798" t="s">
        <v>1</v>
      </c>
      <c r="B3" s="798"/>
      <c r="C3" s="798"/>
      <c r="D3" s="798"/>
      <c r="E3" s="798"/>
      <c r="F3" s="798"/>
      <c r="G3" s="798"/>
      <c r="H3" s="481" t="s">
        <v>19</v>
      </c>
      <c r="I3" s="124"/>
      <c r="J3" s="118"/>
      <c r="K3" s="124"/>
      <c r="L3" s="124"/>
      <c r="M3" s="124"/>
      <c r="N3" s="124"/>
      <c r="O3" s="124"/>
      <c r="P3" s="124"/>
    </row>
    <row r="4" spans="1:16">
      <c r="A4" s="799" t="s">
        <v>2</v>
      </c>
      <c r="B4" s="799"/>
      <c r="C4" s="799"/>
      <c r="D4" s="799"/>
      <c r="E4" s="799"/>
      <c r="F4" s="799"/>
      <c r="G4" s="799"/>
      <c r="H4" s="481" t="s">
        <v>19</v>
      </c>
      <c r="I4" s="125"/>
      <c r="J4" s="118"/>
      <c r="K4" s="125"/>
      <c r="L4" s="125"/>
      <c r="M4" s="125"/>
      <c r="N4" s="125"/>
      <c r="O4" s="125"/>
      <c r="P4" s="125"/>
    </row>
    <row r="5" spans="1:16" ht="14.4" thickBot="1">
      <c r="A5" s="800"/>
      <c r="B5" s="800"/>
      <c r="C5" s="800"/>
      <c r="D5" s="800"/>
      <c r="E5" s="768"/>
      <c r="F5" s="768"/>
      <c r="G5" s="768"/>
      <c r="H5" s="481" t="s">
        <v>19</v>
      </c>
      <c r="I5" s="125"/>
      <c r="J5" s="118"/>
      <c r="K5" s="125"/>
      <c r="L5" s="125"/>
      <c r="M5" s="125"/>
      <c r="N5" s="125"/>
      <c r="O5" s="125"/>
      <c r="P5" s="125"/>
    </row>
    <row r="6" spans="1:16" s="116" customFormat="1" ht="29.25" customHeight="1" thickBot="1">
      <c r="A6" s="482"/>
      <c r="B6" s="482"/>
      <c r="C6" s="482"/>
      <c r="D6" s="482"/>
      <c r="E6" s="483" t="s">
        <v>4</v>
      </c>
      <c r="F6" s="484" t="s">
        <v>33</v>
      </c>
      <c r="G6" s="485" t="s">
        <v>5</v>
      </c>
      <c r="H6" s="481" t="s">
        <v>19</v>
      </c>
      <c r="J6" s="486"/>
    </row>
    <row r="7" spans="1:16" s="116" customFormat="1" ht="13.2">
      <c r="A7" s="487"/>
      <c r="B7" s="801" t="s">
        <v>8</v>
      </c>
      <c r="C7" s="801"/>
      <c r="D7" s="801"/>
      <c r="E7" s="488"/>
      <c r="F7" s="488"/>
      <c r="G7" s="489"/>
      <c r="H7" s="481" t="s">
        <v>19</v>
      </c>
      <c r="J7" s="211"/>
    </row>
    <row r="8" spans="1:16" s="116" customFormat="1" ht="12.75" customHeight="1">
      <c r="A8" s="490">
        <v>1</v>
      </c>
      <c r="B8" s="788" t="s">
        <v>129</v>
      </c>
      <c r="C8" s="788"/>
      <c r="D8" s="802"/>
      <c r="E8" s="491"/>
      <c r="F8" s="491"/>
      <c r="G8" s="492"/>
      <c r="H8" s="481" t="s">
        <v>19</v>
      </c>
      <c r="J8" s="211"/>
    </row>
    <row r="9" spans="1:16" s="116" customFormat="1" ht="25.5" customHeight="1">
      <c r="A9" s="493"/>
      <c r="B9" s="803"/>
      <c r="C9" s="803"/>
      <c r="D9" s="804"/>
      <c r="E9" s="494">
        <v>0</v>
      </c>
      <c r="F9" s="494">
        <v>0</v>
      </c>
      <c r="G9" s="495">
        <v>-12393</v>
      </c>
      <c r="H9" s="481" t="s">
        <v>19</v>
      </c>
      <c r="J9" s="211"/>
    </row>
    <row r="10" spans="1:16" s="116" customFormat="1" ht="13.2">
      <c r="A10" s="496"/>
      <c r="B10" s="775" t="s">
        <v>130</v>
      </c>
      <c r="C10" s="775"/>
      <c r="D10" s="775"/>
      <c r="E10" s="497">
        <f>SUM(E8:E9)</f>
        <v>0</v>
      </c>
      <c r="F10" s="497">
        <f>SUM(F8:F9)</f>
        <v>0</v>
      </c>
      <c r="G10" s="498">
        <f>SUM(G8:G9)</f>
        <v>-12393</v>
      </c>
      <c r="H10" s="481" t="s">
        <v>19</v>
      </c>
      <c r="J10" s="486"/>
    </row>
    <row r="11" spans="1:16" s="116" customFormat="1" ht="13.2">
      <c r="A11" s="499"/>
      <c r="B11" s="805" t="s">
        <v>131</v>
      </c>
      <c r="C11" s="805"/>
      <c r="D11" s="805"/>
      <c r="E11" s="500"/>
      <c r="F11" s="500"/>
      <c r="G11" s="501"/>
      <c r="H11" s="481" t="s">
        <v>19</v>
      </c>
      <c r="J11" s="211"/>
    </row>
    <row r="12" spans="1:16" s="116" customFormat="1" ht="26.25" customHeight="1">
      <c r="A12" s="502">
        <v>1</v>
      </c>
      <c r="B12" s="782" t="s">
        <v>132</v>
      </c>
      <c r="C12" s="782"/>
      <c r="D12" s="782"/>
      <c r="E12" s="500">
        <v>0</v>
      </c>
      <c r="F12" s="500">
        <v>0</v>
      </c>
      <c r="G12" s="501">
        <v>1900</v>
      </c>
      <c r="H12" s="481" t="s">
        <v>19</v>
      </c>
      <c r="J12" s="211"/>
    </row>
    <row r="13" spans="1:16" s="116" customFormat="1" ht="26.25" customHeight="1">
      <c r="A13" s="502">
        <v>2</v>
      </c>
      <c r="B13" s="782" t="s">
        <v>133</v>
      </c>
      <c r="C13" s="782"/>
      <c r="D13" s="782"/>
      <c r="E13" s="500">
        <v>0</v>
      </c>
      <c r="F13" s="500">
        <v>0</v>
      </c>
      <c r="G13" s="501">
        <v>403</v>
      </c>
      <c r="H13" s="481" t="s">
        <v>19</v>
      </c>
      <c r="J13" s="211"/>
    </row>
    <row r="14" spans="1:16" s="116" customFormat="1" ht="54" customHeight="1">
      <c r="A14" s="502">
        <v>3</v>
      </c>
      <c r="B14" s="782" t="s">
        <v>134</v>
      </c>
      <c r="C14" s="782"/>
      <c r="D14" s="782"/>
      <c r="E14" s="500">
        <v>0</v>
      </c>
      <c r="F14" s="500">
        <v>0</v>
      </c>
      <c r="G14" s="501">
        <v>13800</v>
      </c>
      <c r="H14" s="481" t="s">
        <v>19</v>
      </c>
      <c r="J14" s="211"/>
    </row>
    <row r="15" spans="1:16" s="116" customFormat="1" ht="52.5" customHeight="1">
      <c r="A15" s="502">
        <v>4</v>
      </c>
      <c r="B15" s="782" t="s">
        <v>135</v>
      </c>
      <c r="C15" s="782"/>
      <c r="D15" s="782"/>
      <c r="E15" s="500">
        <v>57</v>
      </c>
      <c r="F15" s="500">
        <v>0</v>
      </c>
      <c r="G15" s="501">
        <v>8026</v>
      </c>
      <c r="H15" s="481" t="s">
        <v>19</v>
      </c>
      <c r="J15" s="211"/>
    </row>
    <row r="16" spans="1:16" s="116" customFormat="1" ht="41.25" customHeight="1">
      <c r="A16" s="502">
        <v>5</v>
      </c>
      <c r="B16" s="782" t="s">
        <v>136</v>
      </c>
      <c r="C16" s="782"/>
      <c r="D16" s="782"/>
      <c r="E16" s="500">
        <v>0</v>
      </c>
      <c r="F16" s="500">
        <v>0</v>
      </c>
      <c r="G16" s="501">
        <v>-310</v>
      </c>
      <c r="H16" s="481" t="s">
        <v>19</v>
      </c>
      <c r="J16" s="211"/>
    </row>
    <row r="17" spans="1:10" s="116" customFormat="1" ht="51.75" customHeight="1">
      <c r="A17" s="502">
        <v>6</v>
      </c>
      <c r="B17" s="782" t="s">
        <v>137</v>
      </c>
      <c r="C17" s="782"/>
      <c r="D17" s="782"/>
      <c r="E17" s="500">
        <v>0</v>
      </c>
      <c r="F17" s="500">
        <v>0</v>
      </c>
      <c r="G17" s="501">
        <v>-32</v>
      </c>
      <c r="H17" s="481" t="s">
        <v>19</v>
      </c>
      <c r="J17" s="211"/>
    </row>
    <row r="18" spans="1:10" s="116" customFormat="1" ht="13.2">
      <c r="A18" s="496"/>
      <c r="B18" s="775" t="s">
        <v>138</v>
      </c>
      <c r="C18" s="775"/>
      <c r="D18" s="786"/>
      <c r="E18" s="497">
        <f>SUM(E12:E17)</f>
        <v>57</v>
      </c>
      <c r="F18" s="497">
        <f>SUM(F12:F17)</f>
        <v>0</v>
      </c>
      <c r="G18" s="498">
        <f>SUM(G12:G17)</f>
        <v>23787</v>
      </c>
      <c r="H18" s="481" t="s">
        <v>19</v>
      </c>
      <c r="J18" s="486"/>
    </row>
    <row r="19" spans="1:10" s="116" customFormat="1" ht="13.2">
      <c r="A19" s="503"/>
      <c r="B19" s="787" t="s">
        <v>10</v>
      </c>
      <c r="C19" s="787"/>
      <c r="D19" s="787"/>
      <c r="E19" s="504"/>
      <c r="F19" s="504"/>
      <c r="G19" s="505"/>
      <c r="H19" s="481" t="s">
        <v>19</v>
      </c>
      <c r="J19" s="211"/>
    </row>
    <row r="20" spans="1:10" s="116" customFormat="1" ht="13.2">
      <c r="A20" s="506">
        <v>1</v>
      </c>
      <c r="B20" s="788" t="s">
        <v>139</v>
      </c>
      <c r="C20" s="789"/>
      <c r="D20" s="790"/>
      <c r="E20" s="607"/>
      <c r="F20" s="607"/>
      <c r="G20" s="608"/>
      <c r="H20" s="481" t="s">
        <v>19</v>
      </c>
      <c r="J20" s="211"/>
    </row>
    <row r="21" spans="1:10" s="116" customFormat="1" ht="39.75" customHeight="1">
      <c r="A21" s="506"/>
      <c r="B21" s="791"/>
      <c r="C21" s="791"/>
      <c r="D21" s="792"/>
      <c r="E21" s="494">
        <v>0</v>
      </c>
      <c r="F21" s="494">
        <v>0</v>
      </c>
      <c r="G21" s="495">
        <v>7256</v>
      </c>
      <c r="H21" s="481" t="s">
        <v>19</v>
      </c>
      <c r="J21" s="211"/>
    </row>
    <row r="22" spans="1:10" s="116" customFormat="1" ht="13.2">
      <c r="A22" s="490">
        <v>2</v>
      </c>
      <c r="B22" s="788" t="s">
        <v>140</v>
      </c>
      <c r="C22" s="793"/>
      <c r="D22" s="794"/>
      <c r="E22" s="491"/>
      <c r="F22" s="491"/>
      <c r="G22" s="492"/>
      <c r="H22" s="481" t="s">
        <v>19</v>
      </c>
      <c r="J22" s="211"/>
    </row>
    <row r="23" spans="1:10" s="116" customFormat="1" ht="50.25" customHeight="1">
      <c r="A23" s="506"/>
      <c r="B23" s="795"/>
      <c r="C23" s="795"/>
      <c r="D23" s="796"/>
      <c r="E23" s="494">
        <v>0</v>
      </c>
      <c r="F23" s="494">
        <v>0</v>
      </c>
      <c r="G23" s="495">
        <v>1177</v>
      </c>
      <c r="H23" s="481" t="s">
        <v>19</v>
      </c>
      <c r="J23" s="211"/>
    </row>
    <row r="24" spans="1:10" s="116" customFormat="1" ht="36.75" customHeight="1">
      <c r="A24" s="502">
        <v>5</v>
      </c>
      <c r="B24" s="782" t="s">
        <v>141</v>
      </c>
      <c r="C24" s="770"/>
      <c r="D24" s="771"/>
      <c r="E24" s="507"/>
      <c r="F24" s="507"/>
      <c r="G24" s="501">
        <v>203</v>
      </c>
      <c r="H24" s="481" t="s">
        <v>19</v>
      </c>
      <c r="J24" s="211"/>
    </row>
    <row r="25" spans="1:10" s="116" customFormat="1" ht="38.25" customHeight="1">
      <c r="A25" s="502">
        <v>6</v>
      </c>
      <c r="B25" s="773" t="s">
        <v>142</v>
      </c>
      <c r="C25" s="769"/>
      <c r="D25" s="774"/>
      <c r="E25" s="507"/>
      <c r="F25" s="507"/>
      <c r="G25" s="501">
        <v>2127</v>
      </c>
      <c r="H25" s="481" t="s">
        <v>19</v>
      </c>
      <c r="J25" s="211"/>
    </row>
    <row r="26" spans="1:10" s="116" customFormat="1" ht="63" customHeight="1">
      <c r="A26" s="502">
        <v>7</v>
      </c>
      <c r="B26" s="773" t="s">
        <v>143</v>
      </c>
      <c r="C26" s="769"/>
      <c r="D26" s="774"/>
      <c r="E26" s="507" t="s">
        <v>144</v>
      </c>
      <c r="F26" s="507"/>
      <c r="G26" s="501">
        <v>1153</v>
      </c>
      <c r="H26" s="481" t="s">
        <v>19</v>
      </c>
      <c r="J26" s="211"/>
    </row>
    <row r="27" spans="1:10" s="116" customFormat="1" ht="13.2">
      <c r="A27" s="496"/>
      <c r="B27" s="775" t="s">
        <v>145</v>
      </c>
      <c r="C27" s="775"/>
      <c r="D27" s="775"/>
      <c r="E27" s="497">
        <f>SUM(E21:E26)</f>
        <v>0</v>
      </c>
      <c r="F27" s="497">
        <f>SUM(F21:F26)</f>
        <v>0</v>
      </c>
      <c r="G27" s="498">
        <f>SUM(G21:G26)</f>
        <v>11916</v>
      </c>
      <c r="H27" s="481" t="s">
        <v>19</v>
      </c>
      <c r="J27" s="486"/>
    </row>
    <row r="28" spans="1:10" s="116" customFormat="1" ht="13.2">
      <c r="A28" s="493"/>
      <c r="B28" s="784" t="s">
        <v>11</v>
      </c>
      <c r="C28" s="784"/>
      <c r="D28" s="785"/>
      <c r="E28" s="508"/>
      <c r="F28" s="508"/>
      <c r="G28" s="509"/>
      <c r="H28" s="481" t="s">
        <v>19</v>
      </c>
      <c r="J28" s="211"/>
    </row>
    <row r="29" spans="1:10" s="116" customFormat="1" ht="39" customHeight="1">
      <c r="A29" s="502">
        <v>1</v>
      </c>
      <c r="B29" s="773" t="s">
        <v>146</v>
      </c>
      <c r="C29" s="769"/>
      <c r="D29" s="774"/>
      <c r="E29" s="507"/>
      <c r="F29" s="507"/>
      <c r="G29" s="501">
        <v>-2073</v>
      </c>
      <c r="H29" s="481" t="s">
        <v>19</v>
      </c>
      <c r="J29" s="211"/>
    </row>
    <row r="30" spans="1:10" s="116" customFormat="1" ht="37.5" customHeight="1">
      <c r="A30" s="502">
        <v>2</v>
      </c>
      <c r="B30" s="773" t="s">
        <v>147</v>
      </c>
      <c r="C30" s="769"/>
      <c r="D30" s="774"/>
      <c r="E30" s="507"/>
      <c r="F30" s="507"/>
      <c r="G30" s="501">
        <v>405</v>
      </c>
      <c r="H30" s="481" t="s">
        <v>19</v>
      </c>
      <c r="J30" s="211"/>
    </row>
    <row r="31" spans="1:10" s="116" customFormat="1" ht="13.2">
      <c r="A31" s="496"/>
      <c r="B31" s="775" t="s">
        <v>148</v>
      </c>
      <c r="C31" s="775"/>
      <c r="D31" s="775"/>
      <c r="E31" s="497">
        <f>SUM(E29:E30)</f>
        <v>0</v>
      </c>
      <c r="F31" s="497">
        <f>SUM(F29:F30)</f>
        <v>0</v>
      </c>
      <c r="G31" s="498">
        <f>SUM(G29:G30)</f>
        <v>-1668</v>
      </c>
      <c r="H31" s="481" t="s">
        <v>19</v>
      </c>
      <c r="J31" s="486"/>
    </row>
    <row r="32" spans="1:10" s="116" customFormat="1" ht="13.2">
      <c r="A32" s="502"/>
      <c r="B32" s="780" t="s">
        <v>12</v>
      </c>
      <c r="C32" s="780"/>
      <c r="D32" s="781"/>
      <c r="E32" s="507"/>
      <c r="F32" s="507"/>
      <c r="G32" s="501"/>
      <c r="H32" s="481" t="s">
        <v>19</v>
      </c>
      <c r="J32" s="211"/>
    </row>
    <row r="33" spans="1:10" s="116" customFormat="1" ht="75.75" customHeight="1">
      <c r="A33" s="502">
        <v>1</v>
      </c>
      <c r="B33" s="773" t="s">
        <v>149</v>
      </c>
      <c r="C33" s="769"/>
      <c r="D33" s="774"/>
      <c r="E33" s="507">
        <v>0</v>
      </c>
      <c r="F33" s="507">
        <v>0</v>
      </c>
      <c r="G33" s="501">
        <v>374</v>
      </c>
      <c r="H33" s="481" t="s">
        <v>19</v>
      </c>
      <c r="J33" s="211"/>
    </row>
    <row r="34" spans="1:10" s="116" customFormat="1" ht="42" customHeight="1">
      <c r="A34" s="502">
        <v>2</v>
      </c>
      <c r="B34" s="773" t="s">
        <v>150</v>
      </c>
      <c r="C34" s="769"/>
      <c r="D34" s="774"/>
      <c r="E34" s="507">
        <v>0</v>
      </c>
      <c r="F34" s="507">
        <v>0</v>
      </c>
      <c r="G34" s="501">
        <v>2510</v>
      </c>
      <c r="H34" s="481" t="s">
        <v>19</v>
      </c>
      <c r="J34" s="211"/>
    </row>
    <row r="35" spans="1:10" s="116" customFormat="1" ht="34.5" customHeight="1">
      <c r="A35" s="502">
        <v>3</v>
      </c>
      <c r="B35" s="773" t="s">
        <v>151</v>
      </c>
      <c r="C35" s="782"/>
      <c r="D35" s="783"/>
      <c r="E35" s="507">
        <v>0</v>
      </c>
      <c r="F35" s="507">
        <v>0</v>
      </c>
      <c r="G35" s="501">
        <v>3900</v>
      </c>
      <c r="H35" s="481" t="s">
        <v>19</v>
      </c>
      <c r="J35" s="211"/>
    </row>
    <row r="36" spans="1:10" s="116" customFormat="1" ht="13.2">
      <c r="A36" s="496"/>
      <c r="B36" s="775" t="s">
        <v>152</v>
      </c>
      <c r="C36" s="775"/>
      <c r="D36" s="775"/>
      <c r="E36" s="497">
        <f>SUM(E32:E35)</f>
        <v>0</v>
      </c>
      <c r="F36" s="497">
        <f>SUM(F32:F35)</f>
        <v>0</v>
      </c>
      <c r="G36" s="498">
        <f>SUM(G32:G35)</f>
        <v>6784</v>
      </c>
      <c r="H36" s="481" t="s">
        <v>19</v>
      </c>
      <c r="J36" s="486"/>
    </row>
    <row r="37" spans="1:10" s="116" customFormat="1" ht="13.2">
      <c r="A37" s="502"/>
      <c r="B37" s="780" t="s">
        <v>13</v>
      </c>
      <c r="C37" s="780"/>
      <c r="D37" s="781"/>
      <c r="E37" s="507"/>
      <c r="F37" s="507"/>
      <c r="G37" s="501"/>
      <c r="H37" s="481" t="s">
        <v>19</v>
      </c>
      <c r="J37" s="211"/>
    </row>
    <row r="38" spans="1:10" s="116" customFormat="1" ht="51" customHeight="1">
      <c r="A38" s="502">
        <v>1</v>
      </c>
      <c r="B38" s="773" t="s">
        <v>153</v>
      </c>
      <c r="C38" s="769"/>
      <c r="D38" s="774"/>
      <c r="E38" s="507"/>
      <c r="F38" s="507"/>
      <c r="G38" s="501">
        <v>882</v>
      </c>
      <c r="H38" s="481" t="s">
        <v>19</v>
      </c>
      <c r="J38" s="211"/>
    </row>
    <row r="39" spans="1:10" s="116" customFormat="1" ht="54" customHeight="1">
      <c r="A39" s="502">
        <v>2</v>
      </c>
      <c r="B39" s="773" t="s">
        <v>154</v>
      </c>
      <c r="C39" s="769"/>
      <c r="D39" s="774"/>
      <c r="E39" s="507"/>
      <c r="F39" s="507"/>
      <c r="G39" s="501">
        <v>3019</v>
      </c>
      <c r="H39" s="481" t="s">
        <v>19</v>
      </c>
      <c r="J39" s="211"/>
    </row>
    <row r="40" spans="1:10" s="116" customFormat="1" ht="43.5" customHeight="1">
      <c r="A40" s="502">
        <v>3</v>
      </c>
      <c r="B40" s="773" t="s">
        <v>155</v>
      </c>
      <c r="C40" s="769"/>
      <c r="D40" s="774"/>
      <c r="E40" s="507"/>
      <c r="F40" s="507"/>
      <c r="G40" s="501">
        <v>1876</v>
      </c>
      <c r="H40" s="481" t="s">
        <v>19</v>
      </c>
      <c r="J40" s="211"/>
    </row>
    <row r="41" spans="1:10" s="116" customFormat="1" ht="63" customHeight="1">
      <c r="A41" s="502">
        <v>4</v>
      </c>
      <c r="B41" s="773" t="s">
        <v>156</v>
      </c>
      <c r="C41" s="769"/>
      <c r="D41" s="774"/>
      <c r="E41" s="507"/>
      <c r="F41" s="507"/>
      <c r="G41" s="501">
        <v>-23</v>
      </c>
      <c r="H41" s="481" t="s">
        <v>19</v>
      </c>
      <c r="J41" s="211"/>
    </row>
    <row r="42" spans="1:10" s="116" customFormat="1" ht="149.25" customHeight="1">
      <c r="A42" s="502">
        <v>5</v>
      </c>
      <c r="B42" s="773" t="s">
        <v>157</v>
      </c>
      <c r="C42" s="769"/>
      <c r="D42" s="774"/>
      <c r="E42" s="507"/>
      <c r="F42" s="507"/>
      <c r="G42" s="501">
        <v>7456</v>
      </c>
      <c r="H42" s="481" t="s">
        <v>19</v>
      </c>
      <c r="J42" s="211"/>
    </row>
    <row r="43" spans="1:10" s="116" customFormat="1" ht="54.75" customHeight="1">
      <c r="A43" s="490">
        <v>6</v>
      </c>
      <c r="B43" s="773" t="s">
        <v>158</v>
      </c>
      <c r="C43" s="769"/>
      <c r="D43" s="774"/>
      <c r="E43" s="510"/>
      <c r="F43" s="510"/>
      <c r="G43" s="492">
        <v>841</v>
      </c>
      <c r="H43" s="481" t="s">
        <v>19</v>
      </c>
      <c r="J43" s="211"/>
    </row>
    <row r="44" spans="1:10" s="116" customFormat="1" ht="13.2">
      <c r="A44" s="496"/>
      <c r="B44" s="775" t="s">
        <v>159</v>
      </c>
      <c r="C44" s="775"/>
      <c r="D44" s="775"/>
      <c r="E44" s="497">
        <f>SUM(E38:E43)</f>
        <v>0</v>
      </c>
      <c r="F44" s="497">
        <f>SUM(F38:F43)</f>
        <v>0</v>
      </c>
      <c r="G44" s="497">
        <f>SUM(G38:G43)</f>
        <v>14051</v>
      </c>
      <c r="H44" s="481" t="s">
        <v>19</v>
      </c>
      <c r="J44" s="486"/>
    </row>
    <row r="45" spans="1:10" ht="14.4" thickBot="1">
      <c r="A45" s="511"/>
      <c r="B45" s="776" t="s">
        <v>160</v>
      </c>
      <c r="C45" s="776"/>
      <c r="D45" s="777"/>
      <c r="E45" s="512">
        <f>+E44+E36+E31+E27+E18+E10</f>
        <v>57</v>
      </c>
      <c r="F45" s="512">
        <f t="shared" ref="F45:G45" si="0">+F44+F36+F31+F27+F18+F10</f>
        <v>0</v>
      </c>
      <c r="G45" s="513">
        <f t="shared" si="0"/>
        <v>42477</v>
      </c>
      <c r="H45" s="481" t="s">
        <v>19</v>
      </c>
      <c r="J45" s="486"/>
    </row>
    <row r="46" spans="1:10" ht="14.4" thickBot="1">
      <c r="H46" s="481" t="s">
        <v>19</v>
      </c>
    </row>
    <row r="47" spans="1:10" s="116" customFormat="1" ht="13.2">
      <c r="A47" s="514"/>
      <c r="B47" s="778" t="s">
        <v>161</v>
      </c>
      <c r="C47" s="778"/>
      <c r="D47" s="779"/>
      <c r="E47" s="515"/>
      <c r="F47" s="515"/>
      <c r="G47" s="516"/>
      <c r="H47" s="481" t="s">
        <v>19</v>
      </c>
      <c r="J47" s="211"/>
    </row>
    <row r="48" spans="1:10" s="116" customFormat="1" ht="13.2">
      <c r="A48" s="502">
        <v>1</v>
      </c>
      <c r="B48" s="769" t="s">
        <v>162</v>
      </c>
      <c r="C48" s="770"/>
      <c r="D48" s="771"/>
      <c r="E48" s="500">
        <v>-27</v>
      </c>
      <c r="F48" s="500">
        <v>-27</v>
      </c>
      <c r="G48" s="501"/>
      <c r="H48" s="481" t="s">
        <v>19</v>
      </c>
      <c r="J48" s="211"/>
    </row>
    <row r="49" spans="1:10" s="116" customFormat="1" thickBot="1">
      <c r="A49" s="517"/>
      <c r="B49" s="772" t="s">
        <v>163</v>
      </c>
      <c r="C49" s="772"/>
      <c r="D49" s="772"/>
      <c r="E49" s="512">
        <f>SUM(E48:E48)</f>
        <v>-27</v>
      </c>
      <c r="F49" s="512">
        <f>SUM(F48:F48)</f>
        <v>-27</v>
      </c>
      <c r="G49" s="513">
        <f>SUM(G48:G48)</f>
        <v>0</v>
      </c>
      <c r="H49" s="481" t="s">
        <v>20</v>
      </c>
      <c r="J49" s="486"/>
    </row>
  </sheetData>
  <mergeCells count="44">
    <mergeCell ref="B14:D14"/>
    <mergeCell ref="A1:G1"/>
    <mergeCell ref="A2:G2"/>
    <mergeCell ref="A3:G3"/>
    <mergeCell ref="A4:G4"/>
    <mergeCell ref="A5:G5"/>
    <mergeCell ref="B7:D7"/>
    <mergeCell ref="B8:D9"/>
    <mergeCell ref="B10:D10"/>
    <mergeCell ref="B11:D11"/>
    <mergeCell ref="B12:D12"/>
    <mergeCell ref="B13:D13"/>
    <mergeCell ref="B28:D28"/>
    <mergeCell ref="B15:D15"/>
    <mergeCell ref="B16:D16"/>
    <mergeCell ref="B17:D17"/>
    <mergeCell ref="B18:D18"/>
    <mergeCell ref="B19:D19"/>
    <mergeCell ref="B20:D21"/>
    <mergeCell ref="B22: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B48:D48"/>
    <mergeCell ref="B49:D49"/>
    <mergeCell ref="B41:D41"/>
    <mergeCell ref="B42:D42"/>
    <mergeCell ref="B43:D43"/>
    <mergeCell ref="B44:D44"/>
    <mergeCell ref="B45:D45"/>
    <mergeCell ref="B47:D47"/>
  </mergeCells>
  <printOptions horizontalCentered="1"/>
  <pageMargins left="0.7" right="0.7" top="0.65" bottom="0.46" header="0.3" footer="0.21"/>
  <pageSetup scale="72" fitToHeight="0" orientation="landscape" r:id="rId1"/>
  <headerFooter>
    <oddHeader>&amp;L&amp;"Arial,Bold"&amp;12E. Justification for Technical and Base Adjustments</oddHeader>
    <oddFooter>&amp;C&amp;"Arial,Regular"Exhibit E - Justification for Technical and Base Adjustments</oddFooter>
  </headerFooter>
  <rowBreaks count="2" manualBreakCount="2">
    <brk id="27" max="6" man="1"/>
    <brk id="36"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Normal="100" zoomScaleSheetLayoutView="100" workbookViewId="0">
      <pane xSplit="4" ySplit="6" topLeftCell="E7" activePane="bottomRight" state="frozen"/>
      <selection pane="topRight" activeCell="E1" sqref="E1"/>
      <selection pane="bottomLeft" activeCell="A7" sqref="A7"/>
      <selection pane="bottomRight" activeCell="A49" sqref="A6:XFD49"/>
    </sheetView>
  </sheetViews>
  <sheetFormatPr defaultColWidth="9.109375" defaultRowHeight="13.8"/>
  <cols>
    <col min="1" max="1" width="3.6640625" style="575" customWidth="1"/>
    <col min="2" max="2" width="71.109375" style="575" customWidth="1"/>
    <col min="3" max="4" width="14.6640625" style="575" customWidth="1"/>
    <col min="5" max="5" width="8.6640625" style="575" customWidth="1"/>
    <col min="6" max="6" width="9.33203125" style="575" customWidth="1"/>
    <col min="7" max="7" width="12.6640625" style="575" customWidth="1"/>
    <col min="8" max="8" width="14" style="606" bestFit="1" customWidth="1"/>
    <col min="9" max="9" width="4.5546875" style="575" customWidth="1"/>
    <col min="10" max="11" width="8.33203125" style="575" customWidth="1"/>
    <col min="12" max="12" width="12.6640625" style="575" customWidth="1"/>
    <col min="13" max="14" width="8.33203125" style="575" customWidth="1"/>
    <col min="15" max="15" width="12.6640625" style="575" customWidth="1"/>
    <col min="16" max="16384" width="9.109375" style="575"/>
  </cols>
  <sheetData>
    <row r="1" spans="1:15" ht="17.399999999999999">
      <c r="A1" s="816" t="s">
        <v>128</v>
      </c>
      <c r="B1" s="816"/>
      <c r="C1" s="816"/>
      <c r="D1" s="816"/>
      <c r="E1" s="816"/>
      <c r="F1" s="816"/>
      <c r="G1" s="816"/>
      <c r="H1" s="578" t="s">
        <v>19</v>
      </c>
      <c r="I1" s="572"/>
      <c r="J1" s="572"/>
      <c r="K1" s="572"/>
      <c r="L1" s="572"/>
      <c r="M1" s="572"/>
      <c r="N1" s="572"/>
      <c r="O1" s="572"/>
    </row>
    <row r="2" spans="1:15" ht="15">
      <c r="A2" s="817" t="s">
        <v>52</v>
      </c>
      <c r="B2" s="817"/>
      <c r="C2" s="817"/>
      <c r="D2" s="817"/>
      <c r="E2" s="817"/>
      <c r="F2" s="817"/>
      <c r="G2" s="817"/>
      <c r="H2" s="578" t="s">
        <v>19</v>
      </c>
      <c r="I2" s="573"/>
      <c r="J2" s="573"/>
      <c r="K2" s="573"/>
      <c r="L2" s="573"/>
      <c r="M2" s="573"/>
      <c r="N2" s="573"/>
      <c r="O2" s="573"/>
    </row>
    <row r="3" spans="1:15">
      <c r="A3" s="818" t="s">
        <v>74</v>
      </c>
      <c r="B3" s="818"/>
      <c r="C3" s="818"/>
      <c r="D3" s="818"/>
      <c r="E3" s="818"/>
      <c r="F3" s="818"/>
      <c r="G3" s="818"/>
      <c r="H3" s="578" t="s">
        <v>19</v>
      </c>
      <c r="I3" s="576"/>
      <c r="J3" s="576"/>
      <c r="K3" s="576"/>
      <c r="L3" s="576"/>
      <c r="M3" s="576"/>
      <c r="N3" s="576"/>
      <c r="O3" s="576"/>
    </row>
    <row r="4" spans="1:15">
      <c r="A4" s="819" t="s">
        <v>2</v>
      </c>
      <c r="B4" s="819"/>
      <c r="C4" s="819"/>
      <c r="D4" s="819"/>
      <c r="E4" s="819"/>
      <c r="F4" s="819"/>
      <c r="G4" s="819"/>
      <c r="H4" s="578" t="s">
        <v>19</v>
      </c>
      <c r="I4" s="577"/>
      <c r="J4" s="577"/>
      <c r="K4" s="577"/>
      <c r="L4" s="577"/>
      <c r="M4" s="577"/>
      <c r="N4" s="577"/>
      <c r="O4" s="577"/>
    </row>
    <row r="5" spans="1:15" ht="14.4" thickBot="1">
      <c r="A5" s="820"/>
      <c r="B5" s="820"/>
      <c r="C5" s="820"/>
      <c r="D5" s="820"/>
      <c r="E5" s="821"/>
      <c r="F5" s="821"/>
      <c r="G5" s="821"/>
      <c r="H5" s="578" t="s">
        <v>19</v>
      </c>
      <c r="I5" s="577"/>
      <c r="J5" s="577"/>
      <c r="K5" s="577"/>
      <c r="L5" s="577"/>
      <c r="M5" s="577"/>
      <c r="N5" s="577"/>
      <c r="O5" s="577"/>
    </row>
    <row r="6" spans="1:15" s="574" customFormat="1" ht="29.25" customHeight="1" thickBot="1">
      <c r="A6" s="579"/>
      <c r="B6" s="579"/>
      <c r="C6" s="579"/>
      <c r="D6" s="579"/>
      <c r="E6" s="580" t="s">
        <v>4</v>
      </c>
      <c r="F6" s="581" t="s">
        <v>33</v>
      </c>
      <c r="G6" s="582" t="s">
        <v>5</v>
      </c>
      <c r="H6" s="578" t="s">
        <v>19</v>
      </c>
    </row>
    <row r="7" spans="1:15" s="574" customFormat="1" ht="12" customHeight="1">
      <c r="A7" s="596"/>
      <c r="B7" s="822" t="s">
        <v>10</v>
      </c>
      <c r="C7" s="822"/>
      <c r="D7" s="822"/>
      <c r="E7" s="597"/>
      <c r="F7" s="597"/>
      <c r="G7" s="598"/>
      <c r="H7" s="578" t="s">
        <v>19</v>
      </c>
    </row>
    <row r="8" spans="1:15" s="574" customFormat="1" ht="12" customHeight="1">
      <c r="A8" s="599">
        <v>1</v>
      </c>
      <c r="B8" s="823" t="s">
        <v>164</v>
      </c>
      <c r="C8" s="824"/>
      <c r="D8" s="825"/>
      <c r="E8" s="585"/>
      <c r="F8" s="585"/>
      <c r="G8" s="586"/>
      <c r="H8" s="578" t="s">
        <v>19</v>
      </c>
    </row>
    <row r="9" spans="1:15" s="574" customFormat="1" ht="39.75" customHeight="1">
      <c r="A9" s="599"/>
      <c r="B9" s="826"/>
      <c r="C9" s="826"/>
      <c r="D9" s="827"/>
      <c r="E9" s="588"/>
      <c r="F9" s="588"/>
      <c r="G9" s="589">
        <v>1532</v>
      </c>
      <c r="H9" s="578" t="s">
        <v>19</v>
      </c>
    </row>
    <row r="10" spans="1:15" s="574" customFormat="1" ht="12" customHeight="1">
      <c r="A10" s="609">
        <v>2</v>
      </c>
      <c r="B10" s="823" t="s">
        <v>165</v>
      </c>
      <c r="C10" s="828"/>
      <c r="D10" s="829"/>
      <c r="E10" s="585"/>
      <c r="F10" s="585"/>
      <c r="G10" s="586"/>
      <c r="H10" s="578" t="s">
        <v>19</v>
      </c>
    </row>
    <row r="11" spans="1:15" s="574" customFormat="1" ht="50.25" customHeight="1">
      <c r="A11" s="599"/>
      <c r="B11" s="830"/>
      <c r="C11" s="830"/>
      <c r="D11" s="831"/>
      <c r="E11" s="588"/>
      <c r="F11" s="588"/>
      <c r="G11" s="589">
        <v>209</v>
      </c>
      <c r="H11" s="578" t="s">
        <v>19</v>
      </c>
    </row>
    <row r="12" spans="1:15" s="574" customFormat="1" ht="11.4">
      <c r="A12" s="584">
        <v>3</v>
      </c>
      <c r="B12" s="811" t="s">
        <v>166</v>
      </c>
      <c r="C12" s="812"/>
      <c r="D12" s="813"/>
      <c r="E12" s="585"/>
      <c r="F12" s="585"/>
      <c r="G12" s="586"/>
      <c r="H12" s="578" t="s">
        <v>19</v>
      </c>
    </row>
    <row r="13" spans="1:15" s="574" customFormat="1" ht="49.5" customHeight="1">
      <c r="A13" s="610"/>
      <c r="B13" s="812"/>
      <c r="C13" s="812"/>
      <c r="D13" s="813"/>
      <c r="E13" s="588">
        <v>0</v>
      </c>
      <c r="F13" s="588">
        <v>0</v>
      </c>
      <c r="G13" s="589">
        <v>6809</v>
      </c>
      <c r="H13" s="578" t="s">
        <v>19</v>
      </c>
    </row>
    <row r="14" spans="1:15" s="574" customFormat="1" ht="22.8">
      <c r="A14" s="611"/>
      <c r="B14" s="612"/>
      <c r="C14" s="613" t="s">
        <v>167</v>
      </c>
      <c r="D14" s="614" t="s">
        <v>168</v>
      </c>
      <c r="E14" s="615"/>
      <c r="F14" s="615"/>
      <c r="G14" s="616"/>
      <c r="H14" s="578" t="s">
        <v>19</v>
      </c>
    </row>
    <row r="15" spans="1:15" s="574" customFormat="1" ht="12">
      <c r="A15" s="611"/>
      <c r="B15" s="617" t="s">
        <v>394</v>
      </c>
      <c r="C15" s="618">
        <v>7204</v>
      </c>
      <c r="D15" s="618">
        <v>5035</v>
      </c>
      <c r="E15" s="593"/>
      <c r="F15" s="593"/>
      <c r="G15" s="594"/>
      <c r="H15" s="578" t="s">
        <v>19</v>
      </c>
    </row>
    <row r="16" spans="1:15" s="574" customFormat="1" ht="12">
      <c r="A16" s="611"/>
      <c r="B16" s="617" t="s">
        <v>169</v>
      </c>
      <c r="C16" s="619">
        <v>-3602</v>
      </c>
      <c r="D16" s="619">
        <v>0</v>
      </c>
      <c r="E16" s="593"/>
      <c r="F16" s="593"/>
      <c r="G16" s="594"/>
      <c r="H16" s="578" t="s">
        <v>19</v>
      </c>
    </row>
    <row r="17" spans="1:8" s="574" customFormat="1" ht="12">
      <c r="A17" s="611"/>
      <c r="B17" s="617" t="s">
        <v>170</v>
      </c>
      <c r="C17" s="620">
        <f>SUM(C15:C16)</f>
        <v>3602</v>
      </c>
      <c r="D17" s="620">
        <f>SUM(D15:D16)</f>
        <v>5035</v>
      </c>
      <c r="E17" s="593"/>
      <c r="F17" s="593"/>
      <c r="G17" s="594"/>
      <c r="H17" s="578" t="s">
        <v>19</v>
      </c>
    </row>
    <row r="18" spans="1:8" s="574" customFormat="1" ht="12">
      <c r="A18" s="611"/>
      <c r="B18" s="617" t="s">
        <v>171</v>
      </c>
      <c r="C18" s="619">
        <v>1719</v>
      </c>
      <c r="D18" s="619">
        <v>1774</v>
      </c>
      <c r="E18" s="593"/>
      <c r="F18" s="593"/>
      <c r="G18" s="594"/>
      <c r="H18" s="578" t="s">
        <v>19</v>
      </c>
    </row>
    <row r="19" spans="1:8" s="574" customFormat="1" ht="12">
      <c r="A19" s="611"/>
      <c r="B19" s="621" t="s">
        <v>172</v>
      </c>
      <c r="C19" s="622">
        <f>SUM(C17:C18)</f>
        <v>5321</v>
      </c>
      <c r="D19" s="622">
        <f>SUM(D17:D18)</f>
        <v>6809</v>
      </c>
      <c r="E19" s="600"/>
      <c r="F19" s="600"/>
      <c r="G19" s="623"/>
      <c r="H19" s="578" t="s">
        <v>19</v>
      </c>
    </row>
    <row r="20" spans="1:8">
      <c r="A20" s="611"/>
      <c r="B20" s="617" t="s">
        <v>173</v>
      </c>
      <c r="C20" s="620">
        <v>8</v>
      </c>
      <c r="D20" s="620">
        <v>0</v>
      </c>
      <c r="E20" s="624"/>
      <c r="F20" s="624"/>
      <c r="G20" s="625"/>
      <c r="H20" s="578" t="s">
        <v>19</v>
      </c>
    </row>
    <row r="21" spans="1:8">
      <c r="A21" s="626"/>
      <c r="B21" s="617" t="s">
        <v>174</v>
      </c>
      <c r="C21" s="620">
        <v>261</v>
      </c>
      <c r="D21" s="620">
        <v>0</v>
      </c>
      <c r="E21" s="624"/>
      <c r="F21" s="624"/>
      <c r="G21" s="625"/>
      <c r="H21" s="578" t="s">
        <v>19</v>
      </c>
    </row>
    <row r="22" spans="1:8">
      <c r="A22" s="626"/>
      <c r="B22" s="617" t="s">
        <v>175</v>
      </c>
      <c r="C22" s="620">
        <v>27</v>
      </c>
      <c r="D22" s="620"/>
      <c r="E22" s="624"/>
      <c r="F22" s="624"/>
      <c r="G22" s="625"/>
      <c r="H22" s="578" t="s">
        <v>19</v>
      </c>
    </row>
    <row r="23" spans="1:8">
      <c r="A23" s="626"/>
      <c r="B23" s="617" t="s">
        <v>176</v>
      </c>
      <c r="C23" s="620">
        <v>302</v>
      </c>
      <c r="D23" s="620">
        <v>0</v>
      </c>
      <c r="E23" s="624"/>
      <c r="F23" s="624"/>
      <c r="G23" s="625"/>
      <c r="H23" s="578" t="s">
        <v>19</v>
      </c>
    </row>
    <row r="24" spans="1:8">
      <c r="A24" s="626"/>
      <c r="B24" s="617" t="s">
        <v>177</v>
      </c>
      <c r="C24" s="620">
        <v>3</v>
      </c>
      <c r="D24" s="620">
        <v>0</v>
      </c>
      <c r="E24" s="624"/>
      <c r="F24" s="624"/>
      <c r="G24" s="625"/>
      <c r="H24" s="578" t="s">
        <v>19</v>
      </c>
    </row>
    <row r="25" spans="1:8">
      <c r="A25" s="626"/>
      <c r="B25" s="617" t="s">
        <v>178</v>
      </c>
      <c r="C25" s="622">
        <f>SUM(C26:C29)</f>
        <v>5097</v>
      </c>
      <c r="D25" s="622">
        <f>SUM(D26:D29)</f>
        <v>0</v>
      </c>
      <c r="E25" s="624"/>
      <c r="F25" s="624"/>
      <c r="G25" s="625"/>
      <c r="H25" s="578" t="s">
        <v>19</v>
      </c>
    </row>
    <row r="26" spans="1:8">
      <c r="A26" s="626"/>
      <c r="B26" s="627" t="s">
        <v>179</v>
      </c>
      <c r="C26" s="620">
        <v>4389</v>
      </c>
      <c r="D26" s="620">
        <v>0</v>
      </c>
      <c r="E26" s="624"/>
      <c r="F26" s="624"/>
      <c r="G26" s="625"/>
      <c r="H26" s="578" t="s">
        <v>19</v>
      </c>
    </row>
    <row r="27" spans="1:8">
      <c r="A27" s="626"/>
      <c r="B27" s="627" t="s">
        <v>180</v>
      </c>
      <c r="C27" s="620">
        <v>401</v>
      </c>
      <c r="D27" s="620">
        <v>0</v>
      </c>
      <c r="E27" s="624"/>
      <c r="F27" s="624"/>
      <c r="G27" s="625"/>
      <c r="H27" s="578" t="s">
        <v>19</v>
      </c>
    </row>
    <row r="28" spans="1:8">
      <c r="A28" s="626"/>
      <c r="B28" s="627" t="s">
        <v>181</v>
      </c>
      <c r="C28" s="620">
        <v>0</v>
      </c>
      <c r="D28" s="620">
        <v>0</v>
      </c>
      <c r="E28" s="624"/>
      <c r="F28" s="624"/>
      <c r="G28" s="625"/>
      <c r="H28" s="578" t="s">
        <v>19</v>
      </c>
    </row>
    <row r="29" spans="1:8">
      <c r="A29" s="626"/>
      <c r="B29" s="627" t="s">
        <v>182</v>
      </c>
      <c r="C29" s="620">
        <v>307</v>
      </c>
      <c r="D29" s="620">
        <v>0</v>
      </c>
      <c r="E29" s="624"/>
      <c r="F29" s="624"/>
      <c r="G29" s="625"/>
      <c r="H29" s="578" t="s">
        <v>19</v>
      </c>
    </row>
    <row r="30" spans="1:8">
      <c r="A30" s="626"/>
      <c r="B30" s="617" t="s">
        <v>183</v>
      </c>
      <c r="C30" s="620">
        <v>434</v>
      </c>
      <c r="D30" s="620">
        <v>0</v>
      </c>
      <c r="E30" s="624"/>
      <c r="F30" s="624"/>
      <c r="G30" s="625"/>
      <c r="H30" s="578" t="s">
        <v>19</v>
      </c>
    </row>
    <row r="31" spans="1:8">
      <c r="A31" s="626"/>
      <c r="B31" s="617" t="s">
        <v>184</v>
      </c>
      <c r="C31" s="620">
        <v>8947</v>
      </c>
      <c r="D31" s="620">
        <v>0</v>
      </c>
      <c r="E31" s="624"/>
      <c r="F31" s="624"/>
      <c r="G31" s="625"/>
      <c r="H31" s="578" t="s">
        <v>19</v>
      </c>
    </row>
    <row r="32" spans="1:8">
      <c r="A32" s="626"/>
      <c r="B32" s="617" t="s">
        <v>185</v>
      </c>
      <c r="C32" s="620">
        <v>1092</v>
      </c>
      <c r="D32" s="620">
        <v>0</v>
      </c>
      <c r="E32" s="624"/>
      <c r="F32" s="624"/>
      <c r="G32" s="625"/>
      <c r="H32" s="578" t="s">
        <v>19</v>
      </c>
    </row>
    <row r="33" spans="1:8" s="574" customFormat="1" ht="12">
      <c r="A33" s="628"/>
      <c r="B33" s="621" t="s">
        <v>186</v>
      </c>
      <c r="C33" s="622">
        <f>SUM(C20:C24,C26:C32)</f>
        <v>16171</v>
      </c>
      <c r="D33" s="622">
        <f>SUM(D21:D25,D30:D31)</f>
        <v>0</v>
      </c>
      <c r="E33" s="600"/>
      <c r="F33" s="600"/>
      <c r="G33" s="623"/>
      <c r="H33" s="578" t="s">
        <v>19</v>
      </c>
    </row>
    <row r="34" spans="1:8" s="574" customFormat="1" ht="12">
      <c r="A34" s="583"/>
      <c r="B34" s="629" t="s">
        <v>187</v>
      </c>
      <c r="C34" s="622">
        <f>SUM(C33,C19)</f>
        <v>21492</v>
      </c>
      <c r="D34" s="622">
        <f>D33+D19</f>
        <v>6809</v>
      </c>
      <c r="E34" s="600"/>
      <c r="F34" s="600"/>
      <c r="G34" s="623"/>
      <c r="H34" s="578" t="s">
        <v>19</v>
      </c>
    </row>
    <row r="35" spans="1:8" s="574" customFormat="1" ht="36.75" customHeight="1">
      <c r="A35" s="595">
        <v>4</v>
      </c>
      <c r="B35" s="832" t="s">
        <v>188</v>
      </c>
      <c r="C35" s="833"/>
      <c r="D35" s="834"/>
      <c r="E35" s="600"/>
      <c r="F35" s="600"/>
      <c r="G35" s="594">
        <v>5</v>
      </c>
      <c r="H35" s="578" t="s">
        <v>19</v>
      </c>
    </row>
    <row r="36" spans="1:8" s="574" customFormat="1" ht="38.25" customHeight="1">
      <c r="A36" s="595">
        <v>5</v>
      </c>
      <c r="B36" s="811" t="s">
        <v>189</v>
      </c>
      <c r="C36" s="812"/>
      <c r="D36" s="813"/>
      <c r="E36" s="600"/>
      <c r="F36" s="600"/>
      <c r="G36" s="594">
        <v>341</v>
      </c>
      <c r="H36" s="578" t="s">
        <v>19</v>
      </c>
    </row>
    <row r="37" spans="1:8" s="574" customFormat="1" ht="63" customHeight="1">
      <c r="A37" s="595">
        <v>6</v>
      </c>
      <c r="B37" s="811" t="s">
        <v>190</v>
      </c>
      <c r="C37" s="812"/>
      <c r="D37" s="813"/>
      <c r="E37" s="600" t="s">
        <v>144</v>
      </c>
      <c r="F37" s="600"/>
      <c r="G37" s="594">
        <v>149</v>
      </c>
      <c r="H37" s="578" t="s">
        <v>19</v>
      </c>
    </row>
    <row r="38" spans="1:8" s="574" customFormat="1" ht="12">
      <c r="A38" s="590"/>
      <c r="B38" s="808" t="s">
        <v>145</v>
      </c>
      <c r="C38" s="808"/>
      <c r="D38" s="808"/>
      <c r="E38" s="591">
        <f>SUM(E9:E37)</f>
        <v>0</v>
      </c>
      <c r="F38" s="591">
        <f>SUM(F9:F37)</f>
        <v>0</v>
      </c>
      <c r="G38" s="592">
        <f>SUM(G9:G37)</f>
        <v>9045</v>
      </c>
      <c r="H38" s="578" t="s">
        <v>19</v>
      </c>
    </row>
    <row r="39" spans="1:8" s="574" customFormat="1" ht="12">
      <c r="A39" s="587"/>
      <c r="B39" s="809" t="s">
        <v>11</v>
      </c>
      <c r="C39" s="809"/>
      <c r="D39" s="810"/>
      <c r="E39" s="601"/>
      <c r="F39" s="601"/>
      <c r="G39" s="602"/>
      <c r="H39" s="578" t="s">
        <v>19</v>
      </c>
    </row>
    <row r="40" spans="1:8" s="574" customFormat="1" ht="39" customHeight="1">
      <c r="A40" s="595">
        <v>1</v>
      </c>
      <c r="B40" s="811" t="s">
        <v>191</v>
      </c>
      <c r="C40" s="812"/>
      <c r="D40" s="813"/>
      <c r="E40" s="600"/>
      <c r="F40" s="600"/>
      <c r="G40" s="594">
        <v>-230</v>
      </c>
      <c r="H40" s="578" t="s">
        <v>19</v>
      </c>
    </row>
    <row r="41" spans="1:8" s="574" customFormat="1" ht="37.5" customHeight="1">
      <c r="A41" s="595">
        <v>2</v>
      </c>
      <c r="B41" s="811" t="s">
        <v>147</v>
      </c>
      <c r="C41" s="812"/>
      <c r="D41" s="813"/>
      <c r="E41" s="600"/>
      <c r="F41" s="600"/>
      <c r="G41" s="594">
        <v>45</v>
      </c>
      <c r="H41" s="578" t="s">
        <v>19</v>
      </c>
    </row>
    <row r="42" spans="1:8" s="574" customFormat="1" ht="12">
      <c r="A42" s="590"/>
      <c r="B42" s="808" t="s">
        <v>148</v>
      </c>
      <c r="C42" s="808"/>
      <c r="D42" s="808"/>
      <c r="E42" s="591">
        <f>SUM(E40:E41)</f>
        <v>0</v>
      </c>
      <c r="F42" s="591">
        <f>SUM(F40:F41)</f>
        <v>0</v>
      </c>
      <c r="G42" s="592">
        <f>SUM(G40:G41)</f>
        <v>-185</v>
      </c>
      <c r="H42" s="578" t="s">
        <v>19</v>
      </c>
    </row>
    <row r="43" spans="1:8" s="574" customFormat="1" ht="12">
      <c r="A43" s="595"/>
      <c r="B43" s="814" t="s">
        <v>13</v>
      </c>
      <c r="C43" s="814"/>
      <c r="D43" s="815"/>
      <c r="E43" s="600"/>
      <c r="F43" s="600"/>
      <c r="G43" s="594"/>
      <c r="H43" s="578" t="s">
        <v>19</v>
      </c>
    </row>
    <row r="44" spans="1:8" s="574" customFormat="1" ht="51" customHeight="1">
      <c r="A44" s="595">
        <v>1</v>
      </c>
      <c r="B44" s="811" t="s">
        <v>192</v>
      </c>
      <c r="C44" s="812"/>
      <c r="D44" s="813"/>
      <c r="E44" s="600"/>
      <c r="F44" s="600"/>
      <c r="G44" s="594">
        <v>17</v>
      </c>
      <c r="H44" s="578" t="s">
        <v>19</v>
      </c>
    </row>
    <row r="45" spans="1:8" s="574" customFormat="1" ht="48.75" customHeight="1">
      <c r="A45" s="595">
        <v>2</v>
      </c>
      <c r="B45" s="811" t="s">
        <v>193</v>
      </c>
      <c r="C45" s="812"/>
      <c r="D45" s="813"/>
      <c r="E45" s="600"/>
      <c r="F45" s="600"/>
      <c r="G45" s="594">
        <v>59</v>
      </c>
      <c r="H45" s="578" t="s">
        <v>19</v>
      </c>
    </row>
    <row r="46" spans="1:8" s="574" customFormat="1" ht="43.5" customHeight="1">
      <c r="A46" s="595">
        <v>3</v>
      </c>
      <c r="B46" s="811" t="s">
        <v>155</v>
      </c>
      <c r="C46" s="812"/>
      <c r="D46" s="813"/>
      <c r="E46" s="600"/>
      <c r="F46" s="600"/>
      <c r="G46" s="594">
        <v>27</v>
      </c>
      <c r="H46" s="578" t="s">
        <v>19</v>
      </c>
    </row>
    <row r="47" spans="1:8" s="574" customFormat="1" ht="55.5" customHeight="1">
      <c r="A47" s="584">
        <v>6</v>
      </c>
      <c r="B47" s="811" t="s">
        <v>194</v>
      </c>
      <c r="C47" s="812"/>
      <c r="D47" s="813"/>
      <c r="E47" s="603"/>
      <c r="F47" s="603"/>
      <c r="G47" s="586">
        <v>17</v>
      </c>
      <c r="H47" s="578" t="s">
        <v>19</v>
      </c>
    </row>
    <row r="48" spans="1:8" s="574" customFormat="1" ht="12">
      <c r="A48" s="590"/>
      <c r="B48" s="808" t="s">
        <v>159</v>
      </c>
      <c r="C48" s="808"/>
      <c r="D48" s="808"/>
      <c r="E48" s="591">
        <f>SUM(E44:E46)</f>
        <v>0</v>
      </c>
      <c r="F48" s="591">
        <f>SUM(F44:F47)</f>
        <v>0</v>
      </c>
      <c r="G48" s="591">
        <f>SUM(G44:G47)</f>
        <v>120</v>
      </c>
      <c r="H48" s="578" t="s">
        <v>19</v>
      </c>
    </row>
    <row r="49" spans="1:8" ht="14.4" thickBot="1">
      <c r="A49" s="604"/>
      <c r="B49" s="806" t="s">
        <v>160</v>
      </c>
      <c r="C49" s="806"/>
      <c r="D49" s="807"/>
      <c r="E49" s="605">
        <f>E48+E42+E38</f>
        <v>0</v>
      </c>
      <c r="F49" s="605">
        <f>F48+F42+F38</f>
        <v>0</v>
      </c>
      <c r="G49" s="605">
        <f>G48+G42+G38</f>
        <v>8980</v>
      </c>
      <c r="H49" s="578" t="s">
        <v>20</v>
      </c>
    </row>
  </sheetData>
  <mergeCells count="24">
    <mergeCell ref="B37:D37"/>
    <mergeCell ref="A1:G1"/>
    <mergeCell ref="A2:G2"/>
    <mergeCell ref="A3:G3"/>
    <mergeCell ref="A4:G4"/>
    <mergeCell ref="A5:G5"/>
    <mergeCell ref="B7:D7"/>
    <mergeCell ref="B8:D9"/>
    <mergeCell ref="B10:D11"/>
    <mergeCell ref="B12:D13"/>
    <mergeCell ref="B35:D35"/>
    <mergeCell ref="B36:D36"/>
    <mergeCell ref="B49:D49"/>
    <mergeCell ref="B38:D38"/>
    <mergeCell ref="B39:D39"/>
    <mergeCell ref="B40:D40"/>
    <mergeCell ref="B41:D41"/>
    <mergeCell ref="B42:D42"/>
    <mergeCell ref="B43:D43"/>
    <mergeCell ref="B44:D44"/>
    <mergeCell ref="B45:D45"/>
    <mergeCell ref="B46:D46"/>
    <mergeCell ref="B47:D47"/>
    <mergeCell ref="B48:D48"/>
  </mergeCells>
  <printOptions horizontalCentered="1"/>
  <pageMargins left="0.7" right="0.7" top="0.65" bottom="0.46" header="0.3" footer="0.21"/>
  <pageSetup scale="72" fitToHeight="0" orientation="landscape" r:id="rId1"/>
  <headerFooter>
    <oddHeader>&amp;L&amp;"Arial,Bold"&amp;12E. Justification for Technical and Base Adjustments</oddHeader>
    <oddFooter>&amp;C&amp;"Arial,Regular"Exhibit E - Justification for Technical and Base Adjustments</oddFooter>
  </headerFooter>
  <rowBreaks count="1" manualBreakCount="1">
    <brk id="42"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85" zoomScaleNormal="100" zoomScaleSheetLayoutView="85" workbookViewId="0">
      <pane xSplit="4" ySplit="6" topLeftCell="E7" activePane="bottomRight" state="frozen"/>
      <selection pane="topRight" activeCell="E1" sqref="E1"/>
      <selection pane="bottomLeft" activeCell="A7" sqref="A7"/>
      <selection pane="bottomRight" activeCell="E8" sqref="E8:G8"/>
    </sheetView>
  </sheetViews>
  <sheetFormatPr defaultColWidth="9.109375" defaultRowHeight="13.8"/>
  <cols>
    <col min="1" max="1" width="3.6640625" style="6" customWidth="1"/>
    <col min="2" max="2" width="71.109375" style="6" customWidth="1"/>
    <col min="3" max="4" width="14.6640625" style="6" customWidth="1"/>
    <col min="5" max="5" width="8.6640625" style="6" customWidth="1"/>
    <col min="6" max="6" width="9" style="6" customWidth="1"/>
    <col min="7" max="7" width="12.6640625" style="6" customWidth="1"/>
    <col min="8" max="8" width="14" style="237" bestFit="1" customWidth="1"/>
    <col min="9" max="9" width="4.5546875" style="6" customWidth="1"/>
    <col min="10" max="11" width="8.33203125" style="6" customWidth="1"/>
    <col min="12" max="12" width="12.6640625" style="6" customWidth="1"/>
    <col min="13" max="14" width="8.33203125" style="6" customWidth="1"/>
    <col min="15" max="15" width="12.6640625" style="6" customWidth="1"/>
    <col min="16" max="16384" width="9.109375" style="6"/>
  </cols>
  <sheetData>
    <row r="1" spans="1:15" ht="17.399999999999999">
      <c r="A1" s="837" t="s">
        <v>128</v>
      </c>
      <c r="B1" s="837"/>
      <c r="C1" s="837"/>
      <c r="D1" s="837"/>
      <c r="E1" s="837"/>
      <c r="F1" s="837"/>
      <c r="G1" s="837"/>
      <c r="H1" s="218" t="s">
        <v>19</v>
      </c>
      <c r="I1" s="3"/>
      <c r="J1" s="3"/>
      <c r="K1" s="3"/>
      <c r="L1" s="3"/>
      <c r="M1" s="3"/>
      <c r="N1" s="3"/>
      <c r="O1" s="3"/>
    </row>
    <row r="2" spans="1:15" ht="15">
      <c r="A2" s="838" t="s">
        <v>52</v>
      </c>
      <c r="B2" s="838"/>
      <c r="C2" s="838"/>
      <c r="D2" s="838"/>
      <c r="E2" s="838"/>
      <c r="F2" s="838"/>
      <c r="G2" s="838"/>
      <c r="H2" s="218" t="s">
        <v>19</v>
      </c>
      <c r="I2" s="4"/>
      <c r="J2" s="4"/>
      <c r="K2" s="4"/>
      <c r="L2" s="4"/>
      <c r="M2" s="4"/>
      <c r="N2" s="4"/>
      <c r="O2" s="4"/>
    </row>
    <row r="3" spans="1:15">
      <c r="A3" s="839" t="s">
        <v>77</v>
      </c>
      <c r="B3" s="839"/>
      <c r="C3" s="839"/>
      <c r="D3" s="839"/>
      <c r="E3" s="839"/>
      <c r="F3" s="839"/>
      <c r="G3" s="839"/>
      <c r="H3" s="218" t="s">
        <v>19</v>
      </c>
      <c r="I3" s="212"/>
      <c r="J3" s="212"/>
      <c r="K3" s="212"/>
      <c r="L3" s="212"/>
      <c r="M3" s="212"/>
      <c r="N3" s="212"/>
      <c r="O3" s="212"/>
    </row>
    <row r="4" spans="1:15">
      <c r="A4" s="840" t="s">
        <v>2</v>
      </c>
      <c r="B4" s="840"/>
      <c r="C4" s="840"/>
      <c r="D4" s="840"/>
      <c r="E4" s="840"/>
      <c r="F4" s="840"/>
      <c r="G4" s="840"/>
      <c r="H4" s="218" t="s">
        <v>19</v>
      </c>
      <c r="I4" s="213"/>
      <c r="J4" s="213"/>
      <c r="K4" s="213"/>
      <c r="L4" s="213"/>
      <c r="M4" s="213"/>
      <c r="N4" s="213"/>
      <c r="O4" s="213"/>
    </row>
    <row r="5" spans="1:15" ht="14.4" thickBot="1">
      <c r="A5" s="841"/>
      <c r="B5" s="841"/>
      <c r="C5" s="841"/>
      <c r="D5" s="841"/>
      <c r="E5" s="842"/>
      <c r="F5" s="842"/>
      <c r="G5" s="842"/>
      <c r="H5" s="218" t="s">
        <v>19</v>
      </c>
      <c r="I5" s="213"/>
      <c r="J5" s="213"/>
      <c r="K5" s="213"/>
      <c r="L5" s="213"/>
      <c r="M5" s="213"/>
      <c r="N5" s="213"/>
      <c r="O5" s="213"/>
    </row>
    <row r="6" spans="1:15" s="223" customFormat="1" ht="29.25" customHeight="1" thickBot="1">
      <c r="A6" s="219"/>
      <c r="B6" s="219"/>
      <c r="C6" s="219"/>
      <c r="D6" s="219"/>
      <c r="E6" s="220" t="s">
        <v>4</v>
      </c>
      <c r="F6" s="221" t="s">
        <v>33</v>
      </c>
      <c r="G6" s="222" t="s">
        <v>5</v>
      </c>
      <c r="H6" s="218" t="s">
        <v>19</v>
      </c>
    </row>
    <row r="7" spans="1:15" s="223" customFormat="1" ht="12">
      <c r="A7" s="224"/>
      <c r="B7" s="843" t="s">
        <v>8</v>
      </c>
      <c r="C7" s="843"/>
      <c r="D7" s="843"/>
      <c r="E7" s="225"/>
      <c r="F7" s="225"/>
      <c r="G7" s="226"/>
      <c r="H7" s="218" t="s">
        <v>19</v>
      </c>
    </row>
    <row r="8" spans="1:15" s="223" customFormat="1" ht="11.4">
      <c r="A8" s="227">
        <v>1</v>
      </c>
      <c r="B8" s="844" t="s">
        <v>129</v>
      </c>
      <c r="C8" s="844"/>
      <c r="D8" s="845"/>
      <c r="E8" s="228"/>
      <c r="F8" s="228"/>
      <c r="G8" s="229"/>
      <c r="H8" s="218" t="s">
        <v>19</v>
      </c>
    </row>
    <row r="9" spans="1:15" s="223" customFormat="1" ht="25.5" customHeight="1">
      <c r="A9" s="227"/>
      <c r="B9" s="846"/>
      <c r="C9" s="846"/>
      <c r="D9" s="847"/>
      <c r="E9" s="228">
        <v>0</v>
      </c>
      <c r="F9" s="228">
        <v>0</v>
      </c>
      <c r="G9" s="229">
        <v>-61</v>
      </c>
      <c r="H9" s="218" t="s">
        <v>19</v>
      </c>
    </row>
    <row r="10" spans="1:15" s="223" customFormat="1" ht="12">
      <c r="A10" s="230"/>
      <c r="B10" s="848" t="s">
        <v>130</v>
      </c>
      <c r="C10" s="848"/>
      <c r="D10" s="848"/>
      <c r="E10" s="231">
        <f>SUM(E8:E9)</f>
        <v>0</v>
      </c>
      <c r="F10" s="231">
        <f>SUM(F8:F9)</f>
        <v>0</v>
      </c>
      <c r="G10" s="232">
        <f>SUM(G8:G9)</f>
        <v>-61</v>
      </c>
      <c r="H10" s="218" t="s">
        <v>19</v>
      </c>
    </row>
    <row r="11" spans="1:15" s="223" customFormat="1" ht="12">
      <c r="A11" s="227"/>
      <c r="B11" s="849" t="s">
        <v>79</v>
      </c>
      <c r="C11" s="849"/>
      <c r="D11" s="850"/>
      <c r="E11" s="233"/>
      <c r="F11" s="233"/>
      <c r="G11" s="229"/>
      <c r="H11" s="218" t="s">
        <v>19</v>
      </c>
    </row>
    <row r="12" spans="1:15" s="223" customFormat="1" ht="11.4">
      <c r="A12" s="227">
        <v>1</v>
      </c>
      <c r="B12" s="851" t="s">
        <v>195</v>
      </c>
      <c r="C12" s="852"/>
      <c r="D12" s="853"/>
      <c r="E12" s="228">
        <v>0</v>
      </c>
      <c r="F12" s="228">
        <v>0</v>
      </c>
      <c r="G12" s="229">
        <v>-10000</v>
      </c>
      <c r="H12" s="218" t="s">
        <v>19</v>
      </c>
    </row>
    <row r="13" spans="1:15" s="223" customFormat="1" ht="12">
      <c r="A13" s="230"/>
      <c r="B13" s="848" t="s">
        <v>196</v>
      </c>
      <c r="C13" s="848"/>
      <c r="D13" s="848"/>
      <c r="E13" s="231">
        <f>SUM(E12:E12)</f>
        <v>0</v>
      </c>
      <c r="F13" s="231">
        <f>SUM(F12:F12)</f>
        <v>0</v>
      </c>
      <c r="G13" s="232">
        <f>SUM(G12:G12)</f>
        <v>-10000</v>
      </c>
      <c r="H13" s="218" t="s">
        <v>19</v>
      </c>
    </row>
    <row r="14" spans="1:15" ht="14.4" thickBot="1">
      <c r="A14" s="234"/>
      <c r="B14" s="835" t="s">
        <v>160</v>
      </c>
      <c r="C14" s="835"/>
      <c r="D14" s="836"/>
      <c r="E14" s="235">
        <f>E13++E10</f>
        <v>0</v>
      </c>
      <c r="F14" s="235">
        <f>F13++F10</f>
        <v>0</v>
      </c>
      <c r="G14" s="236">
        <f>G13++G10</f>
        <v>-10061</v>
      </c>
      <c r="H14" s="218" t="s">
        <v>20</v>
      </c>
    </row>
  </sheetData>
  <mergeCells count="12">
    <mergeCell ref="B14:D14"/>
    <mergeCell ref="A1:G1"/>
    <mergeCell ref="A2:G2"/>
    <mergeCell ref="A3:G3"/>
    <mergeCell ref="A4:G4"/>
    <mergeCell ref="A5:G5"/>
    <mergeCell ref="B7:D7"/>
    <mergeCell ref="B8:D9"/>
    <mergeCell ref="B10:D10"/>
    <mergeCell ref="B11:D11"/>
    <mergeCell ref="B12:D12"/>
    <mergeCell ref="B13:D13"/>
  </mergeCells>
  <printOptions horizontalCentered="1"/>
  <pageMargins left="0.7" right="0.7" top="0.65" bottom="0.46" header="0.3" footer="0.21"/>
  <pageSetup scale="72" fitToHeight="0" orientation="landscape" r:id="rId1"/>
  <headerFooter>
    <oddHeader>&amp;L&amp;"Arial,Bold"&amp;12E. Justification for Technical and Base Adjustments</oddHeader>
    <oddFooter>&amp;C&amp;"Arial,Regular"Exhibit E - Justification for Technical and Base Adjustments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showGridLines="0" showOutlineSymbols="0" view="pageBreakPreview" zoomScale="80" zoomScaleNormal="60" zoomScaleSheetLayoutView="80" workbookViewId="0">
      <selection activeCell="M28" sqref="M28"/>
    </sheetView>
  </sheetViews>
  <sheetFormatPr defaultColWidth="12.44140625" defaultRowHeight="15"/>
  <cols>
    <col min="1" max="1" width="33.44140625" style="239" customWidth="1"/>
    <col min="2" max="2" width="9.6640625" style="239" customWidth="1"/>
    <col min="3" max="3" width="10.44140625" style="239" bestFit="1" customWidth="1"/>
    <col min="4" max="4" width="14" style="239" customWidth="1"/>
    <col min="5" max="6" width="8.109375" style="239" customWidth="1"/>
    <col min="7" max="7" width="10.33203125" style="239" customWidth="1"/>
    <col min="8" max="9" width="8.109375" style="239" customWidth="1"/>
    <col min="10" max="10" width="12.6640625" style="239" customWidth="1"/>
    <col min="11" max="11" width="11.5546875" style="239" customWidth="1"/>
    <col min="12" max="12" width="12.44140625" style="239" customWidth="1"/>
    <col min="13" max="13" width="10" style="239" customWidth="1"/>
    <col min="14" max="14" width="9.88671875" style="239" customWidth="1"/>
    <col min="15" max="15" width="11" style="239" bestFit="1" customWidth="1"/>
    <col min="16" max="16" width="15.44140625" style="239" bestFit="1" customWidth="1"/>
    <col min="17" max="17" width="12.44140625" style="239"/>
    <col min="18" max="18" width="15.6640625" style="239" bestFit="1" customWidth="1"/>
    <col min="19" max="20" width="14.33203125" style="239" bestFit="1" customWidth="1"/>
    <col min="21" max="16384" width="12.44140625" style="239"/>
  </cols>
  <sheetData>
    <row r="1" spans="1:29" ht="21">
      <c r="A1" s="858" t="s">
        <v>197</v>
      </c>
      <c r="B1" s="859"/>
      <c r="C1" s="859"/>
      <c r="D1" s="859"/>
      <c r="E1" s="859"/>
      <c r="F1" s="859"/>
      <c r="G1" s="859"/>
      <c r="H1" s="859"/>
      <c r="I1" s="859"/>
      <c r="J1" s="859"/>
      <c r="K1" s="859"/>
      <c r="L1" s="859"/>
      <c r="M1" s="859"/>
      <c r="N1" s="859"/>
      <c r="O1" s="859"/>
      <c r="P1" s="238" t="s">
        <v>19</v>
      </c>
    </row>
    <row r="2" spans="1:29">
      <c r="A2" s="860"/>
      <c r="B2" s="860"/>
      <c r="C2" s="860"/>
      <c r="D2" s="860"/>
      <c r="E2" s="860"/>
      <c r="F2" s="860"/>
      <c r="G2" s="860"/>
      <c r="H2" s="860"/>
      <c r="I2" s="860"/>
      <c r="J2" s="860"/>
      <c r="K2" s="860"/>
      <c r="L2" s="860"/>
      <c r="M2" s="860"/>
      <c r="N2" s="860"/>
      <c r="O2" s="860"/>
      <c r="P2" s="238" t="s">
        <v>19</v>
      </c>
    </row>
    <row r="3" spans="1:29" ht="17.399999999999999">
      <c r="A3" s="861" t="s">
        <v>198</v>
      </c>
      <c r="B3" s="861"/>
      <c r="C3" s="861"/>
      <c r="D3" s="861"/>
      <c r="E3" s="861"/>
      <c r="F3" s="861"/>
      <c r="G3" s="861"/>
      <c r="H3" s="861"/>
      <c r="I3" s="861"/>
      <c r="J3" s="861"/>
      <c r="K3" s="861"/>
      <c r="L3" s="861"/>
      <c r="M3" s="861"/>
      <c r="N3" s="861"/>
      <c r="O3" s="861"/>
      <c r="P3" s="238" t="s">
        <v>19</v>
      </c>
    </row>
    <row r="4" spans="1:29">
      <c r="A4" s="862" t="s">
        <v>52</v>
      </c>
      <c r="B4" s="862"/>
      <c r="C4" s="862"/>
      <c r="D4" s="862"/>
      <c r="E4" s="862"/>
      <c r="F4" s="862"/>
      <c r="G4" s="862"/>
      <c r="H4" s="862"/>
      <c r="I4" s="862"/>
      <c r="J4" s="862"/>
      <c r="K4" s="862"/>
      <c r="L4" s="862"/>
      <c r="M4" s="862"/>
      <c r="N4" s="862"/>
      <c r="O4" s="862"/>
      <c r="P4" s="238" t="s">
        <v>19</v>
      </c>
    </row>
    <row r="5" spans="1:29">
      <c r="A5" s="863" t="s">
        <v>1</v>
      </c>
      <c r="B5" s="863"/>
      <c r="C5" s="863"/>
      <c r="D5" s="863"/>
      <c r="E5" s="863"/>
      <c r="F5" s="863"/>
      <c r="G5" s="863"/>
      <c r="H5" s="863"/>
      <c r="I5" s="863"/>
      <c r="J5" s="863"/>
      <c r="K5" s="863"/>
      <c r="L5" s="863"/>
      <c r="M5" s="863"/>
      <c r="N5" s="863"/>
      <c r="O5" s="863"/>
      <c r="P5" s="238" t="s">
        <v>19</v>
      </c>
    </row>
    <row r="6" spans="1:29">
      <c r="A6" s="864" t="s">
        <v>2</v>
      </c>
      <c r="B6" s="864"/>
      <c r="C6" s="864"/>
      <c r="D6" s="864"/>
      <c r="E6" s="864"/>
      <c r="F6" s="864"/>
      <c r="G6" s="864"/>
      <c r="H6" s="864"/>
      <c r="I6" s="864"/>
      <c r="J6" s="864"/>
      <c r="K6" s="864"/>
      <c r="L6" s="864"/>
      <c r="M6" s="864"/>
      <c r="N6" s="864"/>
      <c r="O6" s="864"/>
      <c r="P6" s="238" t="s">
        <v>19</v>
      </c>
    </row>
    <row r="7" spans="1:29">
      <c r="A7" s="240"/>
      <c r="B7" s="240"/>
      <c r="C7" s="240"/>
      <c r="D7" s="240"/>
      <c r="E7" s="240"/>
      <c r="F7" s="240"/>
      <c r="G7" s="240"/>
      <c r="H7" s="240"/>
      <c r="I7" s="240"/>
      <c r="J7" s="240"/>
      <c r="K7" s="240"/>
      <c r="L7" s="240"/>
      <c r="M7" s="240"/>
      <c r="N7" s="240"/>
      <c r="O7" s="240"/>
      <c r="P7" s="238" t="s">
        <v>19</v>
      </c>
    </row>
    <row r="8" spans="1:29" ht="15.6" thickBot="1">
      <c r="A8" s="241"/>
      <c r="B8" s="241"/>
      <c r="C8" s="241"/>
      <c r="D8" s="241"/>
      <c r="E8" s="241"/>
      <c r="F8" s="241"/>
      <c r="G8" s="241"/>
      <c r="H8" s="241"/>
      <c r="I8" s="241"/>
      <c r="J8" s="241"/>
      <c r="K8" s="241"/>
      <c r="L8" s="241"/>
      <c r="M8" s="241"/>
      <c r="N8" s="241"/>
      <c r="O8" s="241"/>
      <c r="P8" s="238" t="s">
        <v>19</v>
      </c>
    </row>
    <row r="9" spans="1:29" ht="30" customHeight="1">
      <c r="A9" s="865" t="s">
        <v>39</v>
      </c>
      <c r="B9" s="867" t="s">
        <v>199</v>
      </c>
      <c r="C9" s="867"/>
      <c r="D9" s="867"/>
      <c r="E9" s="867" t="s">
        <v>35</v>
      </c>
      <c r="F9" s="868"/>
      <c r="G9" s="869"/>
      <c r="H9" s="867" t="s">
        <v>200</v>
      </c>
      <c r="I9" s="867"/>
      <c r="J9" s="867"/>
      <c r="K9" s="242" t="s">
        <v>201</v>
      </c>
      <c r="L9" s="242" t="s">
        <v>202</v>
      </c>
      <c r="M9" s="867" t="s">
        <v>203</v>
      </c>
      <c r="N9" s="867"/>
      <c r="O9" s="870"/>
      <c r="P9" s="238" t="s">
        <v>19</v>
      </c>
    </row>
    <row r="10" spans="1:29" ht="27.6">
      <c r="A10" s="866"/>
      <c r="B10" s="243" t="s">
        <v>4</v>
      </c>
      <c r="C10" s="243" t="s">
        <v>34</v>
      </c>
      <c r="D10" s="243" t="s">
        <v>5</v>
      </c>
      <c r="E10" s="243" t="s">
        <v>4</v>
      </c>
      <c r="F10" s="243" t="s">
        <v>34</v>
      </c>
      <c r="G10" s="243" t="s">
        <v>5</v>
      </c>
      <c r="H10" s="243" t="s">
        <v>4</v>
      </c>
      <c r="I10" s="243" t="s">
        <v>34</v>
      </c>
      <c r="J10" s="243" t="s">
        <v>5</v>
      </c>
      <c r="K10" s="243" t="s">
        <v>5</v>
      </c>
      <c r="L10" s="243" t="s">
        <v>5</v>
      </c>
      <c r="M10" s="243" t="s">
        <v>4</v>
      </c>
      <c r="N10" s="243" t="s">
        <v>34</v>
      </c>
      <c r="O10" s="244" t="s">
        <v>5</v>
      </c>
      <c r="P10" s="238" t="s">
        <v>19</v>
      </c>
    </row>
    <row r="11" spans="1:29">
      <c r="A11" s="245" t="s">
        <v>71</v>
      </c>
      <c r="B11" s="246">
        <v>1074</v>
      </c>
      <c r="C11" s="246">
        <v>994</v>
      </c>
      <c r="D11" s="246">
        <v>417670</v>
      </c>
      <c r="E11" s="246">
        <v>0</v>
      </c>
      <c r="F11" s="246">
        <v>0</v>
      </c>
      <c r="G11" s="246">
        <v>-7500</v>
      </c>
      <c r="H11" s="246">
        <v>0</v>
      </c>
      <c r="I11" s="246">
        <v>0</v>
      </c>
      <c r="J11" s="246">
        <v>21292.154770000001</v>
      </c>
      <c r="K11" s="246">
        <v>18523.577000000001</v>
      </c>
      <c r="L11" s="246">
        <v>2575.7510000000002</v>
      </c>
      <c r="M11" s="246">
        <f>B11+E11+H11</f>
        <v>1074</v>
      </c>
      <c r="N11" s="246">
        <f>C11+F11+I11</f>
        <v>994</v>
      </c>
      <c r="O11" s="247">
        <f>D11+G11+J11+K11+L11</f>
        <v>452561.48277</v>
      </c>
      <c r="P11" s="238" t="s">
        <v>19</v>
      </c>
    </row>
    <row r="12" spans="1:29">
      <c r="A12" s="248" t="s">
        <v>70</v>
      </c>
      <c r="B12" s="249">
        <v>7199</v>
      </c>
      <c r="C12" s="249">
        <v>5954</v>
      </c>
      <c r="D12" s="249">
        <v>1601690</v>
      </c>
      <c r="E12" s="249">
        <v>0</v>
      </c>
      <c r="F12" s="249">
        <v>0</v>
      </c>
      <c r="G12" s="249">
        <v>0</v>
      </c>
      <c r="H12" s="249">
        <v>0</v>
      </c>
      <c r="I12" s="249">
        <v>0</v>
      </c>
      <c r="J12" s="249">
        <v>64291.199809999998</v>
      </c>
      <c r="K12" s="249">
        <v>37632.377999999997</v>
      </c>
      <c r="L12" s="249">
        <v>20192.896000000001</v>
      </c>
      <c r="M12" s="249">
        <f>B12+E12+H12</f>
        <v>7199</v>
      </c>
      <c r="N12" s="249">
        <f>C12+F12+I12</f>
        <v>5954</v>
      </c>
      <c r="O12" s="250">
        <f>D12+G12+J12+K12+L12</f>
        <v>1723806.4738099999</v>
      </c>
      <c r="P12" s="238" t="s">
        <v>19</v>
      </c>
    </row>
    <row r="13" spans="1:29">
      <c r="A13" s="248" t="s">
        <v>204</v>
      </c>
      <c r="B13" s="249">
        <v>31</v>
      </c>
      <c r="C13" s="249">
        <v>20</v>
      </c>
      <c r="D13" s="249">
        <v>5640</v>
      </c>
      <c r="E13" s="249">
        <v>0</v>
      </c>
      <c r="F13" s="249">
        <v>0</v>
      </c>
      <c r="G13" s="249">
        <v>-2500</v>
      </c>
      <c r="H13" s="249">
        <v>0</v>
      </c>
      <c r="I13" s="249">
        <v>0</v>
      </c>
      <c r="J13" s="249">
        <v>1726.9844699999999</v>
      </c>
      <c r="K13" s="249">
        <v>994.45299999999997</v>
      </c>
      <c r="L13" s="249">
        <v>1232.5519999999999</v>
      </c>
      <c r="M13" s="249">
        <f>B13+E13++H13</f>
        <v>31</v>
      </c>
      <c r="N13" s="249">
        <f>C13+F13+I13</f>
        <v>20</v>
      </c>
      <c r="O13" s="250">
        <f>D13+G13+J13+K13+L13</f>
        <v>7093.9894699999986</v>
      </c>
      <c r="P13" s="238" t="s">
        <v>19</v>
      </c>
    </row>
    <row r="14" spans="1:29">
      <c r="A14" s="251" t="s">
        <v>36</v>
      </c>
      <c r="B14" s="252">
        <f>SUM(B11:B13)</f>
        <v>8304</v>
      </c>
      <c r="C14" s="252">
        <f>SUM(C11:C13)</f>
        <v>6968</v>
      </c>
      <c r="D14" s="252">
        <f>SUM(D11:D13)</f>
        <v>2025000</v>
      </c>
      <c r="E14" s="252">
        <f t="shared" ref="E14:J14" si="0">SUM(E11:E13)</f>
        <v>0</v>
      </c>
      <c r="F14" s="252">
        <f t="shared" si="0"/>
        <v>0</v>
      </c>
      <c r="G14" s="252">
        <f t="shared" si="0"/>
        <v>-10000</v>
      </c>
      <c r="H14" s="252">
        <f t="shared" si="0"/>
        <v>0</v>
      </c>
      <c r="I14" s="252">
        <f t="shared" si="0"/>
        <v>0</v>
      </c>
      <c r="J14" s="252">
        <f t="shared" si="0"/>
        <v>87310.339049999995</v>
      </c>
      <c r="K14" s="252">
        <f>SUM(K11:K13)</f>
        <v>57150.408000000003</v>
      </c>
      <c r="L14" s="252">
        <f>SUM(L11:L13)</f>
        <v>24001.199000000001</v>
      </c>
      <c r="M14" s="252">
        <f>SUM(M11:M13)</f>
        <v>8304</v>
      </c>
      <c r="N14" s="252">
        <f>SUM(N11:N13)</f>
        <v>6968</v>
      </c>
      <c r="O14" s="253">
        <f>SUM(O11:O13)</f>
        <v>2183461.9460499999</v>
      </c>
      <c r="P14" s="238" t="s">
        <v>19</v>
      </c>
    </row>
    <row r="15" spans="1:29">
      <c r="A15" s="254" t="s">
        <v>23</v>
      </c>
      <c r="B15" s="255"/>
      <c r="C15" s="255">
        <v>1352.94</v>
      </c>
      <c r="D15" s="255"/>
      <c r="E15" s="255"/>
      <c r="F15" s="255">
        <v>0</v>
      </c>
      <c r="G15" s="255"/>
      <c r="H15" s="255"/>
      <c r="I15" s="255">
        <v>0</v>
      </c>
      <c r="J15" s="255"/>
      <c r="K15" s="255"/>
      <c r="L15" s="255"/>
      <c r="M15" s="255"/>
      <c r="N15" s="255">
        <f>C15+F15+I15</f>
        <v>1352.94</v>
      </c>
      <c r="O15" s="256"/>
      <c r="P15" s="238" t="s">
        <v>19</v>
      </c>
      <c r="Q15" s="257"/>
      <c r="R15" s="257"/>
      <c r="S15" s="257"/>
      <c r="T15" s="257"/>
      <c r="U15" s="257"/>
      <c r="V15" s="257"/>
      <c r="W15" s="257"/>
      <c r="X15" s="257"/>
      <c r="Y15" s="257"/>
      <c r="Z15" s="257"/>
      <c r="AA15" s="257"/>
      <c r="AB15" s="257"/>
      <c r="AC15" s="257"/>
    </row>
    <row r="16" spans="1:29">
      <c r="A16" s="248" t="s">
        <v>205</v>
      </c>
      <c r="B16" s="249"/>
      <c r="C16" s="249">
        <f>SUM(C14:C15)</f>
        <v>8320.94</v>
      </c>
      <c r="D16" s="249"/>
      <c r="E16" s="249"/>
      <c r="F16" s="249">
        <f>+F14+F15</f>
        <v>0</v>
      </c>
      <c r="G16" s="249"/>
      <c r="H16" s="249"/>
      <c r="I16" s="249">
        <f>+I14+I15</f>
        <v>0</v>
      </c>
      <c r="J16" s="249"/>
      <c r="K16" s="249"/>
      <c r="L16" s="249"/>
      <c r="M16" s="249"/>
      <c r="N16" s="255">
        <f>C16+F16+I16</f>
        <v>8320.94</v>
      </c>
      <c r="O16" s="250"/>
      <c r="P16" s="238" t="s">
        <v>19</v>
      </c>
    </row>
    <row r="17" spans="1:16">
      <c r="A17" s="248"/>
      <c r="B17" s="249"/>
      <c r="C17" s="249"/>
      <c r="D17" s="249"/>
      <c r="E17" s="249"/>
      <c r="F17" s="249"/>
      <c r="G17" s="249"/>
      <c r="H17" s="249"/>
      <c r="I17" s="249"/>
      <c r="J17" s="249"/>
      <c r="K17" s="249"/>
      <c r="L17" s="249"/>
      <c r="M17" s="249"/>
      <c r="N17" s="249"/>
      <c r="O17" s="250"/>
      <c r="P17" s="238" t="s">
        <v>19</v>
      </c>
    </row>
    <row r="18" spans="1:16">
      <c r="A18" s="248" t="s">
        <v>206</v>
      </c>
      <c r="B18" s="249"/>
      <c r="C18" s="249"/>
      <c r="D18" s="249"/>
      <c r="E18" s="249"/>
      <c r="F18" s="249"/>
      <c r="G18" s="249"/>
      <c r="H18" s="249"/>
      <c r="I18" s="249"/>
      <c r="J18" s="249"/>
      <c r="K18" s="249"/>
      <c r="L18" s="249"/>
      <c r="M18" s="249"/>
      <c r="N18" s="249"/>
      <c r="O18" s="250"/>
      <c r="P18" s="238" t="s">
        <v>19</v>
      </c>
    </row>
    <row r="19" spans="1:16">
      <c r="A19" s="248" t="s">
        <v>25</v>
      </c>
      <c r="B19" s="249"/>
      <c r="C19" s="258">
        <v>904.4196750000001</v>
      </c>
      <c r="D19" s="249"/>
      <c r="E19" s="249"/>
      <c r="F19" s="249">
        <v>0</v>
      </c>
      <c r="G19" s="249"/>
      <c r="H19" s="249"/>
      <c r="I19" s="249">
        <v>0</v>
      </c>
      <c r="J19" s="249"/>
      <c r="K19" s="249"/>
      <c r="L19" s="249"/>
      <c r="M19" s="249"/>
      <c r="N19" s="249">
        <f>C19+F19+I19</f>
        <v>904.4196750000001</v>
      </c>
      <c r="O19" s="250"/>
      <c r="P19" s="238" t="s">
        <v>19</v>
      </c>
    </row>
    <row r="20" spans="1:16">
      <c r="A20" s="259" t="s">
        <v>26</v>
      </c>
      <c r="B20" s="249"/>
      <c r="C20" s="258">
        <v>90.947805375000016</v>
      </c>
      <c r="D20" s="249"/>
      <c r="E20" s="249"/>
      <c r="F20" s="249">
        <v>0</v>
      </c>
      <c r="G20" s="249"/>
      <c r="H20" s="249"/>
      <c r="I20" s="249">
        <v>0</v>
      </c>
      <c r="J20" s="249"/>
      <c r="K20" s="249"/>
      <c r="L20" s="249"/>
      <c r="M20" s="249"/>
      <c r="N20" s="249">
        <f>C20+F20+I20</f>
        <v>90.947805375000016</v>
      </c>
      <c r="O20" s="250"/>
      <c r="P20" s="238" t="s">
        <v>19</v>
      </c>
    </row>
    <row r="21" spans="1:16" ht="15.6" thickBot="1">
      <c r="A21" s="260" t="s">
        <v>207</v>
      </c>
      <c r="B21" s="261"/>
      <c r="C21" s="261">
        <f>C20+C19+C16</f>
        <v>9316.3074803750005</v>
      </c>
      <c r="D21" s="261"/>
      <c r="E21" s="261"/>
      <c r="F21" s="261">
        <f>F20+F19+F16</f>
        <v>0</v>
      </c>
      <c r="G21" s="261"/>
      <c r="H21" s="261"/>
      <c r="I21" s="261">
        <f>I20+I19+I16</f>
        <v>0</v>
      </c>
      <c r="J21" s="261"/>
      <c r="K21" s="261"/>
      <c r="L21" s="261"/>
      <c r="M21" s="261"/>
      <c r="N21" s="261">
        <f>N20+N19+N16</f>
        <v>9316.3074803750005</v>
      </c>
      <c r="O21" s="262"/>
      <c r="P21" s="238" t="s">
        <v>19</v>
      </c>
    </row>
    <row r="22" spans="1:16">
      <c r="A22" s="263"/>
      <c r="B22" s="264"/>
      <c r="C22" s="264"/>
      <c r="D22" s="264"/>
      <c r="E22" s="264"/>
      <c r="F22" s="264"/>
      <c r="G22" s="264"/>
      <c r="H22" s="264"/>
      <c r="I22" s="264"/>
      <c r="J22" s="264"/>
      <c r="K22" s="264"/>
      <c r="L22" s="264"/>
      <c r="M22" s="264"/>
      <c r="N22" s="264"/>
      <c r="O22" s="264"/>
      <c r="P22" s="238" t="s">
        <v>19</v>
      </c>
    </row>
    <row r="23" spans="1:16">
      <c r="A23" s="265" t="s">
        <v>212</v>
      </c>
      <c r="B23" s="266"/>
      <c r="C23" s="266"/>
      <c r="D23" s="266"/>
      <c r="E23" s="266"/>
      <c r="F23" s="266"/>
      <c r="G23" s="266"/>
      <c r="H23" s="266"/>
      <c r="I23" s="266"/>
      <c r="J23" s="266"/>
      <c r="K23" s="266"/>
      <c r="L23" s="266"/>
      <c r="M23" s="266"/>
      <c r="N23" s="266"/>
      <c r="O23" s="266"/>
      <c r="P23" s="238" t="s">
        <v>19</v>
      </c>
    </row>
    <row r="24" spans="1:16">
      <c r="A24" s="855"/>
      <c r="B24" s="855"/>
      <c r="C24" s="855"/>
      <c r="D24" s="855"/>
      <c r="E24" s="855"/>
      <c r="F24" s="855"/>
      <c r="G24" s="855"/>
      <c r="H24" s="855"/>
      <c r="I24" s="855"/>
      <c r="J24" s="855"/>
      <c r="K24" s="855"/>
      <c r="L24" s="855"/>
      <c r="M24" s="855"/>
      <c r="N24" s="855"/>
      <c r="O24" s="855"/>
      <c r="P24" s="238" t="s">
        <v>19</v>
      </c>
    </row>
    <row r="25" spans="1:16">
      <c r="A25" s="265" t="s">
        <v>208</v>
      </c>
      <c r="B25" s="267"/>
      <c r="C25" s="267"/>
      <c r="D25" s="267"/>
      <c r="E25" s="267"/>
      <c r="F25" s="267"/>
      <c r="G25" s="267"/>
      <c r="H25" s="267"/>
      <c r="I25" s="267"/>
      <c r="J25" s="267"/>
      <c r="K25" s="267"/>
      <c r="L25" s="267"/>
      <c r="M25" s="267"/>
      <c r="N25" s="267"/>
      <c r="O25" s="267"/>
      <c r="P25" s="238" t="s">
        <v>19</v>
      </c>
    </row>
    <row r="26" spans="1:16" ht="99.75" customHeight="1">
      <c r="A26" s="855" t="s">
        <v>209</v>
      </c>
      <c r="B26" s="855"/>
      <c r="C26" s="855"/>
      <c r="D26" s="855"/>
      <c r="E26" s="855"/>
      <c r="F26" s="855"/>
      <c r="G26" s="855"/>
      <c r="H26" s="855"/>
      <c r="I26" s="855"/>
      <c r="J26" s="855"/>
      <c r="K26" s="855"/>
      <c r="L26" s="855"/>
      <c r="M26" s="855"/>
      <c r="N26" s="855"/>
      <c r="O26" s="855"/>
      <c r="P26" s="238" t="s">
        <v>19</v>
      </c>
    </row>
    <row r="27" spans="1:16">
      <c r="A27" s="267"/>
      <c r="B27" s="267"/>
      <c r="C27" s="267"/>
      <c r="D27" s="267"/>
      <c r="E27" s="267"/>
      <c r="F27" s="267"/>
      <c r="G27" s="267"/>
      <c r="H27" s="267"/>
      <c r="I27" s="267"/>
      <c r="J27" s="267"/>
      <c r="K27" s="267"/>
      <c r="L27" s="267"/>
      <c r="M27" s="267"/>
      <c r="N27" s="267"/>
      <c r="O27" s="267"/>
      <c r="P27" s="238" t="s">
        <v>19</v>
      </c>
    </row>
    <row r="28" spans="1:16">
      <c r="A28" s="265" t="s">
        <v>210</v>
      </c>
      <c r="B28" s="267"/>
      <c r="C28" s="267"/>
      <c r="D28" s="267"/>
      <c r="E28" s="267"/>
      <c r="F28" s="267"/>
      <c r="G28" s="267"/>
      <c r="H28" s="267"/>
      <c r="I28" s="267"/>
      <c r="J28" s="267"/>
      <c r="K28" s="267"/>
      <c r="L28" s="267"/>
      <c r="M28" s="267"/>
      <c r="N28" s="267"/>
      <c r="O28" s="267"/>
      <c r="P28" s="238" t="s">
        <v>19</v>
      </c>
    </row>
    <row r="29" spans="1:16" s="268" customFormat="1">
      <c r="A29" s="855"/>
      <c r="B29" s="855"/>
      <c r="C29" s="855"/>
      <c r="D29" s="855"/>
      <c r="E29" s="855"/>
      <c r="F29" s="855"/>
      <c r="G29" s="855"/>
      <c r="H29" s="855"/>
      <c r="I29" s="855"/>
      <c r="J29" s="855"/>
      <c r="K29" s="855"/>
      <c r="L29" s="855"/>
      <c r="M29" s="855"/>
      <c r="N29" s="855"/>
      <c r="O29" s="855"/>
      <c r="P29" s="238" t="s">
        <v>19</v>
      </c>
    </row>
    <row r="30" spans="1:16" s="268" customFormat="1" ht="30.75" customHeight="1">
      <c r="A30" s="855" t="s">
        <v>211</v>
      </c>
      <c r="B30" s="855"/>
      <c r="C30" s="855"/>
      <c r="D30" s="855"/>
      <c r="E30" s="855"/>
      <c r="F30" s="855"/>
      <c r="G30" s="855"/>
      <c r="H30" s="855"/>
      <c r="I30" s="855"/>
      <c r="J30" s="855"/>
      <c r="K30" s="855"/>
      <c r="L30" s="855"/>
      <c r="M30" s="855"/>
      <c r="N30" s="855"/>
      <c r="O30" s="855"/>
      <c r="P30" s="238" t="s">
        <v>19</v>
      </c>
    </row>
    <row r="31" spans="1:16">
      <c r="A31" s="855"/>
      <c r="B31" s="855"/>
      <c r="C31" s="855"/>
      <c r="D31" s="855"/>
      <c r="E31" s="855"/>
      <c r="F31" s="855"/>
      <c r="G31" s="855"/>
      <c r="H31" s="855"/>
      <c r="I31" s="855"/>
      <c r="J31" s="855"/>
      <c r="K31" s="855"/>
      <c r="L31" s="855"/>
      <c r="M31" s="855"/>
      <c r="N31" s="855"/>
      <c r="O31" s="855"/>
      <c r="P31" s="269" t="s">
        <v>20</v>
      </c>
    </row>
    <row r="32" spans="1:16" ht="20.25" customHeight="1"/>
    <row r="33" spans="2:15" ht="20.25" customHeight="1"/>
    <row r="34" spans="2:15" ht="20.25" customHeight="1"/>
    <row r="35" spans="2:15" ht="20.25" customHeight="1"/>
    <row r="37" spans="2:15" s="257" customFormat="1"/>
    <row r="38" spans="2:15" s="257" customFormat="1" ht="19.2">
      <c r="H38" s="856"/>
      <c r="I38" s="856"/>
      <c r="J38" s="856"/>
      <c r="K38" s="856"/>
      <c r="L38" s="856"/>
      <c r="M38" s="856"/>
      <c r="N38" s="856"/>
      <c r="O38" s="856"/>
    </row>
    <row r="39" spans="2:15">
      <c r="H39" s="857"/>
      <c r="I39" s="857"/>
      <c r="J39" s="857"/>
      <c r="K39" s="857"/>
      <c r="L39" s="857"/>
      <c r="M39" s="857"/>
      <c r="N39" s="857"/>
      <c r="O39" s="857"/>
    </row>
    <row r="40" spans="2:15">
      <c r="B40" s="270"/>
      <c r="C40" s="270"/>
      <c r="D40" s="270"/>
      <c r="H40" s="271"/>
      <c r="I40" s="271"/>
      <c r="O40" s="272"/>
    </row>
    <row r="41" spans="2:15">
      <c r="B41" s="270"/>
      <c r="C41" s="270"/>
      <c r="D41" s="273"/>
      <c r="H41" s="271"/>
      <c r="I41" s="271"/>
      <c r="O41" s="274"/>
    </row>
    <row r="42" spans="2:15">
      <c r="B42" s="270"/>
      <c r="C42" s="270"/>
      <c r="D42" s="270"/>
      <c r="H42" s="271"/>
      <c r="I42" s="271"/>
      <c r="O42" s="275"/>
    </row>
    <row r="43" spans="2:15">
      <c r="B43" s="270"/>
      <c r="C43" s="270"/>
      <c r="D43" s="270"/>
      <c r="H43" s="271"/>
      <c r="I43" s="271"/>
      <c r="O43" s="275"/>
    </row>
    <row r="44" spans="2:15">
      <c r="B44" s="270"/>
      <c r="C44" s="270"/>
      <c r="D44" s="270"/>
      <c r="H44" s="271"/>
      <c r="I44" s="271"/>
      <c r="O44" s="275"/>
    </row>
    <row r="45" spans="2:15">
      <c r="B45" s="270"/>
      <c r="C45" s="270"/>
      <c r="D45" s="270"/>
      <c r="H45" s="271"/>
      <c r="I45" s="271"/>
      <c r="O45" s="275"/>
    </row>
    <row r="46" spans="2:15">
      <c r="B46" s="270"/>
      <c r="C46" s="270"/>
      <c r="D46" s="270"/>
      <c r="H46" s="271"/>
      <c r="I46" s="271"/>
      <c r="O46" s="275"/>
    </row>
    <row r="47" spans="2:15">
      <c r="B47" s="270"/>
      <c r="C47" s="270"/>
      <c r="D47" s="270"/>
    </row>
    <row r="48" spans="2:15">
      <c r="B48" s="270"/>
      <c r="C48" s="270"/>
      <c r="D48" s="270"/>
      <c r="H48" s="854"/>
      <c r="I48" s="854"/>
      <c r="J48" s="854"/>
    </row>
    <row r="49" spans="2:15">
      <c r="B49" s="270"/>
      <c r="C49" s="270"/>
      <c r="D49" s="270"/>
      <c r="H49" s="271"/>
      <c r="I49" s="271"/>
      <c r="O49" s="276"/>
    </row>
    <row r="50" spans="2:15">
      <c r="B50" s="270"/>
      <c r="C50" s="270"/>
      <c r="D50" s="270"/>
      <c r="H50" s="271"/>
      <c r="I50" s="271"/>
      <c r="O50" s="274"/>
    </row>
    <row r="51" spans="2:15">
      <c r="B51" s="270"/>
      <c r="C51" s="270"/>
      <c r="D51" s="270"/>
      <c r="H51" s="271"/>
      <c r="I51" s="271"/>
      <c r="O51" s="274"/>
    </row>
    <row r="52" spans="2:15">
      <c r="B52" s="270"/>
      <c r="C52" s="270"/>
      <c r="D52" s="270"/>
      <c r="H52" s="271"/>
      <c r="I52" s="271"/>
      <c r="O52" s="274"/>
    </row>
    <row r="53" spans="2:15">
      <c r="B53" s="270"/>
      <c r="C53" s="270"/>
      <c r="D53" s="270"/>
      <c r="H53" s="271"/>
      <c r="I53" s="271"/>
      <c r="O53" s="274"/>
    </row>
    <row r="54" spans="2:15">
      <c r="B54" s="270"/>
      <c r="C54" s="270"/>
      <c r="D54" s="270"/>
    </row>
    <row r="55" spans="2:15">
      <c r="B55" s="270"/>
      <c r="C55" s="270"/>
      <c r="D55" s="270"/>
    </row>
    <row r="56" spans="2:15">
      <c r="B56" s="270"/>
      <c r="C56" s="270"/>
      <c r="D56" s="270"/>
    </row>
    <row r="57" spans="2:15">
      <c r="B57" s="270"/>
      <c r="C57" s="270"/>
      <c r="D57" s="270"/>
    </row>
  </sheetData>
  <mergeCells count="19">
    <mergeCell ref="A24:O24"/>
    <mergeCell ref="A1:O1"/>
    <mergeCell ref="A2:O2"/>
    <mergeCell ref="A3:O3"/>
    <mergeCell ref="A4:O4"/>
    <mergeCell ref="A5:O5"/>
    <mergeCell ref="A6:O6"/>
    <mergeCell ref="A9:A10"/>
    <mergeCell ref="B9:D9"/>
    <mergeCell ref="E9:G9"/>
    <mergeCell ref="H9:J9"/>
    <mergeCell ref="M9:O9"/>
    <mergeCell ref="H48:J48"/>
    <mergeCell ref="A26:O26"/>
    <mergeCell ref="A29:O29"/>
    <mergeCell ref="A30:O30"/>
    <mergeCell ref="A31:O31"/>
    <mergeCell ref="H38:O38"/>
    <mergeCell ref="H39:O39"/>
  </mergeCells>
  <printOptions horizontalCentered="1"/>
  <pageMargins left="0.5" right="0.5" top="0.5" bottom="0.55000000000000004" header="0" footer="0"/>
  <pageSetup scale="73" firstPageNumber="2" orientation="landscape" useFirstPageNumber="1" horizontalDpi="300" verticalDpi="300" r:id="rId1"/>
  <headerFooter alignWithMargins="0">
    <oddFooter>&amp;CExhibit F - Crosswalk of 2012 Availability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1"/>
  <sheetViews>
    <sheetView showGridLines="0" showOutlineSymbols="0" view="pageBreakPreview" zoomScale="80" zoomScaleNormal="75" zoomScaleSheetLayoutView="80" workbookViewId="0">
      <selection activeCell="P1" sqref="P1:P24"/>
    </sheetView>
  </sheetViews>
  <sheetFormatPr defaultColWidth="12.44140625" defaultRowHeight="15.6"/>
  <cols>
    <col min="1" max="1" width="39.88671875" style="278" customWidth="1"/>
    <col min="2" max="2" width="9.6640625" style="278" bestFit="1" customWidth="1"/>
    <col min="3" max="3" width="8.6640625" style="278" customWidth="1"/>
    <col min="4" max="4" width="14" style="278" bestFit="1" customWidth="1"/>
    <col min="5" max="5" width="7.44140625" style="278" customWidth="1"/>
    <col min="6" max="6" width="7.33203125" style="278" customWidth="1"/>
    <col min="7" max="7" width="10" style="278" customWidth="1"/>
    <col min="8" max="8" width="7.109375" style="278" customWidth="1"/>
    <col min="9" max="9" width="7.33203125" style="278" customWidth="1"/>
    <col min="10" max="10" width="13.44140625" style="278" customWidth="1"/>
    <col min="11" max="11" width="12.6640625" style="278" customWidth="1"/>
    <col min="12" max="12" width="14.109375" style="278" customWidth="1"/>
    <col min="13" max="13" width="9.6640625" style="278" bestFit="1" customWidth="1"/>
    <col min="14" max="14" width="8.6640625" style="278" customWidth="1"/>
    <col min="15" max="15" width="14" style="278" bestFit="1" customWidth="1"/>
    <col min="16" max="16" width="11.44140625" style="293" bestFit="1" customWidth="1"/>
    <col min="17" max="16384" width="12.44140625" style="278"/>
  </cols>
  <sheetData>
    <row r="1" spans="1:29" ht="21">
      <c r="A1" s="858" t="s">
        <v>197</v>
      </c>
      <c r="B1" s="859"/>
      <c r="C1" s="859"/>
      <c r="D1" s="859"/>
      <c r="E1" s="859"/>
      <c r="F1" s="859"/>
      <c r="G1" s="859"/>
      <c r="H1" s="859"/>
      <c r="I1" s="859"/>
      <c r="J1" s="859"/>
      <c r="K1" s="859"/>
      <c r="L1" s="859"/>
      <c r="M1" s="859"/>
      <c r="N1" s="859"/>
      <c r="O1" s="859"/>
      <c r="P1" s="277" t="s">
        <v>19</v>
      </c>
    </row>
    <row r="2" spans="1:29">
      <c r="A2" s="860"/>
      <c r="B2" s="860"/>
      <c r="C2" s="860"/>
      <c r="D2" s="860"/>
      <c r="E2" s="860"/>
      <c r="F2" s="860"/>
      <c r="G2" s="860"/>
      <c r="H2" s="860"/>
      <c r="I2" s="860"/>
      <c r="J2" s="860"/>
      <c r="K2" s="860"/>
      <c r="L2" s="860"/>
      <c r="M2" s="860"/>
      <c r="N2" s="860"/>
      <c r="O2" s="860"/>
      <c r="P2" s="277" t="s">
        <v>19</v>
      </c>
    </row>
    <row r="3" spans="1:29" ht="17.399999999999999">
      <c r="A3" s="861" t="s">
        <v>198</v>
      </c>
      <c r="B3" s="861"/>
      <c r="C3" s="861"/>
      <c r="D3" s="861"/>
      <c r="E3" s="861"/>
      <c r="F3" s="861"/>
      <c r="G3" s="861"/>
      <c r="H3" s="861"/>
      <c r="I3" s="861"/>
      <c r="J3" s="861"/>
      <c r="K3" s="861"/>
      <c r="L3" s="861"/>
      <c r="M3" s="861"/>
      <c r="N3" s="861"/>
      <c r="O3" s="861"/>
      <c r="P3" s="277" t="s">
        <v>19</v>
      </c>
    </row>
    <row r="4" spans="1:29">
      <c r="A4" s="862" t="s">
        <v>52</v>
      </c>
      <c r="B4" s="862"/>
      <c r="C4" s="862"/>
      <c r="D4" s="862"/>
      <c r="E4" s="862"/>
      <c r="F4" s="862"/>
      <c r="G4" s="862"/>
      <c r="H4" s="862"/>
      <c r="I4" s="862"/>
      <c r="J4" s="862"/>
      <c r="K4" s="862"/>
      <c r="L4" s="862"/>
      <c r="M4" s="862"/>
      <c r="N4" s="862"/>
      <c r="O4" s="862"/>
      <c r="P4" s="277" t="s">
        <v>19</v>
      </c>
    </row>
    <row r="5" spans="1:29">
      <c r="A5" s="863" t="s">
        <v>74</v>
      </c>
      <c r="B5" s="863"/>
      <c r="C5" s="863"/>
      <c r="D5" s="863"/>
      <c r="E5" s="863"/>
      <c r="F5" s="863"/>
      <c r="G5" s="863"/>
      <c r="H5" s="863"/>
      <c r="I5" s="863"/>
      <c r="J5" s="863"/>
      <c r="K5" s="863"/>
      <c r="L5" s="863"/>
      <c r="M5" s="863"/>
      <c r="N5" s="863"/>
      <c r="O5" s="863"/>
      <c r="P5" s="277" t="s">
        <v>19</v>
      </c>
    </row>
    <row r="6" spans="1:29">
      <c r="A6" s="864" t="s">
        <v>2</v>
      </c>
      <c r="B6" s="864"/>
      <c r="C6" s="864"/>
      <c r="D6" s="864"/>
      <c r="E6" s="864"/>
      <c r="F6" s="864"/>
      <c r="G6" s="864"/>
      <c r="H6" s="864"/>
      <c r="I6" s="864"/>
      <c r="J6" s="864"/>
      <c r="K6" s="864"/>
      <c r="L6" s="864"/>
      <c r="M6" s="864"/>
      <c r="N6" s="864"/>
      <c r="O6" s="864"/>
      <c r="P6" s="277" t="s">
        <v>19</v>
      </c>
    </row>
    <row r="7" spans="1:29">
      <c r="A7" s="240"/>
      <c r="B7" s="240"/>
      <c r="C7" s="240"/>
      <c r="D7" s="240"/>
      <c r="E7" s="240"/>
      <c r="F7" s="240"/>
      <c r="G7" s="240"/>
      <c r="H7" s="240"/>
      <c r="I7" s="240"/>
      <c r="J7" s="240"/>
      <c r="K7" s="240"/>
      <c r="L7" s="240"/>
      <c r="M7" s="240"/>
      <c r="N7" s="240"/>
      <c r="O7" s="240"/>
      <c r="P7" s="277" t="s">
        <v>19</v>
      </c>
    </row>
    <row r="8" spans="1:29" ht="16.2" thickBot="1">
      <c r="A8" s="241"/>
      <c r="B8" s="241"/>
      <c r="C8" s="241"/>
      <c r="D8" s="241"/>
      <c r="E8" s="241"/>
      <c r="F8" s="241"/>
      <c r="G8" s="241"/>
      <c r="H8" s="241"/>
      <c r="I8" s="241"/>
      <c r="J8" s="241"/>
      <c r="K8" s="241"/>
      <c r="L8" s="241"/>
      <c r="M8" s="241"/>
      <c r="N8" s="241"/>
      <c r="O8" s="241"/>
      <c r="P8" s="277" t="s">
        <v>19</v>
      </c>
    </row>
    <row r="9" spans="1:29" ht="32.25" customHeight="1">
      <c r="A9" s="865" t="s">
        <v>39</v>
      </c>
      <c r="B9" s="867" t="s">
        <v>213</v>
      </c>
      <c r="C9" s="868"/>
      <c r="D9" s="869"/>
      <c r="E9" s="867" t="s">
        <v>35</v>
      </c>
      <c r="F9" s="868"/>
      <c r="G9" s="869"/>
      <c r="H9" s="867" t="s">
        <v>200</v>
      </c>
      <c r="I9" s="867"/>
      <c r="J9" s="867"/>
      <c r="K9" s="242" t="s">
        <v>201</v>
      </c>
      <c r="L9" s="242" t="s">
        <v>202</v>
      </c>
      <c r="M9" s="867" t="s">
        <v>203</v>
      </c>
      <c r="N9" s="867"/>
      <c r="O9" s="870"/>
      <c r="P9" s="277" t="s">
        <v>19</v>
      </c>
    </row>
    <row r="10" spans="1:29" ht="16.2" thickBot="1">
      <c r="A10" s="866"/>
      <c r="B10" s="279" t="s">
        <v>214</v>
      </c>
      <c r="C10" s="280" t="s">
        <v>215</v>
      </c>
      <c r="D10" s="280" t="s">
        <v>5</v>
      </c>
      <c r="E10" s="279" t="s">
        <v>214</v>
      </c>
      <c r="F10" s="280" t="s">
        <v>215</v>
      </c>
      <c r="G10" s="280" t="s">
        <v>5</v>
      </c>
      <c r="H10" s="279" t="s">
        <v>214</v>
      </c>
      <c r="I10" s="280" t="s">
        <v>215</v>
      </c>
      <c r="J10" s="280" t="s">
        <v>5</v>
      </c>
      <c r="K10" s="281" t="s">
        <v>5</v>
      </c>
      <c r="L10" s="282" t="s">
        <v>5</v>
      </c>
      <c r="M10" s="279" t="s">
        <v>214</v>
      </c>
      <c r="N10" s="280" t="s">
        <v>215</v>
      </c>
      <c r="O10" s="283" t="s">
        <v>5</v>
      </c>
      <c r="P10" s="277" t="s">
        <v>19</v>
      </c>
    </row>
    <row r="11" spans="1:29">
      <c r="A11" s="245" t="s">
        <v>74</v>
      </c>
      <c r="B11" s="246">
        <v>1497</v>
      </c>
      <c r="C11" s="246">
        <v>1336</v>
      </c>
      <c r="D11" s="246">
        <v>294223</v>
      </c>
      <c r="E11" s="246">
        <v>0</v>
      </c>
      <c r="F11" s="246">
        <v>0</v>
      </c>
      <c r="G11" s="246">
        <v>0</v>
      </c>
      <c r="H11" s="246">
        <v>0</v>
      </c>
      <c r="I11" s="246">
        <v>0</v>
      </c>
      <c r="J11" s="246">
        <v>0</v>
      </c>
      <c r="K11" s="246">
        <v>41727</v>
      </c>
      <c r="L11" s="284">
        <v>-10666.105680000001</v>
      </c>
      <c r="M11" s="246">
        <f>B11+E11+H11</f>
        <v>1497</v>
      </c>
      <c r="N11" s="246">
        <f>C11+F11+I11</f>
        <v>1336</v>
      </c>
      <c r="O11" s="247">
        <f>D11+G11+J11+K11+L11</f>
        <v>325283.89432000002</v>
      </c>
      <c r="P11" s="277" t="s">
        <v>19</v>
      </c>
    </row>
    <row r="12" spans="1:29">
      <c r="A12" s="251" t="s">
        <v>36</v>
      </c>
      <c r="B12" s="252">
        <f t="shared" ref="B12:G12" si="0">SUM(B11:B11)</f>
        <v>1497</v>
      </c>
      <c r="C12" s="252">
        <f t="shared" si="0"/>
        <v>1336</v>
      </c>
      <c r="D12" s="252">
        <f t="shared" si="0"/>
        <v>294223</v>
      </c>
      <c r="E12" s="252">
        <f t="shared" si="0"/>
        <v>0</v>
      </c>
      <c r="F12" s="252">
        <f t="shared" si="0"/>
        <v>0</v>
      </c>
      <c r="G12" s="252">
        <f t="shared" si="0"/>
        <v>0</v>
      </c>
      <c r="H12" s="252">
        <f t="shared" ref="H12:O12" si="1">SUM(H11:H11)</f>
        <v>0</v>
      </c>
      <c r="I12" s="252">
        <f t="shared" si="1"/>
        <v>0</v>
      </c>
      <c r="J12" s="252">
        <f t="shared" si="1"/>
        <v>0</v>
      </c>
      <c r="K12" s="252">
        <f t="shared" si="1"/>
        <v>41727</v>
      </c>
      <c r="L12" s="252">
        <f t="shared" si="1"/>
        <v>-10666.105680000001</v>
      </c>
      <c r="M12" s="252">
        <f t="shared" si="1"/>
        <v>1497</v>
      </c>
      <c r="N12" s="252">
        <f t="shared" si="1"/>
        <v>1336</v>
      </c>
      <c r="O12" s="253">
        <f t="shared" si="1"/>
        <v>325283.89432000002</v>
      </c>
      <c r="P12" s="277" t="s">
        <v>19</v>
      </c>
    </row>
    <row r="13" spans="1:29">
      <c r="A13" s="254" t="s">
        <v>23</v>
      </c>
      <c r="B13" s="255" t="s">
        <v>144</v>
      </c>
      <c r="C13" s="255"/>
      <c r="D13" s="255"/>
      <c r="E13" s="255"/>
      <c r="F13" s="255"/>
      <c r="G13" s="255"/>
      <c r="H13" s="255"/>
      <c r="I13" s="255"/>
      <c r="J13" s="255"/>
      <c r="K13" s="255"/>
      <c r="L13" s="255"/>
      <c r="M13" s="255"/>
      <c r="N13" s="255">
        <f>C13+F13+I13</f>
        <v>0</v>
      </c>
      <c r="O13" s="256"/>
      <c r="P13" s="277" t="s">
        <v>19</v>
      </c>
      <c r="Q13" s="285"/>
      <c r="R13" s="285"/>
      <c r="S13" s="285"/>
      <c r="T13" s="285"/>
      <c r="U13" s="285"/>
      <c r="V13" s="285"/>
      <c r="W13" s="285"/>
      <c r="X13" s="285"/>
      <c r="Y13" s="285"/>
      <c r="Z13" s="285"/>
      <c r="AA13" s="285"/>
      <c r="AB13" s="285"/>
      <c r="AC13" s="285"/>
    </row>
    <row r="14" spans="1:29">
      <c r="A14" s="248" t="s">
        <v>205</v>
      </c>
      <c r="B14" s="249"/>
      <c r="C14" s="249">
        <f>SUM(C12:C13)</f>
        <v>1336</v>
      </c>
      <c r="D14" s="249"/>
      <c r="E14" s="249"/>
      <c r="F14" s="249">
        <f>+F12+F13</f>
        <v>0</v>
      </c>
      <c r="G14" s="249"/>
      <c r="H14" s="249"/>
      <c r="I14" s="249">
        <f>+I12+I13</f>
        <v>0</v>
      </c>
      <c r="J14" s="249"/>
      <c r="K14" s="249"/>
      <c r="L14" s="249"/>
      <c r="M14" s="249"/>
      <c r="N14" s="255">
        <f>C14+F14+I14</f>
        <v>1336</v>
      </c>
      <c r="O14" s="250"/>
      <c r="P14" s="277" t="s">
        <v>19</v>
      </c>
    </row>
    <row r="15" spans="1:29">
      <c r="A15" s="248"/>
      <c r="B15" s="249"/>
      <c r="C15" s="249"/>
      <c r="D15" s="249"/>
      <c r="E15" s="249"/>
      <c r="F15" s="249"/>
      <c r="G15" s="249"/>
      <c r="H15" s="249"/>
      <c r="I15" s="249"/>
      <c r="J15" s="249"/>
      <c r="K15" s="249"/>
      <c r="L15" s="249"/>
      <c r="M15" s="249"/>
      <c r="N15" s="249"/>
      <c r="O15" s="250"/>
      <c r="P15" s="277" t="s">
        <v>19</v>
      </c>
    </row>
    <row r="16" spans="1:29">
      <c r="A16" s="248" t="s">
        <v>206</v>
      </c>
      <c r="B16" s="249"/>
      <c r="C16" s="249"/>
      <c r="D16" s="249"/>
      <c r="E16" s="249"/>
      <c r="F16" s="249"/>
      <c r="G16" s="249"/>
      <c r="H16" s="249"/>
      <c r="I16" s="249"/>
      <c r="J16" s="249"/>
      <c r="K16" s="249"/>
      <c r="L16" s="249"/>
      <c r="M16" s="249"/>
      <c r="N16" s="249"/>
      <c r="O16" s="250"/>
      <c r="P16" s="277" t="s">
        <v>19</v>
      </c>
    </row>
    <row r="17" spans="1:16">
      <c r="A17" s="259" t="s">
        <v>25</v>
      </c>
      <c r="B17" s="249"/>
      <c r="C17" s="249">
        <v>63</v>
      </c>
      <c r="D17" s="249"/>
      <c r="E17" s="249"/>
      <c r="F17" s="249">
        <v>0</v>
      </c>
      <c r="G17" s="249"/>
      <c r="H17" s="249"/>
      <c r="I17" s="249">
        <v>0</v>
      </c>
      <c r="J17" s="249"/>
      <c r="K17" s="249"/>
      <c r="L17" s="249"/>
      <c r="M17" s="249"/>
      <c r="N17" s="249">
        <f>C17+F17+I17</f>
        <v>63</v>
      </c>
      <c r="O17" s="250"/>
      <c r="P17" s="277" t="s">
        <v>19</v>
      </c>
    </row>
    <row r="18" spans="1:16">
      <c r="A18" s="286" t="s">
        <v>26</v>
      </c>
      <c r="B18" s="287"/>
      <c r="C18" s="287">
        <v>19</v>
      </c>
      <c r="D18" s="287"/>
      <c r="E18" s="287"/>
      <c r="F18" s="287">
        <v>0</v>
      </c>
      <c r="G18" s="287"/>
      <c r="H18" s="287"/>
      <c r="I18" s="287">
        <v>0</v>
      </c>
      <c r="J18" s="287"/>
      <c r="K18" s="287"/>
      <c r="L18" s="287"/>
      <c r="M18" s="287"/>
      <c r="N18" s="249">
        <f>C18+F18+I18</f>
        <v>19</v>
      </c>
      <c r="O18" s="288"/>
      <c r="P18" s="277" t="s">
        <v>19</v>
      </c>
    </row>
    <row r="19" spans="1:16" ht="16.2" thickBot="1">
      <c r="A19" s="260" t="s">
        <v>38</v>
      </c>
      <c r="B19" s="261"/>
      <c r="C19" s="261">
        <f>C18+C17+C14</f>
        <v>1418</v>
      </c>
      <c r="D19" s="261"/>
      <c r="E19" s="261"/>
      <c r="F19" s="261">
        <f>F18+F17+F14</f>
        <v>0</v>
      </c>
      <c r="G19" s="261"/>
      <c r="H19" s="261"/>
      <c r="I19" s="261">
        <f>I18+I17+I14</f>
        <v>0</v>
      </c>
      <c r="J19" s="261"/>
      <c r="K19" s="261"/>
      <c r="L19" s="261"/>
      <c r="M19" s="261"/>
      <c r="N19" s="261">
        <f>N18+N17+N14</f>
        <v>1418</v>
      </c>
      <c r="O19" s="262"/>
      <c r="P19" s="277" t="s">
        <v>19</v>
      </c>
    </row>
    <row r="20" spans="1:16">
      <c r="A20" s="239"/>
      <c r="B20" s="239"/>
      <c r="C20" s="239"/>
      <c r="D20" s="239"/>
      <c r="E20" s="239"/>
      <c r="F20" s="239"/>
      <c r="G20" s="239"/>
      <c r="H20" s="239"/>
      <c r="I20" s="239"/>
      <c r="J20" s="239"/>
      <c r="K20" s="239"/>
      <c r="L20" s="239"/>
      <c r="M20" s="239"/>
      <c r="N20" s="239"/>
      <c r="O20" s="239"/>
      <c r="P20" s="277" t="s">
        <v>19</v>
      </c>
    </row>
    <row r="21" spans="1:16" ht="30" customHeight="1">
      <c r="A21" s="879" t="s">
        <v>216</v>
      </c>
      <c r="B21" s="879"/>
      <c r="C21" s="879"/>
      <c r="D21" s="879"/>
      <c r="E21" s="879"/>
      <c r="F21" s="879"/>
      <c r="G21" s="879"/>
      <c r="H21" s="879"/>
      <c r="I21" s="879"/>
      <c r="J21" s="879"/>
      <c r="K21" s="879"/>
      <c r="L21" s="879"/>
      <c r="M21" s="879"/>
      <c r="N21" s="879"/>
      <c r="O21" s="879"/>
      <c r="P21" s="277" t="s">
        <v>19</v>
      </c>
    </row>
    <row r="22" spans="1:16">
      <c r="A22" s="855" t="s">
        <v>217</v>
      </c>
      <c r="B22" s="855"/>
      <c r="C22" s="855"/>
      <c r="D22" s="855"/>
      <c r="E22" s="855"/>
      <c r="F22" s="855"/>
      <c r="G22" s="855"/>
      <c r="H22" s="855"/>
      <c r="I22" s="855"/>
      <c r="J22" s="855"/>
      <c r="K22" s="855"/>
      <c r="L22" s="855"/>
      <c r="M22" s="855"/>
      <c r="N22" s="855"/>
      <c r="O22" s="855"/>
      <c r="P22" s="277" t="s">
        <v>19</v>
      </c>
    </row>
    <row r="23" spans="1:16">
      <c r="A23" s="289"/>
      <c r="B23" s="289"/>
      <c r="C23" s="289"/>
      <c r="D23" s="289"/>
      <c r="E23" s="289"/>
      <c r="F23" s="289"/>
      <c r="G23" s="289"/>
      <c r="H23" s="289"/>
      <c r="I23" s="289"/>
      <c r="J23" s="289"/>
      <c r="K23" s="289"/>
      <c r="L23" s="289"/>
      <c r="M23" s="289"/>
      <c r="N23" s="289"/>
      <c r="O23" s="289"/>
      <c r="P23" s="277" t="s">
        <v>19</v>
      </c>
    </row>
    <row r="24" spans="1:16">
      <c r="A24" s="875" t="s">
        <v>218</v>
      </c>
      <c r="B24" s="875"/>
      <c r="C24" s="875"/>
      <c r="D24" s="875"/>
      <c r="E24" s="875"/>
      <c r="F24" s="875"/>
      <c r="G24" s="875"/>
      <c r="H24" s="875"/>
      <c r="I24" s="875"/>
      <c r="J24" s="875"/>
      <c r="K24" s="875"/>
      <c r="L24" s="875"/>
      <c r="M24" s="875"/>
      <c r="N24" s="875"/>
      <c r="O24" s="875"/>
      <c r="P24" s="277" t="s">
        <v>19</v>
      </c>
    </row>
    <row r="25" spans="1:16">
      <c r="A25" s="266"/>
      <c r="B25" s="290"/>
      <c r="C25" s="290"/>
      <c r="D25" s="290"/>
      <c r="E25" s="290"/>
      <c r="F25" s="290"/>
      <c r="G25" s="290"/>
      <c r="H25" s="290"/>
      <c r="I25" s="290"/>
      <c r="J25" s="290"/>
      <c r="K25" s="290"/>
      <c r="L25" s="290"/>
      <c r="M25" s="266"/>
      <c r="N25" s="266"/>
      <c r="O25" s="266"/>
      <c r="P25" s="277" t="s">
        <v>20</v>
      </c>
    </row>
    <row r="26" spans="1:16">
      <c r="A26" s="291"/>
      <c r="B26" s="292"/>
      <c r="C26" s="292"/>
      <c r="D26" s="292"/>
      <c r="E26" s="292"/>
      <c r="F26" s="292"/>
      <c r="G26" s="292"/>
      <c r="H26" s="292"/>
      <c r="I26" s="292"/>
      <c r="J26" s="292"/>
      <c r="K26" s="292"/>
      <c r="L26" s="292"/>
      <c r="M26" s="292"/>
      <c r="N26" s="292"/>
      <c r="O26" s="292"/>
    </row>
    <row r="27" spans="1:16">
      <c r="A27" s="294"/>
      <c r="B27" s="294"/>
      <c r="C27" s="294"/>
      <c r="D27" s="294"/>
      <c r="E27" s="294"/>
      <c r="F27" s="294"/>
      <c r="G27" s="294"/>
      <c r="H27" s="292"/>
      <c r="I27" s="292"/>
      <c r="J27" s="292"/>
      <c r="K27" s="292"/>
      <c r="L27" s="292"/>
      <c r="M27" s="292"/>
      <c r="N27" s="292"/>
      <c r="O27" s="292"/>
    </row>
    <row r="28" spans="1:16" ht="17.399999999999999">
      <c r="A28" s="876"/>
      <c r="B28" s="877"/>
      <c r="C28" s="877"/>
      <c r="D28" s="877"/>
      <c r="E28" s="877"/>
      <c r="F28" s="877"/>
      <c r="G28" s="877"/>
      <c r="H28" s="877"/>
      <c r="I28" s="877"/>
      <c r="J28" s="877"/>
      <c r="K28" s="877"/>
      <c r="L28" s="877"/>
      <c r="M28" s="877"/>
      <c r="N28" s="877"/>
      <c r="O28" s="877"/>
    </row>
    <row r="29" spans="1:16" ht="17.399999999999999">
      <c r="A29" s="295"/>
      <c r="B29" s="296"/>
      <c r="C29" s="296"/>
      <c r="D29" s="296"/>
      <c r="E29" s="296"/>
      <c r="F29" s="296"/>
      <c r="G29" s="296"/>
      <c r="H29" s="296"/>
      <c r="I29" s="296"/>
      <c r="J29" s="296"/>
      <c r="K29" s="296"/>
      <c r="L29" s="296"/>
      <c r="M29" s="296"/>
      <c r="N29" s="296"/>
      <c r="O29" s="296"/>
    </row>
    <row r="30" spans="1:16" ht="17.399999999999999">
      <c r="A30" s="878"/>
      <c r="B30" s="872"/>
      <c r="C30" s="872"/>
      <c r="D30" s="872"/>
      <c r="E30" s="872"/>
      <c r="F30" s="872"/>
      <c r="G30" s="872"/>
      <c r="H30" s="872"/>
      <c r="I30" s="872"/>
      <c r="J30" s="872"/>
      <c r="K30" s="872"/>
      <c r="L30" s="872"/>
      <c r="M30" s="872"/>
      <c r="N30" s="872"/>
      <c r="O30" s="872"/>
    </row>
    <row r="31" spans="1:16" ht="24" customHeight="1">
      <c r="A31" s="871"/>
      <c r="B31" s="872"/>
      <c r="C31" s="872"/>
      <c r="D31" s="872"/>
      <c r="E31" s="872"/>
      <c r="F31" s="872"/>
      <c r="G31" s="872"/>
      <c r="H31" s="872"/>
      <c r="I31" s="872"/>
      <c r="J31" s="872"/>
      <c r="K31" s="872"/>
      <c r="L31" s="872"/>
      <c r="M31" s="872"/>
      <c r="N31" s="872"/>
      <c r="O31" s="872"/>
    </row>
    <row r="32" spans="1:16" ht="23.25" customHeight="1">
      <c r="A32" s="878"/>
      <c r="B32" s="871"/>
      <c r="C32" s="871"/>
      <c r="D32" s="871"/>
      <c r="E32" s="871"/>
      <c r="F32" s="871"/>
      <c r="G32" s="871"/>
      <c r="H32" s="871"/>
      <c r="I32" s="871"/>
      <c r="J32" s="871"/>
      <c r="K32" s="871"/>
      <c r="L32" s="871"/>
      <c r="M32" s="871"/>
      <c r="N32" s="871"/>
      <c r="O32" s="871"/>
    </row>
    <row r="33" spans="1:16" ht="9.75" customHeight="1">
      <c r="A33" s="297"/>
      <c r="B33" s="297"/>
      <c r="C33" s="297"/>
      <c r="D33" s="297"/>
      <c r="E33" s="297"/>
      <c r="F33" s="297"/>
      <c r="G33" s="297"/>
      <c r="H33" s="297"/>
      <c r="I33" s="297"/>
      <c r="J33" s="297"/>
      <c r="K33" s="297"/>
      <c r="L33" s="297"/>
      <c r="M33" s="297"/>
      <c r="N33" s="297"/>
      <c r="O33" s="297"/>
    </row>
    <row r="34" spans="1:16" ht="11.25" customHeight="1">
      <c r="A34" s="297"/>
      <c r="B34" s="297"/>
      <c r="C34" s="297"/>
      <c r="D34" s="297"/>
      <c r="E34" s="297"/>
      <c r="F34" s="297"/>
      <c r="G34" s="297"/>
      <c r="H34" s="297"/>
      <c r="I34" s="297"/>
      <c r="J34" s="297"/>
      <c r="K34" s="297"/>
      <c r="L34" s="297"/>
      <c r="M34" s="297"/>
      <c r="N34" s="297"/>
      <c r="O34" s="297"/>
    </row>
    <row r="35" spans="1:16" ht="17.399999999999999">
      <c r="A35" s="871"/>
      <c r="B35" s="871"/>
      <c r="C35" s="871"/>
      <c r="D35" s="871"/>
      <c r="E35" s="871"/>
      <c r="F35" s="871"/>
      <c r="G35" s="871"/>
      <c r="H35" s="871"/>
      <c r="I35" s="871"/>
      <c r="J35" s="871"/>
      <c r="K35" s="871"/>
      <c r="L35" s="871"/>
      <c r="M35" s="871"/>
      <c r="N35" s="871"/>
      <c r="O35" s="871"/>
    </row>
    <row r="36" spans="1:16" ht="7.5" customHeight="1">
      <c r="A36" s="298"/>
      <c r="B36" s="298"/>
      <c r="C36" s="298"/>
      <c r="D36" s="298"/>
      <c r="E36" s="298"/>
      <c r="F36" s="298"/>
      <c r="G36" s="298"/>
      <c r="H36" s="298"/>
      <c r="I36" s="298"/>
      <c r="J36" s="298"/>
      <c r="K36" s="298"/>
      <c r="L36" s="298"/>
      <c r="M36" s="298"/>
      <c r="N36" s="298"/>
      <c r="O36" s="298"/>
    </row>
    <row r="37" spans="1:16" ht="17.399999999999999">
      <c r="A37" s="299"/>
      <c r="B37" s="298"/>
      <c r="C37" s="298"/>
      <c r="D37" s="298"/>
      <c r="E37" s="298"/>
      <c r="F37" s="298"/>
      <c r="G37" s="298"/>
      <c r="H37" s="298"/>
      <c r="I37" s="298"/>
      <c r="J37" s="298"/>
      <c r="K37" s="298"/>
      <c r="L37" s="298"/>
      <c r="M37" s="298"/>
      <c r="N37" s="298"/>
      <c r="O37" s="298"/>
    </row>
    <row r="38" spans="1:16" ht="11.25" customHeight="1">
      <c r="A38" s="297"/>
      <c r="B38" s="297"/>
      <c r="C38" s="297"/>
      <c r="D38" s="297"/>
      <c r="E38" s="297"/>
      <c r="F38" s="297"/>
      <c r="G38" s="297"/>
      <c r="H38" s="297"/>
      <c r="I38" s="297"/>
      <c r="J38" s="297"/>
      <c r="K38" s="297"/>
      <c r="L38" s="297"/>
      <c r="M38" s="297"/>
      <c r="N38" s="297"/>
      <c r="O38" s="297"/>
    </row>
    <row r="39" spans="1:16" ht="15" customHeight="1">
      <c r="A39" s="871"/>
      <c r="B39" s="872"/>
      <c r="C39" s="872"/>
      <c r="D39" s="872"/>
      <c r="E39" s="872"/>
      <c r="F39" s="872"/>
      <c r="G39" s="872"/>
      <c r="H39" s="872"/>
      <c r="I39" s="872"/>
      <c r="J39" s="872"/>
      <c r="K39" s="872"/>
      <c r="L39" s="872"/>
      <c r="M39" s="872"/>
      <c r="N39" s="872"/>
      <c r="O39" s="872"/>
    </row>
    <row r="40" spans="1:16" ht="12" customHeight="1">
      <c r="A40" s="300"/>
      <c r="B40" s="300"/>
      <c r="C40" s="300"/>
      <c r="D40" s="300"/>
      <c r="E40" s="300"/>
      <c r="F40" s="300"/>
      <c r="G40" s="300"/>
      <c r="H40" s="300"/>
      <c r="I40" s="300"/>
      <c r="J40" s="300"/>
      <c r="K40" s="300"/>
      <c r="L40" s="300"/>
      <c r="M40" s="300"/>
      <c r="N40" s="300"/>
      <c r="O40" s="301"/>
    </row>
    <row r="41" spans="1:16" ht="36" customHeight="1">
      <c r="A41" s="873"/>
      <c r="B41" s="874"/>
      <c r="C41" s="874"/>
      <c r="D41" s="874"/>
      <c r="E41" s="874"/>
      <c r="F41" s="874"/>
      <c r="G41" s="874"/>
      <c r="H41" s="874"/>
      <c r="I41" s="874"/>
      <c r="J41" s="874"/>
      <c r="K41" s="874"/>
      <c r="L41" s="874"/>
      <c r="M41" s="874"/>
      <c r="N41" s="874"/>
      <c r="O41" s="874"/>
      <c r="P41" s="874"/>
    </row>
  </sheetData>
  <mergeCells count="21">
    <mergeCell ref="A21:O21"/>
    <mergeCell ref="A1:O1"/>
    <mergeCell ref="A2:O2"/>
    <mergeCell ref="A3:O3"/>
    <mergeCell ref="A4:O4"/>
    <mergeCell ref="A5:O5"/>
    <mergeCell ref="A6:O6"/>
    <mergeCell ref="A9:A10"/>
    <mergeCell ref="B9:D9"/>
    <mergeCell ref="E9:G9"/>
    <mergeCell ref="H9:J9"/>
    <mergeCell ref="M9:O9"/>
    <mergeCell ref="A35:O35"/>
    <mergeCell ref="A39:O39"/>
    <mergeCell ref="A41:P41"/>
    <mergeCell ref="A22:O22"/>
    <mergeCell ref="A24:O24"/>
    <mergeCell ref="A28:O28"/>
    <mergeCell ref="A30:O30"/>
    <mergeCell ref="A31:O31"/>
    <mergeCell ref="A32:O32"/>
  </mergeCells>
  <printOptions horizontalCentered="1"/>
  <pageMargins left="0.5" right="0.5" top="0.5" bottom="0.55000000000000004" header="0" footer="0"/>
  <pageSetup scale="70" firstPageNumber="2" orientation="landscape" useFirstPageNumber="1" horizontalDpi="300" verticalDpi="300" r:id="rId1"/>
  <headerFooter alignWithMargins="0">
    <oddFooter>&amp;C&amp;"Times New Roman,Regular"Exhibit F - Crosswalk of 2012 Availability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7"/>
  <sheetViews>
    <sheetView showGridLines="0" showOutlineSymbols="0" view="pageBreakPreview" zoomScale="70" zoomScaleNormal="75" zoomScaleSheetLayoutView="70" workbookViewId="0">
      <selection activeCell="A5" sqref="A5:O5"/>
    </sheetView>
  </sheetViews>
  <sheetFormatPr defaultColWidth="12.44140625" defaultRowHeight="15.6"/>
  <cols>
    <col min="1" max="1" width="35.6640625" style="521" customWidth="1"/>
    <col min="2" max="2" width="9.6640625" style="521" bestFit="1" customWidth="1"/>
    <col min="3" max="3" width="8.6640625" style="521" customWidth="1"/>
    <col min="4" max="4" width="14" style="521" bestFit="1" customWidth="1"/>
    <col min="5" max="5" width="7.44140625" style="521" customWidth="1"/>
    <col min="6" max="6" width="7.33203125" style="521" customWidth="1"/>
    <col min="7" max="7" width="10" style="521" customWidth="1"/>
    <col min="8" max="8" width="7.109375" style="521" customWidth="1"/>
    <col min="9" max="9" width="7.33203125" style="521" customWidth="1"/>
    <col min="10" max="10" width="15.6640625" style="521" customWidth="1"/>
    <col min="11" max="11" width="12.6640625" style="521" customWidth="1"/>
    <col min="12" max="12" width="14.33203125" style="521" customWidth="1"/>
    <col min="13" max="13" width="9.6640625" style="521" bestFit="1" customWidth="1"/>
    <col min="14" max="14" width="8.6640625" style="521" customWidth="1"/>
    <col min="15" max="15" width="14" style="521" bestFit="1" customWidth="1"/>
    <col min="16" max="16" width="9.6640625" style="547" customWidth="1"/>
    <col min="17" max="16384" width="12.44140625" style="521"/>
  </cols>
  <sheetData>
    <row r="1" spans="1:29" ht="21">
      <c r="A1" s="894" t="s">
        <v>197</v>
      </c>
      <c r="B1" s="895"/>
      <c r="C1" s="895"/>
      <c r="D1" s="895"/>
      <c r="E1" s="895"/>
      <c r="F1" s="895"/>
      <c r="G1" s="895"/>
      <c r="H1" s="895"/>
      <c r="I1" s="895"/>
      <c r="J1" s="895"/>
      <c r="K1" s="895"/>
      <c r="L1" s="895"/>
      <c r="M1" s="895"/>
      <c r="N1" s="895"/>
      <c r="O1" s="895"/>
      <c r="P1" s="520" t="s">
        <v>19</v>
      </c>
    </row>
    <row r="2" spans="1:29">
      <c r="A2" s="886"/>
      <c r="B2" s="886"/>
      <c r="C2" s="886"/>
      <c r="D2" s="886"/>
      <c r="E2" s="886"/>
      <c r="F2" s="886"/>
      <c r="G2" s="886"/>
      <c r="H2" s="886"/>
      <c r="I2" s="886"/>
      <c r="J2" s="886"/>
      <c r="K2" s="886"/>
      <c r="L2" s="886"/>
      <c r="M2" s="886"/>
      <c r="N2" s="886"/>
      <c r="O2" s="886"/>
      <c r="P2" s="520" t="s">
        <v>19</v>
      </c>
    </row>
    <row r="3" spans="1:29" ht="17.399999999999999">
      <c r="A3" s="896" t="s">
        <v>198</v>
      </c>
      <c r="B3" s="897"/>
      <c r="C3" s="897"/>
      <c r="D3" s="897"/>
      <c r="E3" s="897"/>
      <c r="F3" s="897"/>
      <c r="G3" s="897"/>
      <c r="H3" s="897"/>
      <c r="I3" s="897"/>
      <c r="J3" s="897"/>
      <c r="K3" s="897"/>
      <c r="L3" s="897"/>
      <c r="M3" s="897"/>
      <c r="N3" s="897"/>
      <c r="O3" s="897"/>
      <c r="P3" s="520" t="s">
        <v>19</v>
      </c>
    </row>
    <row r="4" spans="1:29">
      <c r="A4" s="886" t="s">
        <v>52</v>
      </c>
      <c r="B4" s="893"/>
      <c r="C4" s="893"/>
      <c r="D4" s="893"/>
      <c r="E4" s="893"/>
      <c r="F4" s="893"/>
      <c r="G4" s="893"/>
      <c r="H4" s="893"/>
      <c r="I4" s="893"/>
      <c r="J4" s="893"/>
      <c r="K4" s="893"/>
      <c r="L4" s="893"/>
      <c r="M4" s="893"/>
      <c r="N4" s="893"/>
      <c r="O4" s="893"/>
      <c r="P4" s="520" t="s">
        <v>19</v>
      </c>
    </row>
    <row r="5" spans="1:29">
      <c r="A5" s="898" t="s">
        <v>219</v>
      </c>
      <c r="B5" s="899"/>
      <c r="C5" s="899"/>
      <c r="D5" s="899"/>
      <c r="E5" s="899"/>
      <c r="F5" s="899"/>
      <c r="G5" s="899"/>
      <c r="H5" s="899"/>
      <c r="I5" s="899"/>
      <c r="J5" s="899"/>
      <c r="K5" s="899"/>
      <c r="L5" s="899"/>
      <c r="M5" s="899"/>
      <c r="N5" s="899"/>
      <c r="O5" s="899"/>
      <c r="P5" s="520" t="s">
        <v>19</v>
      </c>
    </row>
    <row r="6" spans="1:29">
      <c r="A6" s="892" t="s">
        <v>2</v>
      </c>
      <c r="B6" s="893"/>
      <c r="C6" s="893"/>
      <c r="D6" s="893"/>
      <c r="E6" s="893"/>
      <c r="F6" s="893"/>
      <c r="G6" s="893"/>
      <c r="H6" s="893"/>
      <c r="I6" s="893"/>
      <c r="J6" s="893"/>
      <c r="K6" s="893"/>
      <c r="L6" s="893"/>
      <c r="M6" s="893"/>
      <c r="N6" s="893"/>
      <c r="O6" s="893"/>
      <c r="P6" s="520" t="s">
        <v>19</v>
      </c>
    </row>
    <row r="7" spans="1:29">
      <c r="A7" s="886"/>
      <c r="B7" s="886"/>
      <c r="C7" s="886"/>
      <c r="D7" s="886"/>
      <c r="E7" s="886"/>
      <c r="F7" s="886"/>
      <c r="G7" s="886"/>
      <c r="H7" s="886"/>
      <c r="I7" s="886"/>
      <c r="J7" s="886"/>
      <c r="K7" s="886"/>
      <c r="L7" s="886"/>
      <c r="M7" s="886"/>
      <c r="N7" s="886"/>
      <c r="O7" s="886"/>
      <c r="P7" s="520" t="s">
        <v>19</v>
      </c>
    </row>
    <row r="8" spans="1:29" ht="16.2" thickBot="1">
      <c r="A8" s="887"/>
      <c r="B8" s="887"/>
      <c r="C8" s="887"/>
      <c r="D8" s="887"/>
      <c r="E8" s="887"/>
      <c r="F8" s="887"/>
      <c r="G8" s="887"/>
      <c r="H8" s="887"/>
      <c r="I8" s="887"/>
      <c r="J8" s="887"/>
      <c r="K8" s="887"/>
      <c r="L8" s="887"/>
      <c r="M8" s="887"/>
      <c r="N8" s="887"/>
      <c r="O8" s="887"/>
      <c r="P8" s="520" t="s">
        <v>19</v>
      </c>
    </row>
    <row r="9" spans="1:29" ht="30" customHeight="1">
      <c r="A9" s="888" t="s">
        <v>39</v>
      </c>
      <c r="B9" s="890" t="s">
        <v>199</v>
      </c>
      <c r="C9" s="890"/>
      <c r="D9" s="890"/>
      <c r="E9" s="890" t="s">
        <v>35</v>
      </c>
      <c r="F9" s="890"/>
      <c r="G9" s="890"/>
      <c r="H9" s="890" t="s">
        <v>200</v>
      </c>
      <c r="I9" s="890"/>
      <c r="J9" s="890"/>
      <c r="K9" s="472" t="s">
        <v>201</v>
      </c>
      <c r="L9" s="472" t="s">
        <v>220</v>
      </c>
      <c r="M9" s="890" t="s">
        <v>203</v>
      </c>
      <c r="N9" s="890"/>
      <c r="O9" s="891"/>
      <c r="P9" s="520" t="s">
        <v>19</v>
      </c>
    </row>
    <row r="10" spans="1:29" ht="27.6">
      <c r="A10" s="889"/>
      <c r="B10" s="522" t="s">
        <v>4</v>
      </c>
      <c r="C10" s="522" t="s">
        <v>34</v>
      </c>
      <c r="D10" s="522" t="s">
        <v>5</v>
      </c>
      <c r="E10" s="522" t="s">
        <v>4</v>
      </c>
      <c r="F10" s="522" t="s">
        <v>34</v>
      </c>
      <c r="G10" s="522" t="s">
        <v>5</v>
      </c>
      <c r="H10" s="522" t="s">
        <v>4</v>
      </c>
      <c r="I10" s="522" t="s">
        <v>34</v>
      </c>
      <c r="J10" s="522" t="s">
        <v>5</v>
      </c>
      <c r="K10" s="522" t="s">
        <v>5</v>
      </c>
      <c r="L10" s="522" t="s">
        <v>5</v>
      </c>
      <c r="M10" s="522" t="s">
        <v>4</v>
      </c>
      <c r="N10" s="522" t="s">
        <v>34</v>
      </c>
      <c r="O10" s="523" t="s">
        <v>5</v>
      </c>
      <c r="P10" s="520" t="s">
        <v>19</v>
      </c>
    </row>
    <row r="11" spans="1:29">
      <c r="A11" s="524" t="s">
        <v>219</v>
      </c>
      <c r="B11" s="525">
        <v>0</v>
      </c>
      <c r="C11" s="525">
        <v>0</v>
      </c>
      <c r="D11" s="525">
        <v>10000</v>
      </c>
      <c r="E11" s="525">
        <v>0</v>
      </c>
      <c r="F11" s="525">
        <v>0</v>
      </c>
      <c r="G11" s="525">
        <v>0</v>
      </c>
      <c r="H11" s="525">
        <v>0</v>
      </c>
      <c r="I11" s="525">
        <v>0</v>
      </c>
      <c r="J11" s="525">
        <v>0</v>
      </c>
      <c r="K11" s="525">
        <v>0</v>
      </c>
      <c r="L11" s="525">
        <v>1</v>
      </c>
      <c r="M11" s="525">
        <f>B11+E11+H11</f>
        <v>0</v>
      </c>
      <c r="N11" s="525">
        <f>C11+F11+I11</f>
        <v>0</v>
      </c>
      <c r="O11" s="526">
        <f>D11+G11+J11+K11+L11</f>
        <v>10001</v>
      </c>
      <c r="P11" s="520" t="s">
        <v>19</v>
      </c>
    </row>
    <row r="12" spans="1:29">
      <c r="A12" s="527" t="s">
        <v>36</v>
      </c>
      <c r="B12" s="528">
        <f>SUM(B8:B11)</f>
        <v>0</v>
      </c>
      <c r="C12" s="528">
        <f t="shared" ref="C12:O12" si="0">SUM(C8:C11)</f>
        <v>0</v>
      </c>
      <c r="D12" s="528">
        <f t="shared" si="0"/>
        <v>10000</v>
      </c>
      <c r="E12" s="528">
        <f>SUM(E8:E11)</f>
        <v>0</v>
      </c>
      <c r="F12" s="528">
        <f t="shared" ref="F12:G12" si="1">SUM(F8:F11)</f>
        <v>0</v>
      </c>
      <c r="G12" s="528">
        <f t="shared" si="1"/>
        <v>0</v>
      </c>
      <c r="H12" s="528">
        <f t="shared" si="0"/>
        <v>0</v>
      </c>
      <c r="I12" s="528">
        <f t="shared" si="0"/>
        <v>0</v>
      </c>
      <c r="J12" s="528">
        <f t="shared" si="0"/>
        <v>0</v>
      </c>
      <c r="K12" s="528">
        <f>SUM(K8:K11)</f>
        <v>0</v>
      </c>
      <c r="L12" s="528">
        <f>SUM(L8:L11)</f>
        <v>1</v>
      </c>
      <c r="M12" s="528">
        <f t="shared" si="0"/>
        <v>0</v>
      </c>
      <c r="N12" s="528">
        <f t="shared" si="0"/>
        <v>0</v>
      </c>
      <c r="O12" s="529">
        <f t="shared" si="0"/>
        <v>10001</v>
      </c>
      <c r="P12" s="520" t="s">
        <v>19</v>
      </c>
    </row>
    <row r="13" spans="1:29">
      <c r="A13" s="530" t="s">
        <v>23</v>
      </c>
      <c r="B13" s="531"/>
      <c r="C13" s="531">
        <v>0</v>
      </c>
      <c r="D13" s="531"/>
      <c r="E13" s="531"/>
      <c r="F13" s="531">
        <v>0</v>
      </c>
      <c r="G13" s="531"/>
      <c r="H13" s="531"/>
      <c r="I13" s="531">
        <v>0</v>
      </c>
      <c r="J13" s="531"/>
      <c r="K13" s="531"/>
      <c r="L13" s="531"/>
      <c r="M13" s="531"/>
      <c r="N13" s="531">
        <f>C13+I13+F13</f>
        <v>0</v>
      </c>
      <c r="O13" s="532"/>
      <c r="P13" s="520" t="s">
        <v>19</v>
      </c>
      <c r="Q13" s="533"/>
      <c r="R13" s="533"/>
      <c r="S13" s="533"/>
      <c r="T13" s="533"/>
      <c r="U13" s="533"/>
      <c r="V13" s="533"/>
      <c r="W13" s="533"/>
      <c r="X13" s="533"/>
      <c r="Y13" s="533"/>
      <c r="Z13" s="533"/>
      <c r="AA13" s="533"/>
      <c r="AB13" s="533"/>
      <c r="AC13" s="533"/>
    </row>
    <row r="14" spans="1:29">
      <c r="A14" s="534" t="s">
        <v>37</v>
      </c>
      <c r="B14" s="535"/>
      <c r="C14" s="535">
        <f>C12+C13</f>
        <v>0</v>
      </c>
      <c r="D14" s="535"/>
      <c r="E14" s="535"/>
      <c r="F14" s="535">
        <f>F12+F13</f>
        <v>0</v>
      </c>
      <c r="G14" s="535"/>
      <c r="H14" s="535"/>
      <c r="I14" s="535">
        <f>I12+I13</f>
        <v>0</v>
      </c>
      <c r="J14" s="535"/>
      <c r="K14" s="535"/>
      <c r="L14" s="535"/>
      <c r="M14" s="535"/>
      <c r="N14" s="535">
        <f>N12+N13</f>
        <v>0</v>
      </c>
      <c r="O14" s="536"/>
      <c r="P14" s="520" t="s">
        <v>19</v>
      </c>
    </row>
    <row r="15" spans="1:29">
      <c r="A15" s="534"/>
      <c r="B15" s="535"/>
      <c r="C15" s="535"/>
      <c r="D15" s="535"/>
      <c r="E15" s="535"/>
      <c r="F15" s="535"/>
      <c r="G15" s="535"/>
      <c r="H15" s="535"/>
      <c r="I15" s="535"/>
      <c r="J15" s="535"/>
      <c r="K15" s="535"/>
      <c r="L15" s="535"/>
      <c r="M15" s="535"/>
      <c r="N15" s="535"/>
      <c r="O15" s="536"/>
      <c r="P15" s="520" t="s">
        <v>19</v>
      </c>
    </row>
    <row r="16" spans="1:29">
      <c r="A16" s="534" t="s">
        <v>24</v>
      </c>
      <c r="B16" s="535"/>
      <c r="C16" s="535"/>
      <c r="D16" s="535"/>
      <c r="E16" s="535"/>
      <c r="F16" s="535"/>
      <c r="G16" s="535"/>
      <c r="H16" s="535"/>
      <c r="I16" s="535"/>
      <c r="J16" s="535"/>
      <c r="K16" s="535"/>
      <c r="L16" s="535"/>
      <c r="M16" s="535"/>
      <c r="N16" s="535"/>
      <c r="O16" s="536"/>
      <c r="P16" s="520" t="s">
        <v>19</v>
      </c>
    </row>
    <row r="17" spans="1:16">
      <c r="A17" s="537" t="s">
        <v>25</v>
      </c>
      <c r="B17" s="535"/>
      <c r="C17" s="535">
        <v>0</v>
      </c>
      <c r="D17" s="535"/>
      <c r="E17" s="535"/>
      <c r="F17" s="535">
        <v>0</v>
      </c>
      <c r="G17" s="535"/>
      <c r="H17" s="535"/>
      <c r="I17" s="535">
        <v>0</v>
      </c>
      <c r="J17" s="535"/>
      <c r="K17" s="535"/>
      <c r="L17" s="535"/>
      <c r="M17" s="535"/>
      <c r="N17" s="535">
        <f>C17+I17+F17</f>
        <v>0</v>
      </c>
      <c r="O17" s="536"/>
      <c r="P17" s="520" t="s">
        <v>19</v>
      </c>
    </row>
    <row r="18" spans="1:16">
      <c r="A18" s="538" t="s">
        <v>26</v>
      </c>
      <c r="B18" s="539"/>
      <c r="C18" s="539">
        <v>0</v>
      </c>
      <c r="D18" s="539"/>
      <c r="E18" s="539"/>
      <c r="F18" s="539">
        <v>0</v>
      </c>
      <c r="G18" s="539"/>
      <c r="H18" s="539"/>
      <c r="I18" s="539">
        <v>0</v>
      </c>
      <c r="J18" s="539"/>
      <c r="K18" s="539"/>
      <c r="L18" s="539"/>
      <c r="M18" s="539"/>
      <c r="N18" s="539">
        <f>C18+I18+F17</f>
        <v>0</v>
      </c>
      <c r="O18" s="540"/>
      <c r="P18" s="520" t="s">
        <v>19</v>
      </c>
    </row>
    <row r="19" spans="1:16" ht="16.2" thickBot="1">
      <c r="A19" s="541" t="s">
        <v>38</v>
      </c>
      <c r="B19" s="542"/>
      <c r="C19" s="542">
        <f>C14+C17+C18</f>
        <v>0</v>
      </c>
      <c r="D19" s="542"/>
      <c r="E19" s="542"/>
      <c r="F19" s="542">
        <f>F14+F17+F18</f>
        <v>0</v>
      </c>
      <c r="G19" s="542"/>
      <c r="H19" s="542"/>
      <c r="I19" s="542">
        <f>I14+I17+I18</f>
        <v>0</v>
      </c>
      <c r="J19" s="542"/>
      <c r="K19" s="542"/>
      <c r="L19" s="542"/>
      <c r="M19" s="542"/>
      <c r="N19" s="542">
        <f>SUM(N14,N17:N18)</f>
        <v>0</v>
      </c>
      <c r="O19" s="543"/>
      <c r="P19" s="520" t="s">
        <v>19</v>
      </c>
    </row>
    <row r="20" spans="1:16">
      <c r="A20" s="268"/>
      <c r="B20" s="268"/>
      <c r="C20" s="268"/>
      <c r="D20" s="268"/>
      <c r="E20" s="268"/>
      <c r="F20" s="268"/>
      <c r="G20" s="268"/>
      <c r="H20" s="268"/>
      <c r="I20" s="268"/>
      <c r="J20" s="268"/>
      <c r="K20" s="268"/>
      <c r="L20" s="268"/>
      <c r="M20" s="268"/>
      <c r="N20" s="268"/>
      <c r="O20" s="268"/>
      <c r="P20" s="520" t="s">
        <v>19</v>
      </c>
    </row>
    <row r="21" spans="1:16" ht="14.4" customHeight="1">
      <c r="A21" s="544" t="s">
        <v>221</v>
      </c>
      <c r="B21" s="545"/>
      <c r="C21" s="545"/>
      <c r="D21" s="545"/>
      <c r="E21" s="545"/>
      <c r="F21" s="545"/>
      <c r="G21" s="545"/>
      <c r="H21" s="545"/>
      <c r="I21" s="545"/>
      <c r="J21" s="545"/>
      <c r="K21" s="545"/>
      <c r="L21" s="545"/>
      <c r="M21" s="268"/>
      <c r="N21" s="268"/>
      <c r="O21" s="268"/>
      <c r="P21" s="520" t="s">
        <v>19</v>
      </c>
    </row>
    <row r="22" spans="1:16">
      <c r="A22" s="546"/>
      <c r="B22" s="294"/>
      <c r="C22" s="294"/>
      <c r="D22" s="294"/>
      <c r="E22" s="294"/>
      <c r="F22" s="294"/>
      <c r="G22" s="294"/>
      <c r="H22" s="294"/>
      <c r="I22" s="294"/>
      <c r="J22" s="294"/>
      <c r="K22" s="294"/>
      <c r="L22" s="294"/>
      <c r="M22" s="294"/>
      <c r="N22" s="294"/>
      <c r="O22" s="294"/>
      <c r="P22" s="520" t="s">
        <v>20</v>
      </c>
    </row>
    <row r="23" spans="1:16">
      <c r="A23" s="294"/>
      <c r="B23" s="294"/>
      <c r="C23" s="294"/>
      <c r="D23" s="294"/>
      <c r="E23" s="294"/>
      <c r="F23" s="294"/>
      <c r="G23" s="294"/>
      <c r="H23" s="294"/>
      <c r="I23" s="294"/>
      <c r="J23" s="294"/>
      <c r="K23" s="294"/>
      <c r="L23" s="294"/>
      <c r="M23" s="294"/>
      <c r="N23" s="294"/>
      <c r="O23" s="294"/>
    </row>
    <row r="24" spans="1:16" ht="17.399999999999999">
      <c r="A24" s="882"/>
      <c r="B24" s="883"/>
      <c r="C24" s="883"/>
      <c r="D24" s="883"/>
      <c r="E24" s="883"/>
      <c r="F24" s="883"/>
      <c r="G24" s="883"/>
      <c r="H24" s="883"/>
      <c r="I24" s="883"/>
      <c r="J24" s="883"/>
      <c r="K24" s="883"/>
      <c r="L24" s="883"/>
      <c r="M24" s="883"/>
      <c r="N24" s="883"/>
      <c r="O24" s="883"/>
    </row>
    <row r="25" spans="1:16" ht="17.399999999999999">
      <c r="A25" s="548"/>
      <c r="B25" s="549"/>
      <c r="C25" s="549"/>
      <c r="D25" s="549"/>
      <c r="E25" s="549"/>
      <c r="F25" s="549"/>
      <c r="G25" s="549"/>
      <c r="H25" s="549"/>
      <c r="I25" s="549"/>
      <c r="J25" s="549"/>
      <c r="K25" s="549"/>
      <c r="L25" s="549"/>
      <c r="M25" s="549"/>
      <c r="N25" s="549"/>
      <c r="O25" s="549"/>
    </row>
    <row r="26" spans="1:16" ht="17.399999999999999">
      <c r="A26" s="884"/>
      <c r="B26" s="885"/>
      <c r="C26" s="885"/>
      <c r="D26" s="885"/>
      <c r="E26" s="885"/>
      <c r="F26" s="885"/>
      <c r="G26" s="885"/>
      <c r="H26" s="885"/>
      <c r="I26" s="885"/>
      <c r="J26" s="885"/>
      <c r="K26" s="885"/>
      <c r="L26" s="885"/>
      <c r="M26" s="885"/>
      <c r="N26" s="885"/>
      <c r="O26" s="885"/>
    </row>
    <row r="27" spans="1:16" ht="24" customHeight="1">
      <c r="A27" s="885"/>
      <c r="B27" s="885"/>
      <c r="C27" s="885"/>
      <c r="D27" s="885"/>
      <c r="E27" s="885"/>
      <c r="F27" s="885"/>
      <c r="G27" s="885"/>
      <c r="H27" s="885"/>
      <c r="I27" s="885"/>
      <c r="J27" s="885"/>
      <c r="K27" s="885"/>
      <c r="L27" s="885"/>
      <c r="M27" s="885"/>
      <c r="N27" s="885"/>
      <c r="O27" s="885"/>
    </row>
    <row r="28" spans="1:16" ht="23.25" customHeight="1">
      <c r="A28" s="884"/>
      <c r="B28" s="885"/>
      <c r="C28" s="885"/>
      <c r="D28" s="885"/>
      <c r="E28" s="885"/>
      <c r="F28" s="885"/>
      <c r="G28" s="885"/>
      <c r="H28" s="885"/>
      <c r="I28" s="885"/>
      <c r="J28" s="885"/>
      <c r="K28" s="885"/>
      <c r="L28" s="885"/>
      <c r="M28" s="885"/>
      <c r="N28" s="885"/>
      <c r="O28" s="885"/>
    </row>
    <row r="29" spans="1:16" ht="9.75" customHeight="1">
      <c r="A29" s="550"/>
      <c r="B29" s="550"/>
      <c r="C29" s="550"/>
      <c r="D29" s="550"/>
      <c r="E29" s="550"/>
      <c r="F29" s="550"/>
      <c r="G29" s="550"/>
      <c r="H29" s="550"/>
      <c r="I29" s="550"/>
      <c r="J29" s="550"/>
      <c r="K29" s="550"/>
      <c r="L29" s="550"/>
      <c r="M29" s="550"/>
      <c r="N29" s="550"/>
      <c r="O29" s="550"/>
    </row>
    <row r="30" spans="1:16" ht="11.25" customHeight="1">
      <c r="A30" s="550"/>
      <c r="B30" s="550"/>
      <c r="C30" s="550"/>
      <c r="D30" s="550"/>
      <c r="E30" s="550"/>
      <c r="F30" s="550"/>
      <c r="G30" s="550"/>
      <c r="H30" s="550"/>
      <c r="I30" s="550"/>
      <c r="J30" s="550"/>
      <c r="K30" s="550"/>
      <c r="L30" s="550"/>
      <c r="M30" s="550"/>
      <c r="N30" s="550"/>
      <c r="O30" s="550"/>
    </row>
    <row r="31" spans="1:16" ht="17.399999999999999">
      <c r="A31" s="885"/>
      <c r="B31" s="885"/>
      <c r="C31" s="885"/>
      <c r="D31" s="885"/>
      <c r="E31" s="885"/>
      <c r="F31" s="885"/>
      <c r="G31" s="885"/>
      <c r="H31" s="885"/>
      <c r="I31" s="885"/>
      <c r="J31" s="885"/>
      <c r="K31" s="885"/>
      <c r="L31" s="885"/>
      <c r="M31" s="885"/>
      <c r="N31" s="885"/>
      <c r="O31" s="885"/>
    </row>
    <row r="32" spans="1:16" ht="7.5" customHeight="1">
      <c r="A32" s="551"/>
      <c r="B32" s="551"/>
      <c r="C32" s="551"/>
      <c r="D32" s="551"/>
      <c r="E32" s="551"/>
      <c r="F32" s="551"/>
      <c r="G32" s="551"/>
      <c r="H32" s="551"/>
      <c r="I32" s="551"/>
      <c r="J32" s="551"/>
      <c r="K32" s="551"/>
      <c r="L32" s="551"/>
      <c r="M32" s="551"/>
      <c r="N32" s="551"/>
      <c r="O32" s="551"/>
    </row>
    <row r="33" spans="1:16" ht="17.399999999999999">
      <c r="A33" s="552"/>
      <c r="B33" s="551"/>
      <c r="C33" s="551"/>
      <c r="D33" s="551"/>
      <c r="E33" s="551"/>
      <c r="F33" s="551"/>
      <c r="G33" s="551"/>
      <c r="H33" s="551"/>
      <c r="I33" s="551"/>
      <c r="J33" s="551"/>
      <c r="K33" s="551"/>
      <c r="L33" s="551"/>
      <c r="M33" s="551"/>
      <c r="N33" s="551"/>
      <c r="O33" s="551"/>
    </row>
    <row r="34" spans="1:16" ht="11.25" customHeight="1">
      <c r="A34" s="550"/>
      <c r="B34" s="550"/>
      <c r="C34" s="550"/>
      <c r="D34" s="550"/>
      <c r="E34" s="550"/>
      <c r="F34" s="550"/>
      <c r="G34" s="550"/>
      <c r="H34" s="550"/>
      <c r="I34" s="550"/>
      <c r="J34" s="550"/>
      <c r="K34" s="550"/>
      <c r="L34" s="550"/>
      <c r="M34" s="550"/>
      <c r="N34" s="550"/>
      <c r="O34" s="550"/>
    </row>
    <row r="35" spans="1:16" ht="15" customHeight="1">
      <c r="A35" s="885"/>
      <c r="B35" s="885"/>
      <c r="C35" s="885"/>
      <c r="D35" s="885"/>
      <c r="E35" s="885"/>
      <c r="F35" s="885"/>
      <c r="G35" s="885"/>
      <c r="H35" s="885"/>
      <c r="I35" s="885"/>
      <c r="J35" s="885"/>
      <c r="K35" s="885"/>
      <c r="L35" s="885"/>
      <c r="M35" s="885"/>
      <c r="N35" s="885"/>
      <c r="O35" s="885"/>
    </row>
    <row r="36" spans="1:16" ht="12" customHeight="1">
      <c r="A36" s="550"/>
      <c r="B36" s="550"/>
      <c r="C36" s="550"/>
      <c r="D36" s="550"/>
      <c r="E36" s="550"/>
      <c r="F36" s="550"/>
      <c r="G36" s="550"/>
      <c r="H36" s="550"/>
      <c r="I36" s="550"/>
      <c r="J36" s="550"/>
      <c r="K36" s="550"/>
      <c r="L36" s="550"/>
      <c r="M36" s="550"/>
      <c r="N36" s="550"/>
      <c r="O36" s="553"/>
    </row>
    <row r="37" spans="1:16" ht="36" customHeight="1">
      <c r="A37" s="880"/>
      <c r="B37" s="881"/>
      <c r="C37" s="881"/>
      <c r="D37" s="881"/>
      <c r="E37" s="881"/>
      <c r="F37" s="881"/>
      <c r="G37" s="881"/>
      <c r="H37" s="881"/>
      <c r="I37" s="881"/>
      <c r="J37" s="881"/>
      <c r="K37" s="881"/>
      <c r="L37" s="881"/>
      <c r="M37" s="881"/>
      <c r="N37" s="881"/>
      <c r="O37" s="881"/>
      <c r="P37" s="881"/>
    </row>
  </sheetData>
  <mergeCells count="20">
    <mergeCell ref="A6:O6"/>
    <mergeCell ref="A1:O1"/>
    <mergeCell ref="A2:O2"/>
    <mergeCell ref="A3:O3"/>
    <mergeCell ref="A4:O4"/>
    <mergeCell ref="A5:O5"/>
    <mergeCell ref="A7:O7"/>
    <mergeCell ref="A8:O8"/>
    <mergeCell ref="A9:A10"/>
    <mergeCell ref="B9:D9"/>
    <mergeCell ref="E9:G9"/>
    <mergeCell ref="H9:J9"/>
    <mergeCell ref="M9:O9"/>
    <mergeCell ref="A37:P37"/>
    <mergeCell ref="A24:O24"/>
    <mergeCell ref="A26:O26"/>
    <mergeCell ref="A27:O27"/>
    <mergeCell ref="A28:O28"/>
    <mergeCell ref="A31:O31"/>
    <mergeCell ref="A35:O35"/>
  </mergeCells>
  <printOptions horizontalCentered="1"/>
  <pageMargins left="0.5" right="0.5" top="0.5" bottom="0.55000000000000004" header="0" footer="0"/>
  <pageSetup scale="71" firstPageNumber="2" orientation="landscape" useFirstPageNumber="1" horizontalDpi="300" verticalDpi="300" r:id="rId1"/>
  <headerFooter alignWithMargins="0">
    <oddFooter>&amp;C&amp;"Times New Roman,Regular"Exhibit F - Crosswalk of 2012 Availability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
  <sheetViews>
    <sheetView showGridLines="0" showOutlineSymbols="0" view="pageBreakPreview" topLeftCell="A7" zoomScale="80" zoomScaleNormal="85" zoomScaleSheetLayoutView="80" workbookViewId="0">
      <selection activeCell="K9" sqref="A9:M30"/>
    </sheetView>
  </sheetViews>
  <sheetFormatPr defaultColWidth="12.44140625" defaultRowHeight="15"/>
  <cols>
    <col min="1" max="1" width="35.5546875" style="631" customWidth="1"/>
    <col min="2" max="2" width="9.6640625" style="631" customWidth="1"/>
    <col min="3" max="3" width="10.44140625" style="631" bestFit="1" customWidth="1"/>
    <col min="4" max="4" width="16" style="631" customWidth="1"/>
    <col min="5" max="5" width="16.44140625" style="631" customWidth="1"/>
    <col min="6" max="7" width="8.109375" style="631" customWidth="1"/>
    <col min="8" max="8" width="11.6640625" style="631" customWidth="1"/>
    <col min="9" max="9" width="14.109375" style="631" customWidth="1"/>
    <col min="10" max="10" width="13.33203125" style="631" customWidth="1"/>
    <col min="11" max="11" width="10.44140625" style="631" bestFit="1" customWidth="1"/>
    <col min="12" max="12" width="9.88671875" style="631" customWidth="1"/>
    <col min="13" max="13" width="13.44140625" style="631" customWidth="1"/>
    <col min="14" max="14" width="15.44140625" style="631" bestFit="1" customWidth="1"/>
    <col min="15" max="15" width="12.44140625" style="631"/>
    <col min="16" max="16" width="15.6640625" style="631" bestFit="1" customWidth="1"/>
    <col min="17" max="18" width="14.33203125" style="631" bestFit="1" customWidth="1"/>
    <col min="19" max="16384" width="12.44140625" style="631"/>
  </cols>
  <sheetData>
    <row r="1" spans="1:14" ht="21">
      <c r="A1" s="913" t="s">
        <v>222</v>
      </c>
      <c r="B1" s="914"/>
      <c r="C1" s="914"/>
      <c r="D1" s="914"/>
      <c r="E1" s="914"/>
      <c r="F1" s="914"/>
      <c r="G1" s="914"/>
      <c r="H1" s="914"/>
      <c r="I1" s="914"/>
      <c r="J1" s="914"/>
      <c r="K1" s="914"/>
      <c r="L1" s="914"/>
      <c r="M1" s="914"/>
      <c r="N1" s="630" t="s">
        <v>19</v>
      </c>
    </row>
    <row r="2" spans="1:14">
      <c r="A2" s="905"/>
      <c r="B2" s="905"/>
      <c r="C2" s="905"/>
      <c r="D2" s="905"/>
      <c r="E2" s="905"/>
      <c r="F2" s="905"/>
      <c r="G2" s="905"/>
      <c r="H2" s="905"/>
      <c r="I2" s="905"/>
      <c r="J2" s="905"/>
      <c r="K2" s="905"/>
      <c r="L2" s="905"/>
      <c r="M2" s="905"/>
      <c r="N2" s="630" t="s">
        <v>19</v>
      </c>
    </row>
    <row r="3" spans="1:14" ht="17.399999999999999">
      <c r="A3" s="915" t="s">
        <v>223</v>
      </c>
      <c r="B3" s="916"/>
      <c r="C3" s="916"/>
      <c r="D3" s="916"/>
      <c r="E3" s="916"/>
      <c r="F3" s="916"/>
      <c r="G3" s="916"/>
      <c r="H3" s="916"/>
      <c r="I3" s="916"/>
      <c r="J3" s="916"/>
      <c r="K3" s="916"/>
      <c r="L3" s="916"/>
      <c r="M3" s="916"/>
      <c r="N3" s="630" t="s">
        <v>19</v>
      </c>
    </row>
    <row r="4" spans="1:14">
      <c r="A4" s="905" t="s">
        <v>52</v>
      </c>
      <c r="B4" s="912"/>
      <c r="C4" s="912"/>
      <c r="D4" s="912"/>
      <c r="E4" s="912"/>
      <c r="F4" s="912"/>
      <c r="G4" s="912"/>
      <c r="H4" s="912"/>
      <c r="I4" s="912"/>
      <c r="J4" s="912"/>
      <c r="K4" s="912"/>
      <c r="L4" s="912"/>
      <c r="M4" s="912"/>
      <c r="N4" s="630" t="s">
        <v>19</v>
      </c>
    </row>
    <row r="5" spans="1:14">
      <c r="A5" s="917" t="s">
        <v>1</v>
      </c>
      <c r="B5" s="918"/>
      <c r="C5" s="918"/>
      <c r="D5" s="918"/>
      <c r="E5" s="918"/>
      <c r="F5" s="918"/>
      <c r="G5" s="918"/>
      <c r="H5" s="918"/>
      <c r="I5" s="918"/>
      <c r="J5" s="918"/>
      <c r="K5" s="918"/>
      <c r="L5" s="918"/>
      <c r="M5" s="918"/>
      <c r="N5" s="630" t="s">
        <v>19</v>
      </c>
    </row>
    <row r="6" spans="1:14">
      <c r="A6" s="911" t="s">
        <v>2</v>
      </c>
      <c r="B6" s="912"/>
      <c r="C6" s="912"/>
      <c r="D6" s="912"/>
      <c r="E6" s="912"/>
      <c r="F6" s="912"/>
      <c r="G6" s="912"/>
      <c r="H6" s="912"/>
      <c r="I6" s="912"/>
      <c r="J6" s="912"/>
      <c r="K6" s="912"/>
      <c r="L6" s="912"/>
      <c r="M6" s="912"/>
      <c r="N6" s="630" t="s">
        <v>19</v>
      </c>
    </row>
    <row r="7" spans="1:14">
      <c r="A7" s="905"/>
      <c r="B7" s="905"/>
      <c r="C7" s="905"/>
      <c r="D7" s="905"/>
      <c r="E7" s="905"/>
      <c r="F7" s="905"/>
      <c r="G7" s="905"/>
      <c r="H7" s="905"/>
      <c r="I7" s="905"/>
      <c r="J7" s="905"/>
      <c r="K7" s="905"/>
      <c r="L7" s="905"/>
      <c r="M7" s="905"/>
      <c r="N7" s="630" t="s">
        <v>19</v>
      </c>
    </row>
    <row r="8" spans="1:14" ht="15.6" thickBot="1">
      <c r="A8" s="906"/>
      <c r="B8" s="906"/>
      <c r="C8" s="906"/>
      <c r="D8" s="906"/>
      <c r="E8" s="906"/>
      <c r="F8" s="906"/>
      <c r="G8" s="906"/>
      <c r="H8" s="906"/>
      <c r="I8" s="906"/>
      <c r="J8" s="906"/>
      <c r="K8" s="906"/>
      <c r="L8" s="906"/>
      <c r="M8" s="906"/>
      <c r="N8" s="630" t="s">
        <v>19</v>
      </c>
    </row>
    <row r="9" spans="1:14" ht="27.6">
      <c r="A9" s="907" t="s">
        <v>39</v>
      </c>
      <c r="B9" s="909" t="s">
        <v>224</v>
      </c>
      <c r="C9" s="909"/>
      <c r="D9" s="909"/>
      <c r="E9" s="632" t="s">
        <v>233</v>
      </c>
      <c r="F9" s="909" t="s">
        <v>200</v>
      </c>
      <c r="G9" s="909"/>
      <c r="H9" s="909"/>
      <c r="I9" s="632" t="s">
        <v>201</v>
      </c>
      <c r="J9" s="632" t="s">
        <v>202</v>
      </c>
      <c r="K9" s="909" t="s">
        <v>225</v>
      </c>
      <c r="L9" s="909"/>
      <c r="M9" s="910"/>
      <c r="N9" s="630" t="s">
        <v>19</v>
      </c>
    </row>
    <row r="10" spans="1:14" ht="27.6">
      <c r="A10" s="908"/>
      <c r="B10" s="633" t="s">
        <v>4</v>
      </c>
      <c r="C10" s="633" t="s">
        <v>226</v>
      </c>
      <c r="D10" s="633" t="s">
        <v>5</v>
      </c>
      <c r="E10" s="633" t="s">
        <v>5</v>
      </c>
      <c r="F10" s="633" t="s">
        <v>4</v>
      </c>
      <c r="G10" s="633" t="s">
        <v>226</v>
      </c>
      <c r="H10" s="633" t="s">
        <v>5</v>
      </c>
      <c r="I10" s="633" t="s">
        <v>5</v>
      </c>
      <c r="J10" s="633" t="s">
        <v>5</v>
      </c>
      <c r="K10" s="633" t="s">
        <v>4</v>
      </c>
      <c r="L10" s="633" t="s">
        <v>226</v>
      </c>
      <c r="M10" s="634" t="s">
        <v>5</v>
      </c>
      <c r="N10" s="630" t="s">
        <v>19</v>
      </c>
    </row>
    <row r="11" spans="1:14">
      <c r="A11" s="635" t="s">
        <v>71</v>
      </c>
      <c r="B11" s="636">
        <v>1074</v>
      </c>
      <c r="C11" s="636">
        <v>946.43064447289805</v>
      </c>
      <c r="D11" s="636">
        <v>420200</v>
      </c>
      <c r="E11" s="636">
        <v>0</v>
      </c>
      <c r="F11" s="636">
        <v>0</v>
      </c>
      <c r="G11" s="636">
        <v>0</v>
      </c>
      <c r="H11" s="636">
        <v>26112.17871055895</v>
      </c>
      <c r="I11" s="636">
        <v>11140.272796890262</v>
      </c>
      <c r="J11" s="636">
        <v>1185.1011794530618</v>
      </c>
      <c r="K11" s="636">
        <f t="shared" ref="K11:L13" si="0">B11+F11</f>
        <v>1074</v>
      </c>
      <c r="L11" s="636">
        <f t="shared" si="0"/>
        <v>946.43064447289805</v>
      </c>
      <c r="M11" s="637">
        <f>D11+E11+H11+I11+J11</f>
        <v>458637.55268690235</v>
      </c>
      <c r="N11" s="630" t="s">
        <v>19</v>
      </c>
    </row>
    <row r="12" spans="1:14">
      <c r="A12" s="638" t="s">
        <v>70</v>
      </c>
      <c r="B12" s="639">
        <v>7199</v>
      </c>
      <c r="C12" s="639">
        <v>6000.5693555271027</v>
      </c>
      <c r="D12" s="639">
        <v>1611519</v>
      </c>
      <c r="E12" s="639">
        <v>1000</v>
      </c>
      <c r="F12" s="639">
        <v>0</v>
      </c>
      <c r="G12" s="639">
        <v>0</v>
      </c>
      <c r="H12" s="639">
        <v>49502.607003860772</v>
      </c>
      <c r="I12" s="639">
        <v>27656.638439962597</v>
      </c>
      <c r="J12" s="639">
        <v>573708.26782241126</v>
      </c>
      <c r="K12" s="639">
        <f t="shared" si="0"/>
        <v>7199</v>
      </c>
      <c r="L12" s="639">
        <f t="shared" si="0"/>
        <v>6000.5693555271027</v>
      </c>
      <c r="M12" s="640">
        <f>D12+E12+H12+I12+J12</f>
        <v>2263386.5132662347</v>
      </c>
      <c r="N12" s="630" t="s">
        <v>19</v>
      </c>
    </row>
    <row r="13" spans="1:14">
      <c r="A13" s="641" t="s">
        <v>204</v>
      </c>
      <c r="B13" s="642">
        <v>31</v>
      </c>
      <c r="C13" s="642">
        <v>22</v>
      </c>
      <c r="D13" s="642">
        <v>5674</v>
      </c>
      <c r="E13" s="642">
        <v>0</v>
      </c>
      <c r="F13" s="642">
        <v>0</v>
      </c>
      <c r="G13" s="642">
        <v>0</v>
      </c>
      <c r="H13" s="642">
        <v>320.16428558027968</v>
      </c>
      <c r="I13" s="642">
        <v>843.55776314713944</v>
      </c>
      <c r="J13" s="642">
        <v>25334.420258135568</v>
      </c>
      <c r="K13" s="642">
        <f t="shared" si="0"/>
        <v>31</v>
      </c>
      <c r="L13" s="642">
        <f t="shared" si="0"/>
        <v>22</v>
      </c>
      <c r="M13" s="643">
        <f>D13+E13+H13+I13+J13</f>
        <v>32172.142306862988</v>
      </c>
      <c r="N13" s="630" t="s">
        <v>19</v>
      </c>
    </row>
    <row r="14" spans="1:14">
      <c r="A14" s="644" t="s">
        <v>227</v>
      </c>
      <c r="B14" s="645">
        <f>SUM(B11:B13)</f>
        <v>8304</v>
      </c>
      <c r="C14" s="645">
        <f>SUM(C11:C13)</f>
        <v>6969.0000000000009</v>
      </c>
      <c r="D14" s="645">
        <f>SUM(D11:D13)</f>
        <v>2037393</v>
      </c>
      <c r="E14" s="645">
        <f t="shared" ref="E14:H14" si="1">SUM(E11:E13)</f>
        <v>1000</v>
      </c>
      <c r="F14" s="645">
        <f t="shared" si="1"/>
        <v>0</v>
      </c>
      <c r="G14" s="645">
        <f t="shared" si="1"/>
        <v>0</v>
      </c>
      <c r="H14" s="645">
        <f t="shared" si="1"/>
        <v>75934.95</v>
      </c>
      <c r="I14" s="645">
        <f>SUM(I11:I13)</f>
        <v>39640.468999999997</v>
      </c>
      <c r="J14" s="645">
        <f>SUM(J11:J13)</f>
        <v>600227.78925999987</v>
      </c>
      <c r="K14" s="645">
        <f>SUM(K11:K13)</f>
        <v>8304</v>
      </c>
      <c r="L14" s="645">
        <f>SUM(L11:L13)</f>
        <v>6969.0000000000009</v>
      </c>
      <c r="M14" s="646">
        <f>SUM(M11:M13)</f>
        <v>2754196.2082599998</v>
      </c>
      <c r="N14" s="630" t="s">
        <v>19</v>
      </c>
    </row>
    <row r="15" spans="1:14">
      <c r="A15" s="647" t="s">
        <v>35</v>
      </c>
      <c r="B15" s="636">
        <v>0</v>
      </c>
      <c r="C15" s="636">
        <v>0</v>
      </c>
      <c r="D15" s="636">
        <v>-10000</v>
      </c>
      <c r="E15" s="636"/>
      <c r="F15" s="636"/>
      <c r="G15" s="636"/>
      <c r="H15" s="636"/>
      <c r="I15" s="636"/>
      <c r="J15" s="636"/>
      <c r="K15" s="636"/>
      <c r="L15" s="636"/>
      <c r="M15" s="637">
        <f>D15+E15+H15+I15+J15</f>
        <v>-10000</v>
      </c>
      <c r="N15" s="630" t="s">
        <v>19</v>
      </c>
    </row>
    <row r="16" spans="1:14">
      <c r="A16" s="648" t="s">
        <v>43</v>
      </c>
      <c r="B16" s="649"/>
      <c r="C16" s="649"/>
      <c r="D16" s="649">
        <f>SUM(D14:D15)</f>
        <v>2027393</v>
      </c>
      <c r="E16" s="649"/>
      <c r="F16" s="649"/>
      <c r="G16" s="649"/>
      <c r="H16" s="649"/>
      <c r="I16" s="649"/>
      <c r="J16" s="649"/>
      <c r="K16" s="649"/>
      <c r="L16" s="649"/>
      <c r="M16" s="650">
        <f>SUM(M14:M15)</f>
        <v>2744196.2082599998</v>
      </c>
      <c r="N16" s="630" t="s">
        <v>19</v>
      </c>
    </row>
    <row r="17" spans="1:27">
      <c r="A17" s="651" t="s">
        <v>23</v>
      </c>
      <c r="B17" s="652"/>
      <c r="C17" s="652">
        <v>1351</v>
      </c>
      <c r="D17" s="652"/>
      <c r="E17" s="652"/>
      <c r="F17" s="652"/>
      <c r="G17" s="652">
        <v>0</v>
      </c>
      <c r="H17" s="652"/>
      <c r="I17" s="652">
        <v>0</v>
      </c>
      <c r="J17" s="652"/>
      <c r="K17" s="652"/>
      <c r="L17" s="652">
        <f t="shared" ref="L17" si="2">C17+G17</f>
        <v>1351</v>
      </c>
      <c r="M17" s="653"/>
      <c r="N17" s="630" t="s">
        <v>19</v>
      </c>
      <c r="O17" s="654"/>
      <c r="P17" s="654"/>
      <c r="Q17" s="654"/>
      <c r="R17" s="654"/>
      <c r="S17" s="654"/>
      <c r="T17" s="654"/>
      <c r="U17" s="654"/>
      <c r="V17" s="654"/>
      <c r="W17" s="654"/>
      <c r="X17" s="654"/>
      <c r="Y17" s="654"/>
      <c r="Z17" s="654"/>
      <c r="AA17" s="654"/>
    </row>
    <row r="18" spans="1:27">
      <c r="A18" s="638" t="s">
        <v>37</v>
      </c>
      <c r="B18" s="639"/>
      <c r="C18" s="639">
        <f>C14+C17</f>
        <v>8320</v>
      </c>
      <c r="D18" s="639"/>
      <c r="E18" s="639"/>
      <c r="F18" s="639"/>
      <c r="G18" s="639">
        <f>G14+G17</f>
        <v>0</v>
      </c>
      <c r="H18" s="639"/>
      <c r="I18" s="639">
        <f>I14+I17</f>
        <v>39640.468999999997</v>
      </c>
      <c r="J18" s="639"/>
      <c r="K18" s="639"/>
      <c r="L18" s="639">
        <f>L14+L17</f>
        <v>8320</v>
      </c>
      <c r="M18" s="640"/>
      <c r="N18" s="630" t="s">
        <v>19</v>
      </c>
    </row>
    <row r="19" spans="1:27">
      <c r="A19" s="638"/>
      <c r="B19" s="639"/>
      <c r="C19" s="639"/>
      <c r="D19" s="639"/>
      <c r="E19" s="639"/>
      <c r="F19" s="639"/>
      <c r="G19" s="639"/>
      <c r="H19" s="639"/>
      <c r="I19" s="639"/>
      <c r="J19" s="639"/>
      <c r="K19" s="639"/>
      <c r="L19" s="639"/>
      <c r="M19" s="640"/>
      <c r="N19" s="630" t="s">
        <v>19</v>
      </c>
    </row>
    <row r="20" spans="1:27">
      <c r="A20" s="638" t="s">
        <v>24</v>
      </c>
      <c r="B20" s="639"/>
      <c r="C20" s="639"/>
      <c r="D20" s="639"/>
      <c r="E20" s="639"/>
      <c r="F20" s="639"/>
      <c r="G20" s="639"/>
      <c r="H20" s="639"/>
      <c r="I20" s="639"/>
      <c r="J20" s="639"/>
      <c r="K20" s="639"/>
      <c r="L20" s="639"/>
      <c r="M20" s="640"/>
      <c r="N20" s="630" t="s">
        <v>19</v>
      </c>
    </row>
    <row r="21" spans="1:27">
      <c r="A21" s="655" t="s">
        <v>25</v>
      </c>
      <c r="B21" s="639"/>
      <c r="C21" s="639">
        <v>904.6696750000001</v>
      </c>
      <c r="D21" s="639"/>
      <c r="E21" s="639"/>
      <c r="F21" s="639"/>
      <c r="G21" s="639">
        <v>0</v>
      </c>
      <c r="H21" s="639"/>
      <c r="I21" s="639">
        <v>0</v>
      </c>
      <c r="J21" s="639"/>
      <c r="K21" s="639"/>
      <c r="L21" s="639">
        <f t="shared" ref="L21:L22" si="3">C21+G21</f>
        <v>904.6696750000001</v>
      </c>
      <c r="M21" s="640"/>
      <c r="N21" s="630" t="s">
        <v>19</v>
      </c>
    </row>
    <row r="22" spans="1:27">
      <c r="A22" s="656" t="s">
        <v>26</v>
      </c>
      <c r="B22" s="657"/>
      <c r="C22" s="657">
        <v>90.964954875000004</v>
      </c>
      <c r="D22" s="657"/>
      <c r="E22" s="657"/>
      <c r="F22" s="657"/>
      <c r="G22" s="657">
        <v>0</v>
      </c>
      <c r="H22" s="657"/>
      <c r="I22" s="657">
        <v>0</v>
      </c>
      <c r="J22" s="657"/>
      <c r="K22" s="657"/>
      <c r="L22" s="657">
        <f t="shared" si="3"/>
        <v>90.964954875000004</v>
      </c>
      <c r="M22" s="658"/>
      <c r="N22" s="630" t="s">
        <v>19</v>
      </c>
    </row>
    <row r="23" spans="1:27" ht="15.6" thickBot="1">
      <c r="A23" s="659" t="s">
        <v>38</v>
      </c>
      <c r="B23" s="660"/>
      <c r="C23" s="660">
        <f>C18+C21+C22</f>
        <v>9315.6346298750013</v>
      </c>
      <c r="D23" s="660"/>
      <c r="E23" s="660"/>
      <c r="F23" s="660"/>
      <c r="G23" s="660">
        <f>G18+G21+G22</f>
        <v>0</v>
      </c>
      <c r="H23" s="660"/>
      <c r="I23" s="660">
        <f>I18+I21+I22</f>
        <v>39640.468999999997</v>
      </c>
      <c r="J23" s="660"/>
      <c r="K23" s="660"/>
      <c r="L23" s="660">
        <f>SUM(L18,L21:L22)</f>
        <v>9315.6346298750013</v>
      </c>
      <c r="M23" s="661"/>
      <c r="N23" s="630" t="s">
        <v>19</v>
      </c>
    </row>
    <row r="24" spans="1:27">
      <c r="A24" s="662"/>
      <c r="B24" s="662"/>
      <c r="C24" s="662"/>
      <c r="D24" s="662"/>
      <c r="E24" s="662"/>
      <c r="F24" s="662"/>
      <c r="G24" s="662"/>
      <c r="H24" s="662"/>
      <c r="I24" s="662"/>
      <c r="J24" s="662"/>
      <c r="K24" s="662"/>
      <c r="L24" s="662"/>
      <c r="M24" s="662"/>
      <c r="N24" s="630" t="s">
        <v>19</v>
      </c>
    </row>
    <row r="25" spans="1:27">
      <c r="A25" s="663" t="s">
        <v>126</v>
      </c>
      <c r="B25" s="662"/>
      <c r="C25" s="662"/>
      <c r="D25" s="662"/>
      <c r="E25" s="662"/>
      <c r="F25" s="662"/>
      <c r="G25" s="662"/>
      <c r="H25" s="662"/>
      <c r="I25" s="662"/>
      <c r="J25" s="662"/>
      <c r="K25" s="662"/>
      <c r="L25" s="662"/>
      <c r="M25" s="662"/>
      <c r="N25" s="630" t="s">
        <v>19</v>
      </c>
    </row>
    <row r="26" spans="1:27">
      <c r="A26" s="663"/>
      <c r="B26" s="662"/>
      <c r="C26" s="662"/>
      <c r="D26" s="662"/>
      <c r="E26" s="662"/>
      <c r="F26" s="662"/>
      <c r="G26" s="662"/>
      <c r="H26" s="662"/>
      <c r="I26" s="662"/>
      <c r="J26" s="662"/>
      <c r="K26" s="662"/>
      <c r="L26" s="662"/>
      <c r="M26" s="662"/>
      <c r="N26" s="630" t="s">
        <v>19</v>
      </c>
    </row>
    <row r="27" spans="1:27">
      <c r="A27" s="664" t="s">
        <v>228</v>
      </c>
      <c r="B27" s="662"/>
      <c r="C27" s="662"/>
      <c r="D27" s="662"/>
      <c r="E27" s="662"/>
      <c r="F27" s="662"/>
      <c r="G27" s="662"/>
      <c r="H27" s="662"/>
      <c r="I27" s="662"/>
      <c r="J27" s="662"/>
      <c r="K27" s="662"/>
      <c r="L27" s="662"/>
      <c r="M27" s="662"/>
      <c r="N27" s="630" t="s">
        <v>19</v>
      </c>
    </row>
    <row r="28" spans="1:27" ht="49.5" customHeight="1">
      <c r="A28" s="901" t="s">
        <v>229</v>
      </c>
      <c r="B28" s="901"/>
      <c r="C28" s="901"/>
      <c r="D28" s="901"/>
      <c r="E28" s="901"/>
      <c r="F28" s="901"/>
      <c r="G28" s="901"/>
      <c r="H28" s="901"/>
      <c r="I28" s="901"/>
      <c r="J28" s="901"/>
      <c r="K28" s="901"/>
      <c r="L28" s="901"/>
      <c r="M28" s="901"/>
      <c r="N28" s="630" t="s">
        <v>19</v>
      </c>
    </row>
    <row r="29" spans="1:27">
      <c r="A29" s="901" t="s">
        <v>230</v>
      </c>
      <c r="B29" s="901"/>
      <c r="C29" s="901"/>
      <c r="D29" s="901"/>
      <c r="E29" s="901"/>
      <c r="F29" s="901"/>
      <c r="G29" s="901"/>
      <c r="H29" s="901"/>
      <c r="I29" s="901"/>
      <c r="J29" s="901"/>
      <c r="K29" s="901"/>
      <c r="L29" s="901"/>
      <c r="M29" s="901"/>
      <c r="N29" s="630" t="s">
        <v>19</v>
      </c>
    </row>
    <row r="30" spans="1:27" ht="30" customHeight="1">
      <c r="A30" s="901" t="s">
        <v>231</v>
      </c>
      <c r="B30" s="901"/>
      <c r="C30" s="901"/>
      <c r="D30" s="901"/>
      <c r="E30" s="901"/>
      <c r="F30" s="901"/>
      <c r="G30" s="901"/>
      <c r="H30" s="901"/>
      <c r="I30" s="901"/>
      <c r="J30" s="901"/>
      <c r="K30" s="901"/>
      <c r="L30" s="901"/>
      <c r="M30" s="901"/>
      <c r="N30" s="630" t="s">
        <v>19</v>
      </c>
    </row>
    <row r="31" spans="1:27" ht="20.25" customHeight="1">
      <c r="A31" s="902"/>
      <c r="B31" s="902"/>
      <c r="C31" s="902"/>
      <c r="D31" s="902"/>
      <c r="E31" s="902"/>
      <c r="F31" s="902"/>
      <c r="G31" s="902"/>
      <c r="H31" s="902"/>
      <c r="I31" s="902"/>
      <c r="J31" s="902"/>
      <c r="K31" s="902"/>
      <c r="L31" s="902"/>
      <c r="M31" s="902"/>
      <c r="N31" s="630" t="s">
        <v>20</v>
      </c>
    </row>
    <row r="32" spans="1:27" ht="20.25" customHeight="1"/>
    <row r="33" spans="6:13" ht="20.25" customHeight="1"/>
    <row r="34" spans="6:13" ht="20.25" customHeight="1"/>
    <row r="35" spans="6:13" ht="20.25" customHeight="1"/>
    <row r="37" spans="6:13" s="654" customFormat="1"/>
    <row r="38" spans="6:13" s="654" customFormat="1" ht="19.2">
      <c r="F38" s="903"/>
      <c r="G38" s="903"/>
      <c r="H38" s="903"/>
      <c r="I38" s="903"/>
      <c r="J38" s="903"/>
      <c r="K38" s="903"/>
      <c r="L38" s="903"/>
      <c r="M38" s="903"/>
    </row>
    <row r="39" spans="6:13">
      <c r="F39" s="904"/>
      <c r="G39" s="904"/>
      <c r="H39" s="904"/>
      <c r="I39" s="904"/>
      <c r="J39" s="904"/>
      <c r="K39" s="904"/>
      <c r="L39" s="904"/>
      <c r="M39" s="904"/>
    </row>
    <row r="40" spans="6:13">
      <c r="F40" s="665"/>
      <c r="G40" s="665"/>
      <c r="M40" s="666"/>
    </row>
    <row r="41" spans="6:13">
      <c r="F41" s="665"/>
      <c r="G41" s="665"/>
      <c r="M41" s="667"/>
    </row>
    <row r="42" spans="6:13">
      <c r="F42" s="665"/>
      <c r="G42" s="665"/>
      <c r="M42" s="667"/>
    </row>
    <row r="43" spans="6:13">
      <c r="F43" s="665"/>
      <c r="G43" s="665"/>
      <c r="M43" s="667"/>
    </row>
    <row r="44" spans="6:13">
      <c r="F44" s="665"/>
      <c r="G44" s="665"/>
      <c r="M44" s="667"/>
    </row>
    <row r="45" spans="6:13">
      <c r="F45" s="665"/>
      <c r="G45" s="665"/>
      <c r="M45" s="667"/>
    </row>
    <row r="46" spans="6:13">
      <c r="F46" s="665"/>
      <c r="G46" s="665"/>
      <c r="M46" s="667"/>
    </row>
    <row r="48" spans="6:13">
      <c r="F48" s="900"/>
      <c r="G48" s="900"/>
      <c r="H48" s="900"/>
    </row>
    <row r="49" spans="6:13">
      <c r="F49" s="665"/>
      <c r="G49" s="665"/>
      <c r="M49" s="668"/>
    </row>
    <row r="50" spans="6:13">
      <c r="F50" s="665"/>
      <c r="G50" s="665"/>
      <c r="M50" s="667"/>
    </row>
    <row r="51" spans="6:13">
      <c r="F51" s="665"/>
      <c r="G51" s="665"/>
      <c r="M51" s="667"/>
    </row>
    <row r="52" spans="6:13">
      <c r="F52" s="665"/>
      <c r="G52" s="665"/>
      <c r="M52" s="667"/>
    </row>
    <row r="53" spans="6:13">
      <c r="F53" s="665"/>
      <c r="G53" s="665"/>
      <c r="M53" s="667"/>
    </row>
  </sheetData>
  <mergeCells count="19">
    <mergeCell ref="A6:M6"/>
    <mergeCell ref="A1:M1"/>
    <mergeCell ref="A2:M2"/>
    <mergeCell ref="A3:M3"/>
    <mergeCell ref="A4:M4"/>
    <mergeCell ref="A5:M5"/>
    <mergeCell ref="A7:M7"/>
    <mergeCell ref="A8:M8"/>
    <mergeCell ref="A9:A10"/>
    <mergeCell ref="B9:D9"/>
    <mergeCell ref="F9:H9"/>
    <mergeCell ref="K9:M9"/>
    <mergeCell ref="F48:H48"/>
    <mergeCell ref="A28:M28"/>
    <mergeCell ref="A29:M29"/>
    <mergeCell ref="A30:M30"/>
    <mergeCell ref="A31:M31"/>
    <mergeCell ref="F38:M38"/>
    <mergeCell ref="F39:M39"/>
  </mergeCells>
  <printOptions horizontalCentered="1"/>
  <pageMargins left="0.5" right="0.5" top="0.5" bottom="0.55000000000000004" header="0" footer="0"/>
  <pageSetup scale="73" firstPageNumber="2" orientation="landscape" useFirstPageNumber="1" horizontalDpi="300" verticalDpi="300" r:id="rId1"/>
  <headerFooter alignWithMargins="0">
    <oddFooter>&amp;CExhibit G - Crosswalk of 2013 Availability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showGridLines="0" showOutlineSymbols="0" view="pageBreakPreview" zoomScale="80" zoomScaleNormal="75" zoomScaleSheetLayoutView="80" workbookViewId="0">
      <selection activeCell="A3" sqref="A3:M3"/>
    </sheetView>
  </sheetViews>
  <sheetFormatPr defaultColWidth="12.44140625" defaultRowHeight="15.6"/>
  <cols>
    <col min="1" max="1" width="37.109375" style="278" customWidth="1"/>
    <col min="2" max="2" width="9.6640625" style="278" bestFit="1" customWidth="1"/>
    <col min="3" max="3" width="8.6640625" style="278" customWidth="1"/>
    <col min="4" max="4" width="14" style="278" bestFit="1" customWidth="1"/>
    <col min="5" max="5" width="16" style="278" customWidth="1"/>
    <col min="6" max="6" width="7.109375" style="278" customWidth="1"/>
    <col min="7" max="7" width="7.33203125" style="278" customWidth="1"/>
    <col min="8" max="8" width="13.88671875" style="278" customWidth="1"/>
    <col min="9" max="9" width="12.6640625" style="278" customWidth="1"/>
    <col min="10" max="10" width="13" style="278" customWidth="1"/>
    <col min="11" max="11" width="9.6640625" style="278" bestFit="1" customWidth="1"/>
    <col min="12" max="12" width="8.6640625" style="278" customWidth="1"/>
    <col min="13" max="13" width="14" style="278" bestFit="1" customWidth="1"/>
    <col min="14" max="14" width="9.6640625" style="304" customWidth="1"/>
    <col min="15" max="16384" width="12.44140625" style="278"/>
  </cols>
  <sheetData>
    <row r="1" spans="1:27" ht="21">
      <c r="A1" s="894" t="s">
        <v>222</v>
      </c>
      <c r="B1" s="895"/>
      <c r="C1" s="895"/>
      <c r="D1" s="895"/>
      <c r="E1" s="895"/>
      <c r="F1" s="895"/>
      <c r="G1" s="895"/>
      <c r="H1" s="895"/>
      <c r="I1" s="895"/>
      <c r="J1" s="895"/>
      <c r="K1" s="895"/>
      <c r="L1" s="895"/>
      <c r="M1" s="895"/>
      <c r="N1" s="303" t="s">
        <v>19</v>
      </c>
    </row>
    <row r="2" spans="1:27">
      <c r="A2" s="886"/>
      <c r="B2" s="886"/>
      <c r="C2" s="886"/>
      <c r="D2" s="886"/>
      <c r="E2" s="886"/>
      <c r="F2" s="886"/>
      <c r="G2" s="886"/>
      <c r="H2" s="886"/>
      <c r="I2" s="886"/>
      <c r="J2" s="886"/>
      <c r="K2" s="886"/>
      <c r="L2" s="886"/>
      <c r="M2" s="886"/>
      <c r="N2" s="303" t="s">
        <v>19</v>
      </c>
    </row>
    <row r="3" spans="1:27" ht="17.399999999999999">
      <c r="A3" s="896" t="s">
        <v>223</v>
      </c>
      <c r="B3" s="897"/>
      <c r="C3" s="897"/>
      <c r="D3" s="897"/>
      <c r="E3" s="897"/>
      <c r="F3" s="897"/>
      <c r="G3" s="897"/>
      <c r="H3" s="897"/>
      <c r="I3" s="897"/>
      <c r="J3" s="897"/>
      <c r="K3" s="897"/>
      <c r="L3" s="897"/>
      <c r="M3" s="897"/>
      <c r="N3" s="303" t="s">
        <v>19</v>
      </c>
    </row>
    <row r="4" spans="1:27">
      <c r="A4" s="886" t="s">
        <v>52</v>
      </c>
      <c r="B4" s="893"/>
      <c r="C4" s="893"/>
      <c r="D4" s="893"/>
      <c r="E4" s="893"/>
      <c r="F4" s="893"/>
      <c r="G4" s="893"/>
      <c r="H4" s="893"/>
      <c r="I4" s="893"/>
      <c r="J4" s="893"/>
      <c r="K4" s="893"/>
      <c r="L4" s="893"/>
      <c r="M4" s="893"/>
      <c r="N4" s="303" t="s">
        <v>19</v>
      </c>
    </row>
    <row r="5" spans="1:27">
      <c r="A5" s="898" t="s">
        <v>74</v>
      </c>
      <c r="B5" s="899"/>
      <c r="C5" s="899"/>
      <c r="D5" s="899"/>
      <c r="E5" s="899"/>
      <c r="F5" s="899"/>
      <c r="G5" s="899"/>
      <c r="H5" s="899"/>
      <c r="I5" s="899"/>
      <c r="J5" s="899"/>
      <c r="K5" s="899"/>
      <c r="L5" s="899"/>
      <c r="M5" s="899"/>
      <c r="N5" s="303" t="s">
        <v>19</v>
      </c>
    </row>
    <row r="6" spans="1:27">
      <c r="A6" s="892" t="s">
        <v>2</v>
      </c>
      <c r="B6" s="893"/>
      <c r="C6" s="893"/>
      <c r="D6" s="893"/>
      <c r="E6" s="893"/>
      <c r="F6" s="893"/>
      <c r="G6" s="893"/>
      <c r="H6" s="893"/>
      <c r="I6" s="893"/>
      <c r="J6" s="893"/>
      <c r="K6" s="893"/>
      <c r="L6" s="893"/>
      <c r="M6" s="893"/>
      <c r="N6" s="303" t="s">
        <v>19</v>
      </c>
    </row>
    <row r="7" spans="1:27">
      <c r="A7" s="886"/>
      <c r="B7" s="886"/>
      <c r="C7" s="886"/>
      <c r="D7" s="886"/>
      <c r="E7" s="886"/>
      <c r="F7" s="886"/>
      <c r="G7" s="886"/>
      <c r="H7" s="886"/>
      <c r="I7" s="886"/>
      <c r="J7" s="886"/>
      <c r="K7" s="886"/>
      <c r="L7" s="886"/>
      <c r="M7" s="886"/>
      <c r="N7" s="303" t="s">
        <v>19</v>
      </c>
    </row>
    <row r="8" spans="1:27" ht="16.2" thickBot="1">
      <c r="A8" s="920"/>
      <c r="B8" s="920"/>
      <c r="C8" s="920"/>
      <c r="D8" s="920"/>
      <c r="E8" s="920"/>
      <c r="F8" s="920"/>
      <c r="G8" s="920"/>
      <c r="H8" s="920"/>
      <c r="I8" s="920"/>
      <c r="J8" s="920"/>
      <c r="K8" s="920"/>
      <c r="L8" s="920"/>
      <c r="M8" s="920"/>
      <c r="N8" s="303" t="s">
        <v>19</v>
      </c>
    </row>
    <row r="9" spans="1:27" ht="37.5" customHeight="1">
      <c r="A9" s="921" t="s">
        <v>39</v>
      </c>
      <c r="B9" s="923" t="s">
        <v>232</v>
      </c>
      <c r="C9" s="924"/>
      <c r="D9" s="925"/>
      <c r="E9" s="472" t="s">
        <v>233</v>
      </c>
      <c r="F9" s="890" t="s">
        <v>200</v>
      </c>
      <c r="G9" s="890"/>
      <c r="H9" s="890"/>
      <c r="I9" s="472" t="s">
        <v>201</v>
      </c>
      <c r="J9" s="472" t="s">
        <v>202</v>
      </c>
      <c r="K9" s="890" t="s">
        <v>225</v>
      </c>
      <c r="L9" s="890"/>
      <c r="M9" s="891"/>
      <c r="N9" s="303" t="s">
        <v>19</v>
      </c>
    </row>
    <row r="10" spans="1:27" ht="27.6">
      <c r="A10" s="922"/>
      <c r="B10" s="522" t="s">
        <v>4</v>
      </c>
      <c r="C10" s="522" t="s">
        <v>226</v>
      </c>
      <c r="D10" s="522" t="s">
        <v>5</v>
      </c>
      <c r="E10" s="522" t="s">
        <v>5</v>
      </c>
      <c r="F10" s="522" t="s">
        <v>4</v>
      </c>
      <c r="G10" s="522" t="s">
        <v>226</v>
      </c>
      <c r="H10" s="522" t="s">
        <v>5</v>
      </c>
      <c r="I10" s="522" t="s">
        <v>5</v>
      </c>
      <c r="J10" s="522" t="s">
        <v>5</v>
      </c>
      <c r="K10" s="522" t="s">
        <v>4</v>
      </c>
      <c r="L10" s="522" t="s">
        <v>226</v>
      </c>
      <c r="M10" s="523" t="s">
        <v>5</v>
      </c>
      <c r="N10" s="303" t="s">
        <v>19</v>
      </c>
    </row>
    <row r="11" spans="1:27">
      <c r="A11" s="554" t="s">
        <v>74</v>
      </c>
      <c r="B11" s="555">
        <v>1497</v>
      </c>
      <c r="C11" s="555">
        <v>1347</v>
      </c>
      <c r="D11" s="555">
        <v>351937</v>
      </c>
      <c r="E11" s="555">
        <v>0</v>
      </c>
      <c r="F11" s="555">
        <v>0</v>
      </c>
      <c r="G11" s="555">
        <v>0</v>
      </c>
      <c r="H11" s="555">
        <v>0</v>
      </c>
      <c r="I11" s="555">
        <v>52619</v>
      </c>
      <c r="J11" s="555">
        <v>14034</v>
      </c>
      <c r="K11" s="555">
        <f>B11+F11</f>
        <v>1497</v>
      </c>
      <c r="L11" s="555">
        <f>C11+G11</f>
        <v>1347</v>
      </c>
      <c r="M11" s="556">
        <f>D11+E11+H11+I11+J11</f>
        <v>418590</v>
      </c>
      <c r="N11" s="303" t="s">
        <v>19</v>
      </c>
    </row>
    <row r="12" spans="1:27">
      <c r="A12" s="527" t="s">
        <v>36</v>
      </c>
      <c r="B12" s="528">
        <f t="shared" ref="B12:D12" si="0">SUM(B11:B11)</f>
        <v>1497</v>
      </c>
      <c r="C12" s="528">
        <f t="shared" si="0"/>
        <v>1347</v>
      </c>
      <c r="D12" s="528">
        <f t="shared" si="0"/>
        <v>351937</v>
      </c>
      <c r="E12" s="528">
        <f t="shared" ref="E12:M12" si="1">SUM(E11:E11)</f>
        <v>0</v>
      </c>
      <c r="F12" s="528">
        <f t="shared" si="1"/>
        <v>0</v>
      </c>
      <c r="G12" s="528">
        <f t="shared" si="1"/>
        <v>0</v>
      </c>
      <c r="H12" s="528">
        <f t="shared" si="1"/>
        <v>0</v>
      </c>
      <c r="I12" s="528">
        <f t="shared" si="1"/>
        <v>52619</v>
      </c>
      <c r="J12" s="528">
        <f t="shared" si="1"/>
        <v>14034</v>
      </c>
      <c r="K12" s="528">
        <f t="shared" si="1"/>
        <v>1497</v>
      </c>
      <c r="L12" s="528">
        <f t="shared" si="1"/>
        <v>1347</v>
      </c>
      <c r="M12" s="529">
        <f t="shared" si="1"/>
        <v>418590</v>
      </c>
      <c r="N12" s="303" t="s">
        <v>19</v>
      </c>
    </row>
    <row r="13" spans="1:27">
      <c r="A13" s="557" t="s">
        <v>35</v>
      </c>
      <c r="B13" s="284"/>
      <c r="C13" s="284"/>
      <c r="D13" s="284">
        <v>0</v>
      </c>
      <c r="E13" s="284"/>
      <c r="F13" s="284"/>
      <c r="G13" s="284"/>
      <c r="H13" s="284"/>
      <c r="I13" s="284"/>
      <c r="J13" s="284"/>
      <c r="K13" s="284"/>
      <c r="L13" s="284"/>
      <c r="M13" s="558">
        <f>D13+E13+H13+I13+J13</f>
        <v>0</v>
      </c>
      <c r="N13" s="303" t="s">
        <v>19</v>
      </c>
    </row>
    <row r="14" spans="1:27">
      <c r="A14" s="559" t="s">
        <v>43</v>
      </c>
      <c r="B14" s="560"/>
      <c r="C14" s="560"/>
      <c r="D14" s="560">
        <f>SUM(D12:D13)</f>
        <v>351937</v>
      </c>
      <c r="E14" s="560"/>
      <c r="F14" s="560"/>
      <c r="G14" s="560"/>
      <c r="H14" s="560"/>
      <c r="I14" s="560"/>
      <c r="J14" s="560"/>
      <c r="K14" s="560"/>
      <c r="L14" s="560"/>
      <c r="M14" s="561">
        <f>SUM(M12:M13)</f>
        <v>418590</v>
      </c>
      <c r="N14" s="303" t="s">
        <v>19</v>
      </c>
    </row>
    <row r="15" spans="1:27">
      <c r="A15" s="562" t="s">
        <v>23</v>
      </c>
      <c r="B15" s="284" t="s">
        <v>144</v>
      </c>
      <c r="C15" s="284"/>
      <c r="D15" s="284"/>
      <c r="E15" s="284"/>
      <c r="F15" s="284"/>
      <c r="G15" s="284"/>
      <c r="H15" s="284"/>
      <c r="I15" s="284"/>
      <c r="J15" s="284"/>
      <c r="K15" s="284"/>
      <c r="L15" s="284">
        <f>C15+G15</f>
        <v>0</v>
      </c>
      <c r="M15" s="558"/>
      <c r="N15" s="303" t="s">
        <v>19</v>
      </c>
      <c r="O15" s="285"/>
      <c r="P15" s="285"/>
      <c r="Q15" s="285"/>
      <c r="R15" s="285"/>
      <c r="S15" s="285"/>
      <c r="T15" s="285"/>
      <c r="U15" s="285"/>
      <c r="V15" s="285"/>
      <c r="W15" s="285"/>
      <c r="X15" s="285"/>
      <c r="Y15" s="285"/>
      <c r="Z15" s="285"/>
      <c r="AA15" s="285"/>
    </row>
    <row r="16" spans="1:27">
      <c r="A16" s="563" t="s">
        <v>37</v>
      </c>
      <c r="B16" s="560"/>
      <c r="C16" s="560">
        <f>SUM(C12:C15)</f>
        <v>1347</v>
      </c>
      <c r="D16" s="560"/>
      <c r="E16" s="560"/>
      <c r="F16" s="560"/>
      <c r="G16" s="560">
        <f>+G12+G15</f>
        <v>0</v>
      </c>
      <c r="H16" s="560"/>
      <c r="I16" s="560"/>
      <c r="J16" s="560"/>
      <c r="K16" s="560"/>
      <c r="L16" s="560">
        <f>C16+G16</f>
        <v>1347</v>
      </c>
      <c r="M16" s="561"/>
      <c r="N16" s="303" t="s">
        <v>19</v>
      </c>
    </row>
    <row r="17" spans="1:14">
      <c r="A17" s="563"/>
      <c r="B17" s="564"/>
      <c r="C17" s="564"/>
      <c r="D17" s="564"/>
      <c r="E17" s="564"/>
      <c r="F17" s="564"/>
      <c r="G17" s="564"/>
      <c r="H17" s="564"/>
      <c r="I17" s="564"/>
      <c r="J17" s="564"/>
      <c r="K17" s="564"/>
      <c r="L17" s="564"/>
      <c r="M17" s="565"/>
      <c r="N17" s="303" t="s">
        <v>19</v>
      </c>
    </row>
    <row r="18" spans="1:14">
      <c r="A18" s="563" t="s">
        <v>24</v>
      </c>
      <c r="B18" s="258"/>
      <c r="C18" s="258"/>
      <c r="D18" s="258"/>
      <c r="E18" s="258"/>
      <c r="F18" s="258"/>
      <c r="G18" s="258"/>
      <c r="H18" s="258"/>
      <c r="I18" s="258"/>
      <c r="J18" s="258"/>
      <c r="K18" s="258"/>
      <c r="L18" s="258"/>
      <c r="M18" s="566"/>
      <c r="N18" s="303" t="s">
        <v>19</v>
      </c>
    </row>
    <row r="19" spans="1:14">
      <c r="A19" s="567" t="s">
        <v>25</v>
      </c>
      <c r="B19" s="258"/>
      <c r="C19" s="258">
        <v>66</v>
      </c>
      <c r="D19" s="258"/>
      <c r="E19" s="258"/>
      <c r="F19" s="258"/>
      <c r="G19" s="258">
        <v>0</v>
      </c>
      <c r="H19" s="258"/>
      <c r="I19" s="258"/>
      <c r="J19" s="258"/>
      <c r="K19" s="258"/>
      <c r="L19" s="258">
        <f>C19+G19</f>
        <v>66</v>
      </c>
      <c r="M19" s="566"/>
      <c r="N19" s="303" t="s">
        <v>19</v>
      </c>
    </row>
    <row r="20" spans="1:14">
      <c r="A20" s="568" t="s">
        <v>26</v>
      </c>
      <c r="B20" s="258"/>
      <c r="C20" s="258">
        <v>19</v>
      </c>
      <c r="D20" s="258"/>
      <c r="E20" s="258"/>
      <c r="F20" s="258"/>
      <c r="G20" s="258">
        <v>0</v>
      </c>
      <c r="H20" s="258"/>
      <c r="I20" s="258"/>
      <c r="J20" s="258"/>
      <c r="K20" s="258"/>
      <c r="L20" s="258">
        <f>C20+G20</f>
        <v>19</v>
      </c>
      <c r="M20" s="566"/>
      <c r="N20" s="303" t="s">
        <v>19</v>
      </c>
    </row>
    <row r="21" spans="1:14" ht="16.2" thickBot="1">
      <c r="A21" s="541" t="s">
        <v>38</v>
      </c>
      <c r="B21" s="542"/>
      <c r="C21" s="542">
        <f>C20+C19+C16</f>
        <v>1432</v>
      </c>
      <c r="D21" s="542"/>
      <c r="E21" s="542"/>
      <c r="F21" s="542"/>
      <c r="G21" s="542">
        <f>G20+G19+G16</f>
        <v>0</v>
      </c>
      <c r="H21" s="542"/>
      <c r="I21" s="542"/>
      <c r="J21" s="542"/>
      <c r="K21" s="542"/>
      <c r="L21" s="542">
        <f>L20+L19+L16</f>
        <v>1432</v>
      </c>
      <c r="M21" s="543"/>
      <c r="N21" s="303" t="s">
        <v>19</v>
      </c>
    </row>
    <row r="22" spans="1:14">
      <c r="A22" s="268"/>
      <c r="B22" s="268"/>
      <c r="C22" s="268"/>
      <c r="D22" s="268"/>
      <c r="E22" s="268"/>
      <c r="F22" s="268"/>
      <c r="G22" s="268"/>
      <c r="H22" s="268"/>
      <c r="I22" s="268"/>
      <c r="J22" s="268"/>
      <c r="K22" s="268"/>
      <c r="L22" s="268"/>
      <c r="M22" s="268"/>
      <c r="N22" s="303" t="s">
        <v>19</v>
      </c>
    </row>
    <row r="23" spans="1:14">
      <c r="A23" s="302" t="s">
        <v>126</v>
      </c>
      <c r="B23" s="268"/>
      <c r="C23" s="268"/>
      <c r="D23" s="268"/>
      <c r="E23" s="268"/>
      <c r="F23" s="268"/>
      <c r="G23" s="268"/>
      <c r="H23" s="268"/>
      <c r="I23" s="268"/>
      <c r="J23" s="268"/>
      <c r="K23" s="268"/>
      <c r="L23" s="268"/>
      <c r="M23" s="268"/>
      <c r="N23" s="303" t="s">
        <v>19</v>
      </c>
    </row>
    <row r="24" spans="1:14">
      <c r="A24" s="302"/>
      <c r="B24" s="268"/>
      <c r="C24" s="268"/>
      <c r="D24" s="268"/>
      <c r="E24" s="268"/>
      <c r="F24" s="268"/>
      <c r="G24" s="268"/>
      <c r="H24" s="268"/>
      <c r="I24" s="268"/>
      <c r="J24" s="268"/>
      <c r="K24" s="268"/>
      <c r="L24" s="268"/>
      <c r="M24" s="268"/>
      <c r="N24" s="303" t="s">
        <v>19</v>
      </c>
    </row>
    <row r="25" spans="1:14" ht="33" customHeight="1">
      <c r="A25" s="919" t="s">
        <v>234</v>
      </c>
      <c r="B25" s="919"/>
      <c r="C25" s="919"/>
      <c r="D25" s="919"/>
      <c r="E25" s="919"/>
      <c r="F25" s="919"/>
      <c r="G25" s="919"/>
      <c r="H25" s="919"/>
      <c r="I25" s="919"/>
      <c r="J25" s="919"/>
      <c r="K25" s="919"/>
      <c r="L25" s="919"/>
      <c r="M25" s="919"/>
      <c r="N25" s="303" t="s">
        <v>19</v>
      </c>
    </row>
    <row r="26" spans="1:14">
      <c r="A26" s="855" t="s">
        <v>235</v>
      </c>
      <c r="B26" s="855"/>
      <c r="C26" s="855"/>
      <c r="D26" s="855"/>
      <c r="E26" s="855"/>
      <c r="F26" s="855"/>
      <c r="G26" s="855"/>
      <c r="H26" s="855"/>
      <c r="I26" s="855"/>
      <c r="J26" s="855"/>
      <c r="K26" s="855"/>
      <c r="L26" s="855"/>
      <c r="M26" s="855"/>
      <c r="N26" s="303" t="s">
        <v>19</v>
      </c>
    </row>
    <row r="27" spans="1:14">
      <c r="A27" s="471"/>
      <c r="B27" s="471"/>
      <c r="C27" s="471"/>
      <c r="D27" s="471"/>
      <c r="E27" s="471"/>
      <c r="F27" s="471"/>
      <c r="G27" s="471"/>
      <c r="H27" s="471"/>
      <c r="I27" s="471"/>
      <c r="J27" s="471"/>
      <c r="K27" s="471"/>
      <c r="L27" s="471"/>
      <c r="M27" s="471"/>
      <c r="N27" s="303" t="s">
        <v>19</v>
      </c>
    </row>
    <row r="28" spans="1:14">
      <c r="A28" s="919" t="s">
        <v>236</v>
      </c>
      <c r="B28" s="919"/>
      <c r="C28" s="919"/>
      <c r="D28" s="919"/>
      <c r="E28" s="919"/>
      <c r="F28" s="919"/>
      <c r="G28" s="919"/>
      <c r="H28" s="919"/>
      <c r="I28" s="919"/>
      <c r="J28" s="919"/>
      <c r="K28" s="919"/>
      <c r="L28" s="919"/>
      <c r="M28" s="919"/>
      <c r="N28" s="303" t="s">
        <v>20</v>
      </c>
    </row>
    <row r="29" spans="1:14" ht="14.4" customHeight="1">
      <c r="A29" s="266"/>
      <c r="B29" s="290"/>
      <c r="C29" s="290"/>
      <c r="D29" s="290"/>
      <c r="E29" s="290"/>
      <c r="F29" s="290"/>
      <c r="G29" s="290"/>
      <c r="H29" s="290"/>
      <c r="I29" s="290"/>
      <c r="J29" s="290"/>
      <c r="K29" s="266"/>
      <c r="L29" s="266"/>
      <c r="M29" s="266"/>
    </row>
    <row r="30" spans="1:14">
      <c r="A30" s="291"/>
      <c r="B30" s="292"/>
      <c r="C30" s="292"/>
      <c r="D30" s="292"/>
      <c r="E30" s="305"/>
      <c r="F30" s="292"/>
      <c r="G30" s="292"/>
      <c r="H30" s="292"/>
      <c r="I30" s="292"/>
      <c r="J30" s="292"/>
      <c r="K30" s="292"/>
      <c r="L30" s="292"/>
      <c r="M30" s="292"/>
    </row>
    <row r="31" spans="1:14">
      <c r="A31" s="294"/>
      <c r="B31" s="294"/>
      <c r="C31" s="294"/>
      <c r="D31" s="294"/>
      <c r="E31" s="294"/>
      <c r="F31" s="292"/>
      <c r="G31" s="292"/>
      <c r="H31" s="292"/>
      <c r="I31" s="292"/>
      <c r="J31" s="292"/>
      <c r="K31" s="292"/>
      <c r="L31" s="292"/>
      <c r="M31" s="292"/>
    </row>
    <row r="32" spans="1:14" ht="17.399999999999999">
      <c r="A32" s="876"/>
      <c r="B32" s="877"/>
      <c r="C32" s="877"/>
      <c r="D32" s="877"/>
      <c r="E32" s="877"/>
      <c r="F32" s="877"/>
      <c r="G32" s="877"/>
      <c r="H32" s="877"/>
      <c r="I32" s="877"/>
      <c r="J32" s="877"/>
      <c r="K32" s="877"/>
      <c r="L32" s="877"/>
      <c r="M32" s="877"/>
    </row>
    <row r="33" spans="1:14" ht="17.399999999999999">
      <c r="A33" s="295"/>
      <c r="B33" s="296"/>
      <c r="C33" s="296"/>
      <c r="D33" s="296"/>
      <c r="E33" s="296"/>
      <c r="F33" s="296"/>
      <c r="G33" s="296"/>
      <c r="H33" s="296"/>
      <c r="I33" s="296"/>
      <c r="J33" s="296"/>
      <c r="K33" s="296"/>
      <c r="L33" s="296"/>
      <c r="M33" s="296"/>
    </row>
    <row r="34" spans="1:14" ht="17.399999999999999">
      <c r="A34" s="878"/>
      <c r="B34" s="872"/>
      <c r="C34" s="872"/>
      <c r="D34" s="872"/>
      <c r="E34" s="872"/>
      <c r="F34" s="872"/>
      <c r="G34" s="872"/>
      <c r="H34" s="872"/>
      <c r="I34" s="872"/>
      <c r="J34" s="872"/>
      <c r="K34" s="872"/>
      <c r="L34" s="872"/>
      <c r="M34" s="872"/>
    </row>
    <row r="35" spans="1:14" ht="24" customHeight="1">
      <c r="A35" s="871"/>
      <c r="B35" s="872"/>
      <c r="C35" s="872"/>
      <c r="D35" s="872"/>
      <c r="E35" s="872"/>
      <c r="F35" s="872"/>
      <c r="G35" s="872"/>
      <c r="H35" s="872"/>
      <c r="I35" s="872"/>
      <c r="J35" s="872"/>
      <c r="K35" s="872"/>
      <c r="L35" s="872"/>
      <c r="M35" s="872"/>
    </row>
    <row r="36" spans="1:14" ht="23.25" customHeight="1">
      <c r="A36" s="878"/>
      <c r="B36" s="871"/>
      <c r="C36" s="871"/>
      <c r="D36" s="871"/>
      <c r="E36" s="871"/>
      <c r="F36" s="871"/>
      <c r="G36" s="871"/>
      <c r="H36" s="871"/>
      <c r="I36" s="871"/>
      <c r="J36" s="871"/>
      <c r="K36" s="871"/>
      <c r="L36" s="871"/>
      <c r="M36" s="871"/>
    </row>
    <row r="37" spans="1:14" ht="9.75" customHeight="1">
      <c r="A37" s="297"/>
      <c r="B37" s="297"/>
      <c r="C37" s="297"/>
      <c r="D37" s="297"/>
      <c r="E37" s="297"/>
      <c r="F37" s="297"/>
      <c r="G37" s="297"/>
      <c r="H37" s="297"/>
      <c r="I37" s="297"/>
      <c r="J37" s="297"/>
      <c r="K37" s="297"/>
      <c r="L37" s="297"/>
      <c r="M37" s="297"/>
    </row>
    <row r="38" spans="1:14" ht="11.25" customHeight="1">
      <c r="A38" s="297"/>
      <c r="B38" s="297"/>
      <c r="C38" s="297"/>
      <c r="D38" s="297"/>
      <c r="E38" s="297"/>
      <c r="F38" s="297"/>
      <c r="G38" s="297"/>
      <c r="H38" s="297"/>
      <c r="I38" s="297"/>
      <c r="J38" s="297"/>
      <c r="K38" s="297"/>
      <c r="L38" s="297"/>
      <c r="M38" s="297"/>
    </row>
    <row r="39" spans="1:14" ht="17.399999999999999">
      <c r="A39" s="871"/>
      <c r="B39" s="871"/>
      <c r="C39" s="871"/>
      <c r="D39" s="871"/>
      <c r="E39" s="871"/>
      <c r="F39" s="871"/>
      <c r="G39" s="871"/>
      <c r="H39" s="871"/>
      <c r="I39" s="871"/>
      <c r="J39" s="871"/>
      <c r="K39" s="871"/>
      <c r="L39" s="871"/>
      <c r="M39" s="871"/>
    </row>
    <row r="40" spans="1:14" ht="7.5" customHeight="1">
      <c r="A40" s="298"/>
      <c r="B40" s="298"/>
      <c r="C40" s="298"/>
      <c r="D40" s="298"/>
      <c r="E40" s="298"/>
      <c r="F40" s="298"/>
      <c r="G40" s="298"/>
      <c r="H40" s="298"/>
      <c r="I40" s="298"/>
      <c r="J40" s="298"/>
      <c r="K40" s="298"/>
      <c r="L40" s="298"/>
      <c r="M40" s="298"/>
    </row>
    <row r="41" spans="1:14" ht="17.399999999999999">
      <c r="A41" s="299"/>
      <c r="B41" s="298"/>
      <c r="C41" s="298"/>
      <c r="D41" s="298"/>
      <c r="E41" s="298"/>
      <c r="F41" s="298"/>
      <c r="G41" s="298"/>
      <c r="H41" s="298"/>
      <c r="I41" s="298"/>
      <c r="J41" s="298"/>
      <c r="K41" s="298"/>
      <c r="L41" s="298"/>
      <c r="M41" s="298"/>
    </row>
    <row r="42" spans="1:14" ht="11.25" customHeight="1">
      <c r="A42" s="297"/>
      <c r="B42" s="297"/>
      <c r="C42" s="297"/>
      <c r="D42" s="297"/>
      <c r="E42" s="297"/>
      <c r="F42" s="297"/>
      <c r="G42" s="297"/>
      <c r="H42" s="297"/>
      <c r="I42" s="297"/>
      <c r="J42" s="297"/>
      <c r="K42" s="297"/>
      <c r="L42" s="297"/>
      <c r="M42" s="297"/>
    </row>
    <row r="43" spans="1:14" ht="15" customHeight="1">
      <c r="A43" s="871"/>
      <c r="B43" s="872"/>
      <c r="C43" s="872"/>
      <c r="D43" s="872"/>
      <c r="E43" s="872"/>
      <c r="F43" s="872"/>
      <c r="G43" s="872"/>
      <c r="H43" s="872"/>
      <c r="I43" s="872"/>
      <c r="J43" s="872"/>
      <c r="K43" s="872"/>
      <c r="L43" s="872"/>
      <c r="M43" s="872"/>
    </row>
    <row r="44" spans="1:14" ht="12" customHeight="1">
      <c r="A44" s="300"/>
      <c r="B44" s="300"/>
      <c r="C44" s="300"/>
      <c r="D44" s="300"/>
      <c r="E44" s="300"/>
      <c r="F44" s="300"/>
      <c r="G44" s="300"/>
      <c r="H44" s="300"/>
      <c r="I44" s="300"/>
      <c r="J44" s="300"/>
      <c r="K44" s="300"/>
      <c r="L44" s="300"/>
      <c r="M44" s="301"/>
    </row>
    <row r="45" spans="1:14" ht="36" customHeight="1">
      <c r="A45" s="873"/>
      <c r="B45" s="874"/>
      <c r="C45" s="874"/>
      <c r="D45" s="874"/>
      <c r="E45" s="874"/>
      <c r="F45" s="874"/>
      <c r="G45" s="874"/>
      <c r="H45" s="874"/>
      <c r="I45" s="874"/>
      <c r="J45" s="874"/>
      <c r="K45" s="874"/>
      <c r="L45" s="874"/>
      <c r="M45" s="874"/>
      <c r="N45" s="874"/>
    </row>
  </sheetData>
  <mergeCells count="22">
    <mergeCell ref="A6:M6"/>
    <mergeCell ref="A1:M1"/>
    <mergeCell ref="A2:M2"/>
    <mergeCell ref="A3:M3"/>
    <mergeCell ref="A4:M4"/>
    <mergeCell ref="A5:M5"/>
    <mergeCell ref="A7:M7"/>
    <mergeCell ref="A8:M8"/>
    <mergeCell ref="A9:A10"/>
    <mergeCell ref="B9:D9"/>
    <mergeCell ref="F9:H9"/>
    <mergeCell ref="K9:M9"/>
    <mergeCell ref="A36:M36"/>
    <mergeCell ref="A39:M39"/>
    <mergeCell ref="A43:M43"/>
    <mergeCell ref="A45:N45"/>
    <mergeCell ref="A25:M25"/>
    <mergeCell ref="A26:M26"/>
    <mergeCell ref="A28:M28"/>
    <mergeCell ref="A32:M32"/>
    <mergeCell ref="A34:M34"/>
    <mergeCell ref="A35:M35"/>
  </mergeCells>
  <printOptions horizontalCentered="1"/>
  <pageMargins left="0.5" right="0.5" top="0.5" bottom="0.55000000000000004" header="0" footer="0"/>
  <pageSetup scale="75" firstPageNumber="2" orientation="landscape" useFirstPageNumber="1" horizontalDpi="300" verticalDpi="300" r:id="rId1"/>
  <headerFooter alignWithMargins="0">
    <oddFooter>&amp;C&amp;"Times New Roman,Regular"Exhibit G - Crosswalk of 2013 Availability</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BreakPreview" zoomScale="80" zoomScaleNormal="100" zoomScaleSheetLayoutView="80" workbookViewId="0">
      <selection activeCell="A29" sqref="A29:XFD29"/>
    </sheetView>
  </sheetViews>
  <sheetFormatPr defaultColWidth="9.109375" defaultRowHeight="13.8"/>
  <cols>
    <col min="1" max="1" width="37.109375" style="6" customWidth="1"/>
    <col min="2" max="3" width="8.33203125" style="6" customWidth="1"/>
    <col min="4" max="4" width="12.6640625" style="6" customWidth="1"/>
    <col min="5" max="5" width="15" style="6" customWidth="1"/>
    <col min="6" max="7" width="8.33203125" style="6" customWidth="1"/>
    <col min="8" max="10" width="12.6640625" style="6" customWidth="1"/>
    <col min="11" max="12" width="8.33203125" style="6" customWidth="1"/>
    <col min="13" max="13" width="12.6640625" style="6" customWidth="1"/>
    <col min="14" max="14" width="14" style="1" bestFit="1" customWidth="1"/>
    <col min="15" max="15" width="4.5546875" style="6" customWidth="1"/>
    <col min="16" max="17" width="8.33203125" style="6" customWidth="1"/>
    <col min="18" max="18" width="12.6640625" style="6" customWidth="1"/>
    <col min="19" max="20" width="8.33203125" style="6" customWidth="1"/>
    <col min="21" max="21" width="12.6640625" style="6" customWidth="1"/>
    <col min="22" max="16384" width="9.109375" style="6"/>
  </cols>
  <sheetData>
    <row r="1" spans="1:21" ht="17.399999999999999">
      <c r="A1" s="927" t="s">
        <v>223</v>
      </c>
      <c r="B1" s="927"/>
      <c r="C1" s="927"/>
      <c r="D1" s="927"/>
      <c r="E1" s="927"/>
      <c r="F1" s="927"/>
      <c r="G1" s="927"/>
      <c r="H1" s="927"/>
      <c r="I1" s="927"/>
      <c r="J1" s="927"/>
      <c r="K1" s="927"/>
      <c r="L1" s="927"/>
      <c r="M1" s="927"/>
      <c r="N1" s="5" t="s">
        <v>19</v>
      </c>
      <c r="O1" s="3"/>
      <c r="P1" s="3"/>
      <c r="Q1" s="3"/>
      <c r="R1" s="3"/>
      <c r="S1" s="3"/>
      <c r="T1" s="3"/>
      <c r="U1" s="3"/>
    </row>
    <row r="2" spans="1:21" ht="15">
      <c r="A2" s="928" t="s">
        <v>52</v>
      </c>
      <c r="B2" s="928"/>
      <c r="C2" s="928"/>
      <c r="D2" s="928"/>
      <c r="E2" s="928"/>
      <c r="F2" s="928"/>
      <c r="G2" s="928"/>
      <c r="H2" s="928"/>
      <c r="I2" s="928"/>
      <c r="J2" s="928"/>
      <c r="K2" s="928"/>
      <c r="L2" s="928"/>
      <c r="M2" s="928"/>
      <c r="N2" s="5" t="s">
        <v>19</v>
      </c>
      <c r="O2" s="4"/>
      <c r="P2" s="4"/>
      <c r="Q2" s="4"/>
      <c r="R2" s="4"/>
      <c r="S2" s="4"/>
      <c r="T2" s="4"/>
      <c r="U2" s="4"/>
    </row>
    <row r="3" spans="1:21">
      <c r="A3" s="929" t="s">
        <v>219</v>
      </c>
      <c r="B3" s="929"/>
      <c r="C3" s="929"/>
      <c r="D3" s="929"/>
      <c r="E3" s="929"/>
      <c r="F3" s="929"/>
      <c r="G3" s="929"/>
      <c r="H3" s="929"/>
      <c r="I3" s="929"/>
      <c r="J3" s="929"/>
      <c r="K3" s="929"/>
      <c r="L3" s="929"/>
      <c r="M3" s="929"/>
      <c r="N3" s="5" t="s">
        <v>19</v>
      </c>
      <c r="O3" s="212"/>
      <c r="P3" s="212"/>
      <c r="Q3" s="212"/>
      <c r="R3" s="212"/>
      <c r="S3" s="212"/>
      <c r="T3" s="212"/>
      <c r="U3" s="212"/>
    </row>
    <row r="4" spans="1:21">
      <c r="A4" s="838" t="s">
        <v>2</v>
      </c>
      <c r="B4" s="838"/>
      <c r="C4" s="838"/>
      <c r="D4" s="838"/>
      <c r="E4" s="838"/>
      <c r="F4" s="838"/>
      <c r="G4" s="838"/>
      <c r="H4" s="838"/>
      <c r="I4" s="838"/>
      <c r="J4" s="838"/>
      <c r="K4" s="838"/>
      <c r="L4" s="838"/>
      <c r="M4" s="838"/>
      <c r="N4" s="5" t="s">
        <v>19</v>
      </c>
      <c r="O4" s="213"/>
      <c r="P4" s="213"/>
      <c r="Q4" s="213"/>
      <c r="R4" s="213"/>
      <c r="S4" s="213"/>
      <c r="T4" s="213"/>
      <c r="U4" s="213"/>
    </row>
    <row r="5" spans="1:21">
      <c r="A5" s="213"/>
      <c r="B5" s="213"/>
      <c r="C5" s="213"/>
      <c r="D5" s="213"/>
      <c r="E5" s="213"/>
      <c r="F5" s="213"/>
      <c r="G5" s="213"/>
      <c r="H5" s="213"/>
      <c r="I5" s="213"/>
      <c r="J5" s="213"/>
      <c r="K5" s="213"/>
      <c r="L5" s="213"/>
      <c r="M5" s="213"/>
      <c r="N5" s="5" t="s">
        <v>19</v>
      </c>
      <c r="O5" s="213"/>
      <c r="P5" s="213"/>
      <c r="Q5" s="213"/>
      <c r="R5" s="213"/>
      <c r="S5" s="213"/>
      <c r="T5" s="213"/>
      <c r="U5" s="213"/>
    </row>
    <row r="6" spans="1:21" ht="14.4" thickBot="1">
      <c r="A6" s="363"/>
      <c r="B6" s="363"/>
      <c r="C6" s="363"/>
      <c r="D6" s="363"/>
      <c r="E6" s="363"/>
      <c r="F6" s="363"/>
      <c r="G6" s="363"/>
      <c r="H6" s="363"/>
      <c r="I6" s="363"/>
      <c r="J6" s="363"/>
      <c r="K6" s="363"/>
      <c r="L6" s="363"/>
      <c r="M6" s="363"/>
      <c r="N6" s="5" t="s">
        <v>19</v>
      </c>
      <c r="O6" s="213"/>
      <c r="P6" s="213"/>
      <c r="Q6" s="213"/>
      <c r="R6" s="213"/>
      <c r="S6" s="213"/>
      <c r="T6" s="213"/>
      <c r="U6" s="213"/>
    </row>
    <row r="7" spans="1:21" ht="33.75" customHeight="1">
      <c r="A7" s="930" t="s">
        <v>39</v>
      </c>
      <c r="B7" s="741" t="s">
        <v>224</v>
      </c>
      <c r="C7" s="741"/>
      <c r="D7" s="741"/>
      <c r="E7" s="364" t="s">
        <v>233</v>
      </c>
      <c r="F7" s="932" t="s">
        <v>200</v>
      </c>
      <c r="G7" s="932"/>
      <c r="H7" s="932"/>
      <c r="I7" s="364" t="s">
        <v>201</v>
      </c>
      <c r="J7" s="364" t="s">
        <v>202</v>
      </c>
      <c r="K7" s="932" t="s">
        <v>225</v>
      </c>
      <c r="L7" s="932"/>
      <c r="M7" s="933"/>
      <c r="N7" s="5" t="s">
        <v>19</v>
      </c>
    </row>
    <row r="8" spans="1:21" ht="27.6">
      <c r="A8" s="931"/>
      <c r="B8" s="214" t="s">
        <v>4</v>
      </c>
      <c r="C8" s="214" t="s">
        <v>226</v>
      </c>
      <c r="D8" s="214" t="s">
        <v>5</v>
      </c>
      <c r="E8" s="214" t="s">
        <v>5</v>
      </c>
      <c r="F8" s="214" t="s">
        <v>4</v>
      </c>
      <c r="G8" s="214" t="s">
        <v>226</v>
      </c>
      <c r="H8" s="214" t="s">
        <v>5</v>
      </c>
      <c r="I8" s="214" t="s">
        <v>5</v>
      </c>
      <c r="J8" s="214" t="s">
        <v>5</v>
      </c>
      <c r="K8" s="214" t="s">
        <v>4</v>
      </c>
      <c r="L8" s="214" t="s">
        <v>226</v>
      </c>
      <c r="M8" s="215" t="s">
        <v>5</v>
      </c>
      <c r="N8" s="5" t="s">
        <v>19</v>
      </c>
    </row>
    <row r="9" spans="1:21">
      <c r="A9" s="365" t="s">
        <v>77</v>
      </c>
      <c r="B9" s="344">
        <v>0</v>
      </c>
      <c r="C9" s="344">
        <v>0</v>
      </c>
      <c r="D9" s="344">
        <v>10612</v>
      </c>
      <c r="E9" s="344">
        <v>0</v>
      </c>
      <c r="F9" s="344">
        <v>0</v>
      </c>
      <c r="G9" s="344">
        <v>0</v>
      </c>
      <c r="H9" s="344">
        <v>0</v>
      </c>
      <c r="I9" s="344">
        <f>1185/1000</f>
        <v>1.1850000000000001</v>
      </c>
      <c r="J9" s="344">
        <f>10000/1000</f>
        <v>10</v>
      </c>
      <c r="K9" s="344">
        <f t="shared" ref="K9:L9" si="0">B9+F9</f>
        <v>0</v>
      </c>
      <c r="L9" s="344">
        <f t="shared" si="0"/>
        <v>0</v>
      </c>
      <c r="M9" s="345">
        <f>D9+E9+H9+I9+J9</f>
        <v>10623.184999999999</v>
      </c>
      <c r="N9" s="5" t="s">
        <v>19</v>
      </c>
    </row>
    <row r="10" spans="1:21">
      <c r="A10" s="366" t="s">
        <v>36</v>
      </c>
      <c r="B10" s="351">
        <f t="shared" ref="B10:M10" si="1">SUM(B9:B9)</f>
        <v>0</v>
      </c>
      <c r="C10" s="351">
        <f t="shared" si="1"/>
        <v>0</v>
      </c>
      <c r="D10" s="351">
        <f t="shared" si="1"/>
        <v>10612</v>
      </c>
      <c r="E10" s="351">
        <f t="shared" si="1"/>
        <v>0</v>
      </c>
      <c r="F10" s="351">
        <f t="shared" si="1"/>
        <v>0</v>
      </c>
      <c r="G10" s="351">
        <f t="shared" si="1"/>
        <v>0</v>
      </c>
      <c r="H10" s="351">
        <f t="shared" si="1"/>
        <v>0</v>
      </c>
      <c r="I10" s="351">
        <f t="shared" si="1"/>
        <v>1.1850000000000001</v>
      </c>
      <c r="J10" s="351">
        <f t="shared" si="1"/>
        <v>10</v>
      </c>
      <c r="K10" s="351">
        <f t="shared" si="1"/>
        <v>0</v>
      </c>
      <c r="L10" s="351">
        <f t="shared" si="1"/>
        <v>0</v>
      </c>
      <c r="M10" s="352">
        <f t="shared" si="1"/>
        <v>10623.184999999999</v>
      </c>
      <c r="N10" s="5" t="s">
        <v>19</v>
      </c>
    </row>
    <row r="11" spans="1:21">
      <c r="A11" s="367" t="s">
        <v>35</v>
      </c>
      <c r="B11" s="344"/>
      <c r="C11" s="344"/>
      <c r="D11" s="344">
        <v>0</v>
      </c>
      <c r="E11" s="344"/>
      <c r="F11" s="344"/>
      <c r="G11" s="344"/>
      <c r="H11" s="344"/>
      <c r="I11" s="344"/>
      <c r="J11" s="344"/>
      <c r="K11" s="344"/>
      <c r="L11" s="344"/>
      <c r="M11" s="345">
        <f>D11+E11+H11+I11+J11</f>
        <v>0</v>
      </c>
      <c r="N11" s="5" t="s">
        <v>19</v>
      </c>
    </row>
    <row r="12" spans="1:21">
      <c r="A12" s="368" t="s">
        <v>43</v>
      </c>
      <c r="B12" s="369"/>
      <c r="C12" s="369"/>
      <c r="D12" s="369">
        <f>SUM(D10:D11)</f>
        <v>10612</v>
      </c>
      <c r="E12" s="369"/>
      <c r="F12" s="369"/>
      <c r="G12" s="369"/>
      <c r="H12" s="369"/>
      <c r="I12" s="369"/>
      <c r="J12" s="369"/>
      <c r="K12" s="369"/>
      <c r="L12" s="369"/>
      <c r="M12" s="370">
        <f>SUM(M10:M11)</f>
        <v>10623.184999999999</v>
      </c>
      <c r="N12" s="5" t="s">
        <v>19</v>
      </c>
    </row>
    <row r="13" spans="1:21">
      <c r="A13" s="371" t="s">
        <v>23</v>
      </c>
      <c r="B13" s="349"/>
      <c r="C13" s="349">
        <v>0</v>
      </c>
      <c r="D13" s="349"/>
      <c r="E13" s="349"/>
      <c r="F13" s="349"/>
      <c r="G13" s="349">
        <v>0</v>
      </c>
      <c r="H13" s="349"/>
      <c r="I13" s="349">
        <v>0</v>
      </c>
      <c r="J13" s="349"/>
      <c r="K13" s="349"/>
      <c r="L13" s="349">
        <f>C13+G13</f>
        <v>0</v>
      </c>
      <c r="M13" s="350"/>
      <c r="N13" s="5" t="s">
        <v>19</v>
      </c>
    </row>
    <row r="14" spans="1:21">
      <c r="A14" s="372" t="s">
        <v>37</v>
      </c>
      <c r="B14" s="216"/>
      <c r="C14" s="216">
        <f>C10+C13</f>
        <v>0</v>
      </c>
      <c r="D14" s="216"/>
      <c r="E14" s="216"/>
      <c r="F14" s="216"/>
      <c r="G14" s="216">
        <f>G10+G13</f>
        <v>0</v>
      </c>
      <c r="H14" s="216"/>
      <c r="I14" s="216">
        <f>I10+I13</f>
        <v>1.1850000000000001</v>
      </c>
      <c r="J14" s="216"/>
      <c r="K14" s="216"/>
      <c r="L14" s="216">
        <f>L10+L13</f>
        <v>0</v>
      </c>
      <c r="M14" s="217"/>
      <c r="N14" s="5" t="s">
        <v>19</v>
      </c>
    </row>
    <row r="15" spans="1:21">
      <c r="A15" s="372"/>
      <c r="B15" s="216"/>
      <c r="C15" s="216"/>
      <c r="D15" s="216"/>
      <c r="E15" s="216"/>
      <c r="F15" s="216"/>
      <c r="G15" s="216"/>
      <c r="H15" s="216"/>
      <c r="I15" s="216"/>
      <c r="J15" s="216"/>
      <c r="K15" s="216"/>
      <c r="L15" s="216"/>
      <c r="M15" s="217"/>
      <c r="N15" s="5" t="s">
        <v>19</v>
      </c>
    </row>
    <row r="16" spans="1:21">
      <c r="A16" s="372" t="s">
        <v>24</v>
      </c>
      <c r="B16" s="216"/>
      <c r="C16" s="216"/>
      <c r="D16" s="216"/>
      <c r="E16" s="216"/>
      <c r="F16" s="216"/>
      <c r="G16" s="216"/>
      <c r="H16" s="216"/>
      <c r="I16" s="216"/>
      <c r="J16" s="216"/>
      <c r="K16" s="216"/>
      <c r="L16" s="216"/>
      <c r="M16" s="217"/>
      <c r="N16" s="5" t="s">
        <v>19</v>
      </c>
    </row>
    <row r="17" spans="1:14">
      <c r="A17" s="373" t="s">
        <v>25</v>
      </c>
      <c r="B17" s="216"/>
      <c r="C17" s="216">
        <v>0</v>
      </c>
      <c r="D17" s="216"/>
      <c r="E17" s="216"/>
      <c r="F17" s="216"/>
      <c r="G17" s="216">
        <v>0</v>
      </c>
      <c r="H17" s="216"/>
      <c r="I17" s="216">
        <v>0</v>
      </c>
      <c r="J17" s="216"/>
      <c r="K17" s="216"/>
      <c r="L17" s="216">
        <f>C17+G17</f>
        <v>0</v>
      </c>
      <c r="M17" s="217"/>
      <c r="N17" s="5" t="s">
        <v>19</v>
      </c>
    </row>
    <row r="18" spans="1:14">
      <c r="A18" s="374" t="s">
        <v>26</v>
      </c>
      <c r="B18" s="346"/>
      <c r="C18" s="346">
        <v>0</v>
      </c>
      <c r="D18" s="346"/>
      <c r="E18" s="346"/>
      <c r="F18" s="346"/>
      <c r="G18" s="346">
        <v>0</v>
      </c>
      <c r="H18" s="346"/>
      <c r="I18" s="346">
        <v>0</v>
      </c>
      <c r="J18" s="346"/>
      <c r="K18" s="346"/>
      <c r="L18" s="346">
        <f>C18+G18</f>
        <v>0</v>
      </c>
      <c r="M18" s="347"/>
      <c r="N18" s="5" t="s">
        <v>19</v>
      </c>
    </row>
    <row r="19" spans="1:14" ht="14.4" thickBot="1">
      <c r="A19" s="375" t="s">
        <v>38</v>
      </c>
      <c r="B19" s="376"/>
      <c r="C19" s="376">
        <f>C14+C17+C18</f>
        <v>0</v>
      </c>
      <c r="D19" s="376"/>
      <c r="E19" s="376"/>
      <c r="F19" s="376"/>
      <c r="G19" s="376">
        <f>G14+G17+G18</f>
        <v>0</v>
      </c>
      <c r="H19" s="376"/>
      <c r="I19" s="376">
        <f>I14+I17+I18</f>
        <v>1.1850000000000001</v>
      </c>
      <c r="J19" s="376"/>
      <c r="K19" s="376"/>
      <c r="L19" s="376">
        <f>SUM(L14,L17:L18)</f>
        <v>0</v>
      </c>
      <c r="M19" s="377"/>
      <c r="N19" s="5" t="s">
        <v>19</v>
      </c>
    </row>
    <row r="20" spans="1:14">
      <c r="N20" s="5" t="s">
        <v>19</v>
      </c>
    </row>
    <row r="21" spans="1:14" ht="14.25" customHeight="1">
      <c r="A21" s="378" t="s">
        <v>126</v>
      </c>
      <c r="B21" s="379"/>
      <c r="C21" s="379"/>
      <c r="D21" s="379"/>
      <c r="E21" s="379"/>
      <c r="F21" s="379"/>
      <c r="G21" s="379"/>
      <c r="H21" s="379"/>
      <c r="I21" s="379"/>
      <c r="J21" s="379"/>
      <c r="K21" s="379"/>
      <c r="L21" s="380"/>
      <c r="M21" s="380"/>
      <c r="N21" s="5" t="s">
        <v>19</v>
      </c>
    </row>
    <row r="22" spans="1:14">
      <c r="A22" s="380"/>
      <c r="B22" s="380"/>
      <c r="C22" s="380"/>
      <c r="D22" s="380"/>
      <c r="E22" s="380"/>
      <c r="F22" s="380"/>
      <c r="G22" s="380"/>
      <c r="H22" s="380"/>
      <c r="I22" s="380"/>
      <c r="J22" s="380"/>
      <c r="K22" s="380"/>
      <c r="L22" s="380"/>
      <c r="M22" s="380"/>
      <c r="N22" s="5" t="s">
        <v>19</v>
      </c>
    </row>
    <row r="23" spans="1:14" hidden="1">
      <c r="N23" s="5" t="s">
        <v>19</v>
      </c>
    </row>
    <row r="24" spans="1:14" hidden="1">
      <c r="A24" s="2" t="s">
        <v>291</v>
      </c>
      <c r="N24" s="5" t="s">
        <v>19</v>
      </c>
    </row>
    <row r="25" spans="1:14" hidden="1">
      <c r="A25" s="926"/>
      <c r="B25" s="926"/>
      <c r="C25" s="926"/>
      <c r="D25" s="926"/>
      <c r="E25" s="926"/>
      <c r="F25" s="926"/>
      <c r="G25" s="926"/>
      <c r="H25" s="926"/>
      <c r="I25" s="926"/>
      <c r="J25" s="926"/>
      <c r="K25" s="926"/>
      <c r="L25" s="926"/>
      <c r="M25" s="926"/>
      <c r="N25" s="5" t="s">
        <v>19</v>
      </c>
    </row>
    <row r="26" spans="1:14" hidden="1">
      <c r="A26" s="926"/>
      <c r="B26" s="926"/>
      <c r="C26" s="926"/>
      <c r="D26" s="926"/>
      <c r="E26" s="926"/>
      <c r="F26" s="926"/>
      <c r="G26" s="926"/>
      <c r="H26" s="926"/>
      <c r="I26" s="926"/>
      <c r="J26" s="926"/>
      <c r="K26" s="926"/>
      <c r="L26" s="926"/>
      <c r="M26" s="926"/>
      <c r="N26" s="5" t="s">
        <v>19</v>
      </c>
    </row>
    <row r="27" spans="1:14">
      <c r="A27" s="2" t="s">
        <v>292</v>
      </c>
      <c r="N27" s="5" t="s">
        <v>19</v>
      </c>
    </row>
    <row r="28" spans="1:14">
      <c r="A28" s="926"/>
      <c r="B28" s="926"/>
      <c r="C28" s="926"/>
      <c r="D28" s="926"/>
      <c r="E28" s="926"/>
      <c r="F28" s="926"/>
      <c r="G28" s="926"/>
      <c r="H28" s="926"/>
      <c r="I28" s="926"/>
      <c r="J28" s="926"/>
      <c r="K28" s="926"/>
      <c r="L28" s="926"/>
      <c r="M28" s="926"/>
      <c r="N28" s="5" t="s">
        <v>19</v>
      </c>
    </row>
    <row r="29" spans="1:14">
      <c r="A29" s="2" t="s">
        <v>293</v>
      </c>
      <c r="N29" s="5" t="s">
        <v>19</v>
      </c>
    </row>
    <row r="30" spans="1:14">
      <c r="A30" s="926"/>
      <c r="B30" s="926"/>
      <c r="C30" s="926"/>
      <c r="D30" s="926"/>
      <c r="E30" s="926"/>
      <c r="F30" s="926"/>
      <c r="G30" s="926"/>
      <c r="H30" s="926"/>
      <c r="I30" s="926"/>
      <c r="J30" s="926"/>
      <c r="K30" s="926"/>
      <c r="L30" s="926"/>
      <c r="M30" s="926"/>
      <c r="N30" s="5" t="s">
        <v>19</v>
      </c>
    </row>
    <row r="31" spans="1:14">
      <c r="N31" s="1" t="s">
        <v>20</v>
      </c>
    </row>
  </sheetData>
  <mergeCells count="12">
    <mergeCell ref="A25:M25"/>
    <mergeCell ref="A26:M26"/>
    <mergeCell ref="A28:M28"/>
    <mergeCell ref="A30:M30"/>
    <mergeCell ref="A1:M1"/>
    <mergeCell ref="A2:M2"/>
    <mergeCell ref="A3:M3"/>
    <mergeCell ref="A4:M4"/>
    <mergeCell ref="A7:A8"/>
    <mergeCell ref="B7:D7"/>
    <mergeCell ref="F7:H7"/>
    <mergeCell ref="K7:M7"/>
  </mergeCells>
  <printOptions horizontalCentered="1"/>
  <pageMargins left="0.7" right="0.7" top="0.66" bottom="0.66" header="0.3" footer="0.3"/>
  <pageSetup scale="73" orientation="landscape" r:id="rId1"/>
  <headerFooter>
    <oddHeader>&amp;L&amp;"Arial,Bold"&amp;12G. Crosswalk of 2013 Availability</oddHeader>
    <oddFooter>&amp;C&amp;"Arial,Regular"Exhibit G - Crosswalk of 2013 Availability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view="pageBreakPreview" topLeftCell="A10" zoomScale="80" zoomScaleNormal="85" zoomScaleSheetLayoutView="80" workbookViewId="0">
      <selection activeCell="A40" sqref="A40:M40"/>
    </sheetView>
  </sheetViews>
  <sheetFormatPr defaultColWidth="9.109375" defaultRowHeight="13.8"/>
  <cols>
    <col min="1" max="1" width="37.109375" style="77" customWidth="1"/>
    <col min="2" max="3" width="8.33203125" style="77" customWidth="1"/>
    <col min="4" max="4" width="12.6640625" style="77" customWidth="1"/>
    <col min="5" max="6" width="8.33203125" style="77" customWidth="1"/>
    <col min="7" max="7" width="12.6640625" style="77" customWidth="1"/>
    <col min="8" max="9" width="8.33203125" style="77" customWidth="1"/>
    <col min="10" max="10" width="12.6640625" style="77" customWidth="1"/>
    <col min="11" max="12" width="8.33203125" style="77" customWidth="1"/>
    <col min="13" max="13" width="12.6640625" style="77" customWidth="1"/>
    <col min="14" max="14" width="14" style="7" bestFit="1" customWidth="1"/>
    <col min="15" max="15" width="4.5546875" style="77" customWidth="1"/>
    <col min="16" max="17" width="8.33203125" style="77" customWidth="1"/>
    <col min="18" max="18" width="12.6640625" style="77" customWidth="1"/>
    <col min="19" max="20" width="8.33203125" style="77" customWidth="1"/>
    <col min="21" max="21" width="12.6640625" style="77" customWidth="1"/>
    <col min="22" max="16384" width="9.109375" style="77"/>
  </cols>
  <sheetData>
    <row r="1" spans="1:21" ht="17.399999999999999">
      <c r="A1" s="730" t="s">
        <v>0</v>
      </c>
      <c r="B1" s="730"/>
      <c r="C1" s="730"/>
      <c r="D1" s="730"/>
      <c r="E1" s="730"/>
      <c r="F1" s="730"/>
      <c r="G1" s="730"/>
      <c r="H1" s="730"/>
      <c r="I1" s="730"/>
      <c r="J1" s="730"/>
      <c r="K1" s="730"/>
      <c r="L1" s="730"/>
      <c r="M1" s="730"/>
      <c r="N1" s="75" t="s">
        <v>19</v>
      </c>
      <c r="O1" s="76"/>
      <c r="P1" s="76"/>
      <c r="Q1" s="76"/>
      <c r="R1" s="76"/>
      <c r="S1" s="76"/>
      <c r="T1" s="76"/>
      <c r="U1" s="76"/>
    </row>
    <row r="2" spans="1:21" ht="15">
      <c r="A2" s="731" t="s">
        <v>52</v>
      </c>
      <c r="B2" s="731"/>
      <c r="C2" s="731"/>
      <c r="D2" s="731"/>
      <c r="E2" s="731"/>
      <c r="F2" s="731"/>
      <c r="G2" s="731"/>
      <c r="H2" s="731"/>
      <c r="I2" s="731"/>
      <c r="J2" s="731"/>
      <c r="K2" s="731"/>
      <c r="L2" s="731"/>
      <c r="M2" s="731"/>
      <c r="N2" s="75" t="s">
        <v>19</v>
      </c>
      <c r="O2" s="78"/>
      <c r="P2" s="78"/>
      <c r="Q2" s="78"/>
      <c r="R2" s="78"/>
      <c r="S2" s="78"/>
      <c r="T2" s="78"/>
      <c r="U2" s="78"/>
    </row>
    <row r="3" spans="1:21">
      <c r="A3" s="737" t="s">
        <v>1</v>
      </c>
      <c r="B3" s="737"/>
      <c r="C3" s="737"/>
      <c r="D3" s="737"/>
      <c r="E3" s="737"/>
      <c r="F3" s="737"/>
      <c r="G3" s="737"/>
      <c r="H3" s="737"/>
      <c r="I3" s="737"/>
      <c r="J3" s="737"/>
      <c r="K3" s="737"/>
      <c r="L3" s="737"/>
      <c r="M3" s="737"/>
      <c r="N3" s="75" t="s">
        <v>19</v>
      </c>
      <c r="O3" s="79"/>
      <c r="P3" s="79"/>
      <c r="Q3" s="79"/>
      <c r="R3" s="79"/>
      <c r="S3" s="79"/>
      <c r="T3" s="79"/>
      <c r="U3" s="79"/>
    </row>
    <row r="4" spans="1:21">
      <c r="A4" s="738" t="s">
        <v>2</v>
      </c>
      <c r="B4" s="738"/>
      <c r="C4" s="738"/>
      <c r="D4" s="738"/>
      <c r="E4" s="738"/>
      <c r="F4" s="738"/>
      <c r="G4" s="738"/>
      <c r="H4" s="738"/>
      <c r="I4" s="738"/>
      <c r="J4" s="738"/>
      <c r="K4" s="738"/>
      <c r="L4" s="738"/>
      <c r="M4" s="738"/>
      <c r="N4" s="75" t="s">
        <v>19</v>
      </c>
      <c r="O4" s="80"/>
      <c r="P4" s="80"/>
      <c r="Q4" s="80"/>
      <c r="R4" s="80"/>
      <c r="S4" s="80"/>
      <c r="T4" s="80"/>
      <c r="U4" s="80"/>
    </row>
    <row r="5" spans="1:21">
      <c r="A5" s="738"/>
      <c r="B5" s="738"/>
      <c r="C5" s="738"/>
      <c r="D5" s="738"/>
      <c r="E5" s="738"/>
      <c r="F5" s="738"/>
      <c r="G5" s="738"/>
      <c r="H5" s="738"/>
      <c r="I5" s="738"/>
      <c r="J5" s="738"/>
      <c r="K5" s="738"/>
      <c r="L5" s="738"/>
      <c r="M5" s="738"/>
      <c r="N5" s="75" t="s">
        <v>19</v>
      </c>
      <c r="O5" s="80"/>
      <c r="P5" s="80"/>
      <c r="Q5" s="80"/>
      <c r="R5" s="80"/>
      <c r="S5" s="80"/>
      <c r="T5" s="80"/>
      <c r="U5" s="80"/>
    </row>
    <row r="6" spans="1:21" ht="14.4" thickBot="1">
      <c r="A6" s="738"/>
      <c r="B6" s="738"/>
      <c r="C6" s="738"/>
      <c r="D6" s="738"/>
      <c r="E6" s="738"/>
      <c r="F6" s="738"/>
      <c r="G6" s="738"/>
      <c r="H6" s="738"/>
      <c r="I6" s="738"/>
      <c r="J6" s="738"/>
      <c r="K6" s="738"/>
      <c r="L6" s="738"/>
      <c r="M6" s="738"/>
      <c r="N6" s="75" t="s">
        <v>19</v>
      </c>
      <c r="O6" s="80"/>
      <c r="P6" s="80"/>
      <c r="Q6" s="80"/>
      <c r="R6" s="80"/>
      <c r="S6" s="80"/>
      <c r="T6" s="80"/>
      <c r="U6" s="80"/>
    </row>
    <row r="7" spans="1:21" ht="45.75" customHeight="1">
      <c r="A7" s="739" t="s">
        <v>39</v>
      </c>
      <c r="B7" s="741" t="s">
        <v>32</v>
      </c>
      <c r="C7" s="741"/>
      <c r="D7" s="741"/>
      <c r="E7" s="741" t="s">
        <v>51</v>
      </c>
      <c r="F7" s="741"/>
      <c r="G7" s="741"/>
      <c r="H7" s="741" t="s">
        <v>45</v>
      </c>
      <c r="I7" s="741"/>
      <c r="J7" s="741"/>
      <c r="K7" s="741" t="s">
        <v>14</v>
      </c>
      <c r="L7" s="741"/>
      <c r="M7" s="742"/>
      <c r="N7" s="75" t="s">
        <v>19</v>
      </c>
    </row>
    <row r="8" spans="1:21" ht="27.6">
      <c r="A8" s="740"/>
      <c r="B8" s="81" t="s">
        <v>4</v>
      </c>
      <c r="C8" s="82" t="s">
        <v>34</v>
      </c>
      <c r="D8" s="81" t="s">
        <v>5</v>
      </c>
      <c r="E8" s="81" t="s">
        <v>4</v>
      </c>
      <c r="F8" s="82" t="s">
        <v>42</v>
      </c>
      <c r="G8" s="81" t="s">
        <v>5</v>
      </c>
      <c r="H8" s="81" t="s">
        <v>4</v>
      </c>
      <c r="I8" s="81" t="s">
        <v>42</v>
      </c>
      <c r="J8" s="81" t="s">
        <v>5</v>
      </c>
      <c r="K8" s="81" t="s">
        <v>4</v>
      </c>
      <c r="L8" s="81" t="s">
        <v>42</v>
      </c>
      <c r="M8" s="83" t="s">
        <v>5</v>
      </c>
      <c r="N8" s="75" t="s">
        <v>19</v>
      </c>
    </row>
    <row r="9" spans="1:21">
      <c r="A9" s="84" t="s">
        <v>70</v>
      </c>
      <c r="B9" s="85">
        <v>7199</v>
      </c>
      <c r="C9" s="86">
        <v>5954</v>
      </c>
      <c r="D9" s="86">
        <v>1601690</v>
      </c>
      <c r="E9" s="86">
        <v>7199</v>
      </c>
      <c r="F9" s="86">
        <v>6000.5693555271027</v>
      </c>
      <c r="G9" s="86">
        <v>1612519</v>
      </c>
      <c r="H9" s="86">
        <v>57</v>
      </c>
      <c r="I9" s="86">
        <v>0</v>
      </c>
      <c r="J9" s="86">
        <v>28174</v>
      </c>
      <c r="K9" s="86">
        <f>E9+H9</f>
        <v>7256</v>
      </c>
      <c r="L9" s="86">
        <f t="shared" ref="L9:M14" si="0">F9+I9</f>
        <v>6000.5693555271027</v>
      </c>
      <c r="M9" s="87">
        <f t="shared" si="0"/>
        <v>1640693</v>
      </c>
      <c r="N9" s="75" t="s">
        <v>19</v>
      </c>
    </row>
    <row r="10" spans="1:21">
      <c r="A10" s="88" t="s">
        <v>71</v>
      </c>
      <c r="B10" s="89">
        <v>1074</v>
      </c>
      <c r="C10" s="89">
        <v>994</v>
      </c>
      <c r="D10" s="89">
        <v>417670</v>
      </c>
      <c r="E10" s="89">
        <v>1074</v>
      </c>
      <c r="F10" s="89">
        <v>946.43064447289805</v>
      </c>
      <c r="G10" s="89">
        <v>420200</v>
      </c>
      <c r="H10" s="89">
        <v>0</v>
      </c>
      <c r="I10" s="89">
        <v>0</v>
      </c>
      <c r="J10" s="89">
        <v>13312</v>
      </c>
      <c r="K10" s="89">
        <f t="shared" ref="K10:K11" si="1">E10+H10</f>
        <v>1074</v>
      </c>
      <c r="L10" s="89">
        <f t="shared" si="0"/>
        <v>946.43064447289805</v>
      </c>
      <c r="M10" s="90">
        <f t="shared" si="0"/>
        <v>433512</v>
      </c>
      <c r="N10" s="75" t="s">
        <v>19</v>
      </c>
    </row>
    <row r="11" spans="1:21">
      <c r="A11" s="88" t="s">
        <v>72</v>
      </c>
      <c r="B11" s="89">
        <v>31</v>
      </c>
      <c r="C11" s="89">
        <v>20</v>
      </c>
      <c r="D11" s="89">
        <v>5640</v>
      </c>
      <c r="E11" s="89">
        <v>31</v>
      </c>
      <c r="F11" s="89">
        <v>22</v>
      </c>
      <c r="G11" s="89">
        <v>5674</v>
      </c>
      <c r="H11" s="89">
        <v>0</v>
      </c>
      <c r="I11" s="89">
        <v>0</v>
      </c>
      <c r="J11" s="89">
        <v>-9</v>
      </c>
      <c r="K11" s="89">
        <f t="shared" si="1"/>
        <v>31</v>
      </c>
      <c r="L11" s="89">
        <f t="shared" si="0"/>
        <v>22</v>
      </c>
      <c r="M11" s="90">
        <f t="shared" si="0"/>
        <v>5665</v>
      </c>
      <c r="N11" s="75" t="s">
        <v>19</v>
      </c>
    </row>
    <row r="12" spans="1:21">
      <c r="A12" s="91" t="s">
        <v>36</v>
      </c>
      <c r="B12" s="92">
        <f t="shared" ref="B12:M12" si="2">SUM(B9:B11)</f>
        <v>8304</v>
      </c>
      <c r="C12" s="92">
        <f t="shared" si="2"/>
        <v>6968</v>
      </c>
      <c r="D12" s="92">
        <f t="shared" si="2"/>
        <v>2025000</v>
      </c>
      <c r="E12" s="92">
        <f t="shared" si="2"/>
        <v>8304</v>
      </c>
      <c r="F12" s="92">
        <f t="shared" si="2"/>
        <v>6969.0000000000009</v>
      </c>
      <c r="G12" s="92">
        <f t="shared" si="2"/>
        <v>2038393</v>
      </c>
      <c r="H12" s="92">
        <f t="shared" si="2"/>
        <v>57</v>
      </c>
      <c r="I12" s="92">
        <f t="shared" si="2"/>
        <v>0</v>
      </c>
      <c r="J12" s="92">
        <f t="shared" si="2"/>
        <v>41477</v>
      </c>
      <c r="K12" s="92">
        <f t="shared" si="2"/>
        <v>8361</v>
      </c>
      <c r="L12" s="92">
        <f t="shared" si="2"/>
        <v>6969.0000000000009</v>
      </c>
      <c r="M12" s="93">
        <f t="shared" si="2"/>
        <v>2079870</v>
      </c>
      <c r="N12" s="75" t="s">
        <v>19</v>
      </c>
    </row>
    <row r="13" spans="1:21">
      <c r="A13" s="94" t="s">
        <v>35</v>
      </c>
      <c r="B13" s="95"/>
      <c r="C13" s="95"/>
      <c r="D13" s="96">
        <v>-10000</v>
      </c>
      <c r="E13" s="95"/>
      <c r="F13" s="95"/>
      <c r="G13" s="96">
        <v>-10000</v>
      </c>
      <c r="H13" s="95"/>
      <c r="I13" s="95"/>
      <c r="J13" s="96">
        <v>10000</v>
      </c>
      <c r="K13" s="95"/>
      <c r="L13" s="95"/>
      <c r="M13" s="97">
        <f t="shared" si="0"/>
        <v>0</v>
      </c>
      <c r="N13" s="75" t="s">
        <v>19</v>
      </c>
    </row>
    <row r="14" spans="1:21">
      <c r="A14" s="98" t="s">
        <v>43</v>
      </c>
      <c r="B14" s="21"/>
      <c r="C14" s="21"/>
      <c r="D14" s="99">
        <f>SUM(D12:D13)</f>
        <v>2015000</v>
      </c>
      <c r="E14" s="21"/>
      <c r="F14" s="21"/>
      <c r="G14" s="99">
        <f>SUM(G12:G13)</f>
        <v>2028393</v>
      </c>
      <c r="H14" s="21"/>
      <c r="I14" s="21"/>
      <c r="J14" s="99">
        <f>SUM(J12:J13)</f>
        <v>51477</v>
      </c>
      <c r="K14" s="21"/>
      <c r="L14" s="21"/>
      <c r="M14" s="100">
        <f t="shared" si="0"/>
        <v>2079870</v>
      </c>
      <c r="N14" s="75" t="s">
        <v>19</v>
      </c>
    </row>
    <row r="15" spans="1:21">
      <c r="A15" s="101" t="s">
        <v>23</v>
      </c>
      <c r="B15" s="102"/>
      <c r="C15" s="102">
        <v>1352.94</v>
      </c>
      <c r="D15" s="102"/>
      <c r="E15" s="102"/>
      <c r="F15" s="102">
        <v>1351</v>
      </c>
      <c r="G15" s="102"/>
      <c r="H15" s="102"/>
      <c r="I15" s="102">
        <v>-28</v>
      </c>
      <c r="J15" s="102"/>
      <c r="K15" s="102"/>
      <c r="L15" s="102">
        <f t="shared" ref="L15:L16" si="3">F15+I15</f>
        <v>1323</v>
      </c>
      <c r="M15" s="103"/>
      <c r="N15" s="75" t="s">
        <v>19</v>
      </c>
    </row>
    <row r="16" spans="1:21">
      <c r="A16" s="104" t="s">
        <v>37</v>
      </c>
      <c r="B16" s="89"/>
      <c r="C16" s="89">
        <f>C12+C15</f>
        <v>8320.94</v>
      </c>
      <c r="D16" s="89"/>
      <c r="E16" s="89"/>
      <c r="F16" s="89">
        <f>F12+F15</f>
        <v>8320</v>
      </c>
      <c r="G16" s="89"/>
      <c r="H16" s="89"/>
      <c r="I16" s="89">
        <f>I12+I15</f>
        <v>-28</v>
      </c>
      <c r="J16" s="89"/>
      <c r="K16" s="89"/>
      <c r="L16" s="89">
        <f t="shared" si="3"/>
        <v>8292</v>
      </c>
      <c r="M16" s="90"/>
      <c r="N16" s="75" t="s">
        <v>19</v>
      </c>
    </row>
    <row r="17" spans="1:14">
      <c r="A17" s="105"/>
      <c r="B17" s="89"/>
      <c r="C17" s="89"/>
      <c r="D17" s="89"/>
      <c r="E17" s="89"/>
      <c r="F17" s="89"/>
      <c r="G17" s="89"/>
      <c r="H17" s="89"/>
      <c r="I17" s="89"/>
      <c r="J17" s="89"/>
      <c r="K17" s="89"/>
      <c r="L17" s="89"/>
      <c r="M17" s="90"/>
      <c r="N17" s="75" t="s">
        <v>19</v>
      </c>
    </row>
    <row r="18" spans="1:14">
      <c r="A18" s="105" t="s">
        <v>24</v>
      </c>
      <c r="B18" s="89"/>
      <c r="C18" s="89"/>
      <c r="D18" s="89"/>
      <c r="E18" s="89"/>
      <c r="F18" s="89"/>
      <c r="G18" s="89"/>
      <c r="H18" s="89"/>
      <c r="I18" s="89"/>
      <c r="J18" s="89"/>
      <c r="K18" s="89"/>
      <c r="L18" s="89"/>
      <c r="M18" s="90"/>
      <c r="N18" s="75" t="s">
        <v>19</v>
      </c>
    </row>
    <row r="19" spans="1:14">
      <c r="A19" s="106" t="s">
        <v>25</v>
      </c>
      <c r="B19" s="89"/>
      <c r="C19" s="89">
        <v>904.4196750000001</v>
      </c>
      <c r="D19" s="89"/>
      <c r="E19" s="89"/>
      <c r="F19" s="89">
        <v>904.6696750000001</v>
      </c>
      <c r="G19" s="89"/>
      <c r="H19" s="89"/>
      <c r="I19" s="89">
        <v>0</v>
      </c>
      <c r="J19" s="89"/>
      <c r="K19" s="89"/>
      <c r="L19" s="89">
        <f t="shared" ref="L19:L21" si="4">F19+I19</f>
        <v>904.6696750000001</v>
      </c>
      <c r="M19" s="90"/>
      <c r="N19" s="75" t="s">
        <v>19</v>
      </c>
    </row>
    <row r="20" spans="1:14">
      <c r="A20" s="107" t="s">
        <v>26</v>
      </c>
      <c r="B20" s="108"/>
      <c r="C20" s="108">
        <v>90.947805375000016</v>
      </c>
      <c r="D20" s="108"/>
      <c r="E20" s="108"/>
      <c r="F20" s="108">
        <v>90.964954875000004</v>
      </c>
      <c r="G20" s="108"/>
      <c r="H20" s="108"/>
      <c r="I20" s="108">
        <v>0</v>
      </c>
      <c r="J20" s="108"/>
      <c r="K20" s="108"/>
      <c r="L20" s="108">
        <f t="shared" si="4"/>
        <v>90.964954875000004</v>
      </c>
      <c r="M20" s="109"/>
      <c r="N20" s="75" t="s">
        <v>19</v>
      </c>
    </row>
    <row r="21" spans="1:14" ht="14.4" thickBot="1">
      <c r="A21" s="110" t="s">
        <v>38</v>
      </c>
      <c r="B21" s="111"/>
      <c r="C21" s="111">
        <f>C16+C19+C20</f>
        <v>9316.3074803750005</v>
      </c>
      <c r="D21" s="111"/>
      <c r="E21" s="111"/>
      <c r="F21" s="111">
        <f>F16+F19+F20</f>
        <v>9315.6346298750013</v>
      </c>
      <c r="G21" s="111"/>
      <c r="H21" s="111"/>
      <c r="I21" s="111">
        <f>I16+I19+I20</f>
        <v>-28</v>
      </c>
      <c r="J21" s="111"/>
      <c r="K21" s="111"/>
      <c r="L21" s="111">
        <f t="shared" si="4"/>
        <v>9287.6346298750013</v>
      </c>
      <c r="M21" s="112"/>
      <c r="N21" s="75" t="s">
        <v>19</v>
      </c>
    </row>
    <row r="22" spans="1:14" ht="14.4" thickBot="1">
      <c r="N22" s="75" t="s">
        <v>19</v>
      </c>
    </row>
    <row r="23" spans="1:14">
      <c r="A23" s="739" t="s">
        <v>39</v>
      </c>
      <c r="B23" s="741" t="s">
        <v>21</v>
      </c>
      <c r="C23" s="741"/>
      <c r="D23" s="741"/>
      <c r="E23" s="741" t="s">
        <v>69</v>
      </c>
      <c r="F23" s="741"/>
      <c r="G23" s="741"/>
      <c r="H23" s="741" t="s">
        <v>22</v>
      </c>
      <c r="I23" s="741"/>
      <c r="J23" s="742"/>
      <c r="N23" s="75" t="s">
        <v>19</v>
      </c>
    </row>
    <row r="24" spans="1:14" ht="27.6">
      <c r="A24" s="740"/>
      <c r="B24" s="81" t="s">
        <v>4</v>
      </c>
      <c r="C24" s="81" t="s">
        <v>42</v>
      </c>
      <c r="D24" s="81" t="s">
        <v>5</v>
      </c>
      <c r="E24" s="81" t="s">
        <v>4</v>
      </c>
      <c r="F24" s="81" t="s">
        <v>42</v>
      </c>
      <c r="G24" s="81" t="s">
        <v>5</v>
      </c>
      <c r="H24" s="81" t="s">
        <v>4</v>
      </c>
      <c r="I24" s="81" t="s">
        <v>42</v>
      </c>
      <c r="J24" s="83" t="s">
        <v>5</v>
      </c>
      <c r="N24" s="75" t="s">
        <v>19</v>
      </c>
    </row>
    <row r="25" spans="1:14">
      <c r="A25" s="113" t="str">
        <f>A9</f>
        <v>Domestic Enforcement</v>
      </c>
      <c r="B25" s="86">
        <v>0</v>
      </c>
      <c r="C25" s="86">
        <v>0</v>
      </c>
      <c r="D25" s="86">
        <v>0</v>
      </c>
      <c r="E25" s="86">
        <v>-514</v>
      </c>
      <c r="F25" s="86">
        <v>0</v>
      </c>
      <c r="G25" s="86">
        <v>-9125</v>
      </c>
      <c r="H25" s="86">
        <f t="shared" ref="H25:J27" si="5">K9+B25+E25</f>
        <v>6742</v>
      </c>
      <c r="I25" s="86">
        <f t="shared" si="5"/>
        <v>6000.5693555271027</v>
      </c>
      <c r="J25" s="87">
        <f t="shared" si="5"/>
        <v>1631568</v>
      </c>
      <c r="N25" s="75" t="s">
        <v>19</v>
      </c>
    </row>
    <row r="26" spans="1:14">
      <c r="A26" s="105" t="str">
        <f>A10</f>
        <v>International Enforcement</v>
      </c>
      <c r="B26" s="89">
        <v>0</v>
      </c>
      <c r="C26" s="89">
        <v>0</v>
      </c>
      <c r="D26" s="89">
        <v>0</v>
      </c>
      <c r="E26" s="89">
        <v>0</v>
      </c>
      <c r="F26" s="89">
        <v>0</v>
      </c>
      <c r="G26" s="89">
        <v>-2789</v>
      </c>
      <c r="H26" s="89">
        <f t="shared" si="5"/>
        <v>1074</v>
      </c>
      <c r="I26" s="89">
        <f t="shared" si="5"/>
        <v>946.43064447289805</v>
      </c>
      <c r="J26" s="90">
        <f t="shared" si="5"/>
        <v>430723</v>
      </c>
      <c r="N26" s="75" t="s">
        <v>19</v>
      </c>
    </row>
    <row r="27" spans="1:14">
      <c r="A27" s="105" t="str">
        <f>A11</f>
        <v>State &amp; Local Assistance</v>
      </c>
      <c r="B27" s="89">
        <v>0</v>
      </c>
      <c r="C27" s="89">
        <v>0</v>
      </c>
      <c r="D27" s="89">
        <v>0</v>
      </c>
      <c r="E27" s="89">
        <v>0</v>
      </c>
      <c r="F27" s="89">
        <v>0</v>
      </c>
      <c r="G27" s="89">
        <v>-4</v>
      </c>
      <c r="H27" s="89">
        <f t="shared" si="5"/>
        <v>31</v>
      </c>
      <c r="I27" s="89">
        <f t="shared" si="5"/>
        <v>22</v>
      </c>
      <c r="J27" s="90">
        <f t="shared" si="5"/>
        <v>5661</v>
      </c>
      <c r="N27" s="75" t="s">
        <v>19</v>
      </c>
    </row>
    <row r="28" spans="1:14">
      <c r="A28" s="91" t="s">
        <v>36</v>
      </c>
      <c r="B28" s="92">
        <f t="shared" ref="B28:J28" si="6">SUM(B25:B27)</f>
        <v>0</v>
      </c>
      <c r="C28" s="92">
        <f t="shared" si="6"/>
        <v>0</v>
      </c>
      <c r="D28" s="92">
        <f t="shared" si="6"/>
        <v>0</v>
      </c>
      <c r="E28" s="92">
        <f t="shared" si="6"/>
        <v>-514</v>
      </c>
      <c r="F28" s="92">
        <f t="shared" si="6"/>
        <v>0</v>
      </c>
      <c r="G28" s="92">
        <f t="shared" si="6"/>
        <v>-11918</v>
      </c>
      <c r="H28" s="92">
        <f t="shared" si="6"/>
        <v>7847</v>
      </c>
      <c r="I28" s="92">
        <f t="shared" si="6"/>
        <v>6969.0000000000009</v>
      </c>
      <c r="J28" s="93">
        <f t="shared" si="6"/>
        <v>2067952</v>
      </c>
      <c r="N28" s="75" t="s">
        <v>19</v>
      </c>
    </row>
    <row r="29" spans="1:14">
      <c r="A29" s="94" t="s">
        <v>35</v>
      </c>
      <c r="B29" s="95"/>
      <c r="C29" s="95"/>
      <c r="D29" s="96">
        <v>0</v>
      </c>
      <c r="E29" s="95"/>
      <c r="F29" s="95"/>
      <c r="G29" s="96">
        <v>-10000</v>
      </c>
      <c r="H29" s="95"/>
      <c r="I29" s="95"/>
      <c r="J29" s="97">
        <f>M13+D29+G29</f>
        <v>-10000</v>
      </c>
      <c r="N29" s="75" t="s">
        <v>19</v>
      </c>
    </row>
    <row r="30" spans="1:14">
      <c r="A30" s="98" t="s">
        <v>43</v>
      </c>
      <c r="B30" s="21"/>
      <c r="C30" s="21"/>
      <c r="D30" s="99">
        <f>SUM(D28:D29)</f>
        <v>0</v>
      </c>
      <c r="E30" s="21"/>
      <c r="F30" s="21"/>
      <c r="G30" s="99">
        <f>SUM(G28:G29)</f>
        <v>-21918</v>
      </c>
      <c r="H30" s="21"/>
      <c r="I30" s="21"/>
      <c r="J30" s="100">
        <f>M14+D30+G30</f>
        <v>2057952</v>
      </c>
      <c r="N30" s="75" t="s">
        <v>19</v>
      </c>
    </row>
    <row r="31" spans="1:14">
      <c r="A31" s="114" t="s">
        <v>23</v>
      </c>
      <c r="B31" s="102"/>
      <c r="C31" s="102">
        <v>0</v>
      </c>
      <c r="D31" s="102"/>
      <c r="E31" s="102"/>
      <c r="F31" s="102">
        <v>0</v>
      </c>
      <c r="G31" s="102"/>
      <c r="H31" s="102"/>
      <c r="I31" s="102">
        <f t="shared" ref="I31:I37" si="7">L15+C31+F31</f>
        <v>1323</v>
      </c>
      <c r="J31" s="103"/>
      <c r="N31" s="75" t="s">
        <v>19</v>
      </c>
    </row>
    <row r="32" spans="1:14">
      <c r="A32" s="105" t="s">
        <v>37</v>
      </c>
      <c r="B32" s="89"/>
      <c r="C32" s="89">
        <f>C28+C31</f>
        <v>0</v>
      </c>
      <c r="D32" s="89"/>
      <c r="E32" s="89"/>
      <c r="F32" s="89">
        <f>F28+F31</f>
        <v>0</v>
      </c>
      <c r="G32" s="89"/>
      <c r="H32" s="89"/>
      <c r="I32" s="89">
        <f t="shared" si="7"/>
        <v>8292</v>
      </c>
      <c r="J32" s="90"/>
      <c r="N32" s="75" t="s">
        <v>19</v>
      </c>
    </row>
    <row r="33" spans="1:14">
      <c r="A33" s="105"/>
      <c r="B33" s="89"/>
      <c r="C33" s="89"/>
      <c r="D33" s="89"/>
      <c r="E33" s="89"/>
      <c r="F33" s="89"/>
      <c r="G33" s="89"/>
      <c r="H33" s="89"/>
      <c r="I33" s="89">
        <f t="shared" si="7"/>
        <v>0</v>
      </c>
      <c r="J33" s="90"/>
      <c r="N33" s="75" t="s">
        <v>19</v>
      </c>
    </row>
    <row r="34" spans="1:14">
      <c r="A34" s="105" t="s">
        <v>24</v>
      </c>
      <c r="B34" s="89"/>
      <c r="C34" s="89"/>
      <c r="D34" s="89"/>
      <c r="E34" s="89"/>
      <c r="F34" s="89"/>
      <c r="G34" s="89"/>
      <c r="H34" s="89"/>
      <c r="I34" s="89">
        <f t="shared" si="7"/>
        <v>0</v>
      </c>
      <c r="J34" s="90"/>
      <c r="N34" s="75" t="s">
        <v>19</v>
      </c>
    </row>
    <row r="35" spans="1:14">
      <c r="A35" s="106" t="s">
        <v>25</v>
      </c>
      <c r="B35" s="89"/>
      <c r="C35" s="89">
        <v>0</v>
      </c>
      <c r="D35" s="89"/>
      <c r="E35" s="89"/>
      <c r="F35" s="89">
        <v>0</v>
      </c>
      <c r="G35" s="89"/>
      <c r="H35" s="89"/>
      <c r="I35" s="89">
        <f t="shared" si="7"/>
        <v>904.6696750000001</v>
      </c>
      <c r="J35" s="90"/>
      <c r="N35" s="75" t="s">
        <v>19</v>
      </c>
    </row>
    <row r="36" spans="1:14">
      <c r="A36" s="107" t="s">
        <v>26</v>
      </c>
      <c r="B36" s="108"/>
      <c r="C36" s="108">
        <v>0</v>
      </c>
      <c r="D36" s="108"/>
      <c r="E36" s="108"/>
      <c r="F36" s="108">
        <v>0</v>
      </c>
      <c r="G36" s="108"/>
      <c r="H36" s="108"/>
      <c r="I36" s="108">
        <f t="shared" si="7"/>
        <v>90.964954875000004</v>
      </c>
      <c r="J36" s="109"/>
      <c r="N36" s="75" t="s">
        <v>19</v>
      </c>
    </row>
    <row r="37" spans="1:14" ht="14.4" thickBot="1">
      <c r="A37" s="115" t="s">
        <v>38</v>
      </c>
      <c r="B37" s="111"/>
      <c r="C37" s="111">
        <f>C32+C35+C36</f>
        <v>0</v>
      </c>
      <c r="D37" s="111"/>
      <c r="E37" s="111"/>
      <c r="F37" s="111">
        <f>F32+F35+F36</f>
        <v>0</v>
      </c>
      <c r="G37" s="111"/>
      <c r="H37" s="111"/>
      <c r="I37" s="111">
        <f t="shared" si="7"/>
        <v>9287.6346298750013</v>
      </c>
      <c r="J37" s="112"/>
      <c r="N37" s="75" t="s">
        <v>19</v>
      </c>
    </row>
    <row r="38" spans="1:14" ht="4.5" customHeight="1">
      <c r="N38" s="75" t="s">
        <v>19</v>
      </c>
    </row>
    <row r="39" spans="1:14">
      <c r="A39" s="743" t="s">
        <v>392</v>
      </c>
      <c r="B39" s="743"/>
      <c r="C39" s="743"/>
      <c r="D39" s="743"/>
      <c r="E39" s="743"/>
      <c r="F39" s="743"/>
      <c r="G39" s="743"/>
      <c r="H39" s="743"/>
      <c r="I39" s="743"/>
      <c r="J39" s="743"/>
      <c r="K39" s="743"/>
      <c r="L39" s="743"/>
      <c r="M39" s="743"/>
      <c r="N39" s="75" t="s">
        <v>19</v>
      </c>
    </row>
    <row r="40" spans="1:14" ht="27" customHeight="1">
      <c r="A40" s="744" t="s">
        <v>68</v>
      </c>
      <c r="B40" s="744"/>
      <c r="C40" s="744"/>
      <c r="D40" s="744"/>
      <c r="E40" s="744"/>
      <c r="F40" s="744"/>
      <c r="G40" s="744"/>
      <c r="H40" s="744"/>
      <c r="I40" s="744"/>
      <c r="J40" s="744"/>
      <c r="K40" s="744"/>
      <c r="L40" s="744"/>
      <c r="M40" s="744"/>
      <c r="N40" s="7" t="s">
        <v>20</v>
      </c>
    </row>
    <row r="41" spans="1:14">
      <c r="N41" s="77"/>
    </row>
  </sheetData>
  <mergeCells count="17">
    <mergeCell ref="A39:M39"/>
    <mergeCell ref="A40:M40"/>
    <mergeCell ref="A5:M5"/>
    <mergeCell ref="A6:M6"/>
    <mergeCell ref="A23:A24"/>
    <mergeCell ref="B23:D23"/>
    <mergeCell ref="E23:G23"/>
    <mergeCell ref="H23:J23"/>
    <mergeCell ref="A1:M1"/>
    <mergeCell ref="A2:M2"/>
    <mergeCell ref="A3:M3"/>
    <mergeCell ref="A4:M4"/>
    <mergeCell ref="A7:A8"/>
    <mergeCell ref="B7:D7"/>
    <mergeCell ref="E7:G7"/>
    <mergeCell ref="H7:J7"/>
    <mergeCell ref="K7:M7"/>
  </mergeCells>
  <printOptions horizontalCentered="1"/>
  <pageMargins left="0.7" right="0.7" top="0.75" bottom="0.75" header="0.3" footer="0.3"/>
  <pageSetup scale="78" orientation="landscape" r:id="rId1"/>
  <headerFooter>
    <oddHeader>&amp;L&amp;"Arial,Bold"&amp;12B. Summary of Requirements</oddHeader>
    <oddFooter>&amp;C&amp;"Arial,Regular"Exhibit B - Summary of Requirements</oddFooter>
  </headerFooter>
  <ignoredErrors>
    <ignoredError sqref="M12 J28"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showGridLines="0" showOutlineSymbols="0" view="pageBreakPreview" topLeftCell="A4" zoomScale="80" zoomScaleNormal="75" zoomScaleSheetLayoutView="80" workbookViewId="0">
      <selection activeCell="M31" sqref="A9:M31"/>
    </sheetView>
  </sheetViews>
  <sheetFormatPr defaultColWidth="12.44140625" defaultRowHeight="15.6"/>
  <cols>
    <col min="1" max="1" width="51" style="308" bestFit="1" customWidth="1"/>
    <col min="2" max="3" width="8.44140625" style="308" bestFit="1" customWidth="1"/>
    <col min="4" max="4" width="11.33203125" style="308" bestFit="1" customWidth="1"/>
    <col min="5" max="6" width="8.44140625" style="308" bestFit="1" customWidth="1"/>
    <col min="7" max="7" width="11.33203125" style="308" bestFit="1" customWidth="1"/>
    <col min="8" max="9" width="8.44140625" style="308" bestFit="1" customWidth="1"/>
    <col min="10" max="10" width="11.33203125" style="308" bestFit="1" customWidth="1"/>
    <col min="11" max="12" width="8.44140625" style="308" bestFit="1" customWidth="1"/>
    <col min="13" max="13" width="9.44140625" style="308" bestFit="1" customWidth="1"/>
    <col min="14" max="14" width="11.44140625" style="335" bestFit="1" customWidth="1"/>
    <col min="15" max="15" width="13.33203125" style="308" customWidth="1"/>
    <col min="16" max="19" width="9.88671875" style="308" customWidth="1"/>
    <col min="20" max="20" width="4.6640625" style="308" customWidth="1"/>
    <col min="21" max="23" width="9.88671875" style="308" customWidth="1"/>
    <col min="24" max="24" width="4.6640625" style="308" customWidth="1"/>
    <col min="25" max="27" width="9.88671875" style="308" customWidth="1"/>
    <col min="28" max="28" width="4.6640625" style="308" customWidth="1"/>
    <col min="29" max="31" width="9.88671875" style="308" customWidth="1"/>
    <col min="32" max="16384" width="12.44140625" style="308"/>
  </cols>
  <sheetData>
    <row r="1" spans="1:20" ht="21">
      <c r="A1" s="943" t="s">
        <v>237</v>
      </c>
      <c r="B1" s="944"/>
      <c r="C1" s="944"/>
      <c r="D1" s="944"/>
      <c r="E1" s="944"/>
      <c r="F1" s="944"/>
      <c r="G1" s="944"/>
      <c r="H1" s="944"/>
      <c r="I1" s="944"/>
      <c r="J1" s="944"/>
      <c r="K1" s="944"/>
      <c r="L1" s="944"/>
      <c r="M1" s="944"/>
      <c r="N1" s="306" t="s">
        <v>19</v>
      </c>
      <c r="O1" s="307"/>
      <c r="P1" s="307"/>
      <c r="Q1" s="307"/>
      <c r="R1" s="307"/>
      <c r="S1" s="307"/>
      <c r="T1" s="307"/>
    </row>
    <row r="2" spans="1:20" ht="13.95" customHeight="1">
      <c r="A2" s="309"/>
      <c r="B2" s="310"/>
      <c r="C2" s="310"/>
      <c r="D2" s="310"/>
      <c r="E2" s="310"/>
      <c r="F2" s="310"/>
      <c r="G2" s="310"/>
      <c r="H2" s="310"/>
      <c r="I2" s="310"/>
      <c r="J2" s="310"/>
      <c r="K2" s="310"/>
      <c r="L2" s="310"/>
      <c r="M2" s="310"/>
      <c r="N2" s="306" t="s">
        <v>19</v>
      </c>
      <c r="O2" s="307"/>
      <c r="P2" s="307"/>
      <c r="Q2" s="307"/>
      <c r="R2" s="307"/>
      <c r="S2" s="307"/>
      <c r="T2" s="307"/>
    </row>
    <row r="3" spans="1:20" ht="17.399999999999999">
      <c r="A3" s="945" t="s">
        <v>238</v>
      </c>
      <c r="B3" s="946"/>
      <c r="C3" s="946"/>
      <c r="D3" s="946"/>
      <c r="E3" s="946"/>
      <c r="F3" s="946"/>
      <c r="G3" s="946"/>
      <c r="H3" s="946"/>
      <c r="I3" s="946"/>
      <c r="J3" s="946"/>
      <c r="K3" s="946"/>
      <c r="L3" s="946"/>
      <c r="M3" s="946"/>
      <c r="N3" s="306" t="s">
        <v>19</v>
      </c>
      <c r="O3" s="307"/>
      <c r="P3" s="307"/>
      <c r="Q3" s="307"/>
      <c r="R3" s="307"/>
      <c r="S3" s="307"/>
      <c r="T3" s="307"/>
    </row>
    <row r="4" spans="1:20">
      <c r="A4" s="946" t="s">
        <v>52</v>
      </c>
      <c r="B4" s="946"/>
      <c r="C4" s="946"/>
      <c r="D4" s="946"/>
      <c r="E4" s="946"/>
      <c r="F4" s="946"/>
      <c r="G4" s="946"/>
      <c r="H4" s="946"/>
      <c r="I4" s="946"/>
      <c r="J4" s="946"/>
      <c r="K4" s="946"/>
      <c r="L4" s="946"/>
      <c r="M4" s="946"/>
      <c r="N4" s="306" t="s">
        <v>19</v>
      </c>
      <c r="O4" s="307"/>
      <c r="P4" s="307"/>
      <c r="Q4" s="307"/>
      <c r="R4" s="307"/>
      <c r="S4" s="307"/>
      <c r="T4" s="307"/>
    </row>
    <row r="5" spans="1:20">
      <c r="A5" s="947" t="s">
        <v>1</v>
      </c>
      <c r="B5" s="947"/>
      <c r="C5" s="947"/>
      <c r="D5" s="947"/>
      <c r="E5" s="947"/>
      <c r="F5" s="947"/>
      <c r="G5" s="947"/>
      <c r="H5" s="947"/>
      <c r="I5" s="947"/>
      <c r="J5" s="947"/>
      <c r="K5" s="947"/>
      <c r="L5" s="947"/>
      <c r="M5" s="947"/>
      <c r="N5" s="306" t="s">
        <v>19</v>
      </c>
      <c r="O5" s="307"/>
      <c r="P5" s="307"/>
      <c r="Q5" s="307"/>
      <c r="R5" s="307"/>
      <c r="S5" s="307"/>
      <c r="T5" s="307"/>
    </row>
    <row r="6" spans="1:20">
      <c r="A6" s="948" t="s">
        <v>2</v>
      </c>
      <c r="B6" s="946"/>
      <c r="C6" s="946"/>
      <c r="D6" s="946"/>
      <c r="E6" s="946"/>
      <c r="F6" s="946"/>
      <c r="G6" s="946"/>
      <c r="H6" s="946"/>
      <c r="I6" s="946"/>
      <c r="J6" s="946"/>
      <c r="K6" s="946"/>
      <c r="L6" s="946"/>
      <c r="M6" s="946"/>
      <c r="N6" s="306" t="s">
        <v>19</v>
      </c>
      <c r="O6" s="307"/>
      <c r="P6" s="307"/>
      <c r="Q6" s="307"/>
      <c r="R6" s="307"/>
      <c r="S6" s="307"/>
      <c r="T6" s="307"/>
    </row>
    <row r="7" spans="1:20">
      <c r="A7" s="311"/>
      <c r="B7" s="312"/>
      <c r="C7" s="312"/>
      <c r="D7" s="312"/>
      <c r="E7" s="312"/>
      <c r="F7" s="312"/>
      <c r="G7" s="312"/>
      <c r="H7" s="312"/>
      <c r="I7" s="312"/>
      <c r="J7" s="312"/>
      <c r="K7" s="312"/>
      <c r="L7" s="312"/>
      <c r="M7" s="312"/>
      <c r="N7" s="306" t="s">
        <v>19</v>
      </c>
      <c r="O7" s="307"/>
      <c r="P7" s="307"/>
      <c r="Q7" s="307"/>
      <c r="R7" s="307"/>
      <c r="S7" s="307"/>
      <c r="T7" s="307"/>
    </row>
    <row r="8" spans="1:20">
      <c r="A8" s="313"/>
      <c r="B8" s="313"/>
      <c r="C8" s="313"/>
      <c r="D8" s="313"/>
      <c r="E8" s="314"/>
      <c r="F8" s="314"/>
      <c r="G8" s="314"/>
      <c r="H8" s="313"/>
      <c r="I8" s="313"/>
      <c r="J8" s="313"/>
      <c r="K8" s="313"/>
      <c r="L8" s="313"/>
      <c r="M8" s="313"/>
      <c r="N8" s="306" t="s">
        <v>19</v>
      </c>
      <c r="O8" s="307"/>
      <c r="P8" s="307"/>
      <c r="Q8" s="307"/>
      <c r="R8" s="307"/>
      <c r="S8" s="307"/>
      <c r="T8" s="307"/>
    </row>
    <row r="9" spans="1:20">
      <c r="A9" s="938" t="s">
        <v>239</v>
      </c>
      <c r="B9" s="940" t="s">
        <v>203</v>
      </c>
      <c r="C9" s="941"/>
      <c r="D9" s="942"/>
      <c r="E9" s="940" t="s">
        <v>240</v>
      </c>
      <c r="F9" s="941"/>
      <c r="G9" s="942"/>
      <c r="H9" s="940" t="s">
        <v>22</v>
      </c>
      <c r="I9" s="941"/>
      <c r="J9" s="942"/>
      <c r="K9" s="940" t="s">
        <v>241</v>
      </c>
      <c r="L9" s="941"/>
      <c r="M9" s="942"/>
      <c r="N9" s="306" t="s">
        <v>19</v>
      </c>
      <c r="O9" s="307"/>
      <c r="P9" s="307"/>
      <c r="Q9" s="307"/>
      <c r="R9" s="307"/>
      <c r="S9" s="307"/>
      <c r="T9" s="307"/>
    </row>
    <row r="10" spans="1:20" ht="31.5" customHeight="1">
      <c r="A10" s="939"/>
      <c r="B10" s="315" t="s">
        <v>242</v>
      </c>
      <c r="C10" s="315" t="s">
        <v>243</v>
      </c>
      <c r="D10" s="316" t="s">
        <v>5</v>
      </c>
      <c r="E10" s="315" t="s">
        <v>242</v>
      </c>
      <c r="F10" s="315" t="s">
        <v>243</v>
      </c>
      <c r="G10" s="316" t="s">
        <v>5</v>
      </c>
      <c r="H10" s="315" t="s">
        <v>242</v>
      </c>
      <c r="I10" s="315" t="s">
        <v>243</v>
      </c>
      <c r="J10" s="316" t="s">
        <v>5</v>
      </c>
      <c r="K10" s="315" t="s">
        <v>242</v>
      </c>
      <c r="L10" s="315" t="s">
        <v>243</v>
      </c>
      <c r="M10" s="317" t="s">
        <v>5</v>
      </c>
      <c r="N10" s="306" t="s">
        <v>19</v>
      </c>
      <c r="O10" s="307"/>
      <c r="P10" s="307"/>
      <c r="Q10" s="307"/>
      <c r="R10" s="307"/>
      <c r="S10" s="307"/>
      <c r="T10" s="307"/>
    </row>
    <row r="11" spans="1:20">
      <c r="A11" s="318" t="s">
        <v>398</v>
      </c>
      <c r="B11" s="319">
        <f t="shared" ref="B11:C11" si="0">SUM(B12:B14)</f>
        <v>1310</v>
      </c>
      <c r="C11" s="319">
        <f t="shared" si="0"/>
        <v>1291.6500000000001</v>
      </c>
      <c r="D11" s="319">
        <f>SUM(D12:D14)</f>
        <v>233180.12581999999</v>
      </c>
      <c r="E11" s="319">
        <f t="shared" ref="E11:F11" si="1">SUM(E12:E14)</f>
        <v>1310</v>
      </c>
      <c r="F11" s="319">
        <f t="shared" si="1"/>
        <v>1291</v>
      </c>
      <c r="G11" s="319">
        <f>SUM(G12:G14)</f>
        <v>235217.5724558403</v>
      </c>
      <c r="H11" s="319">
        <f t="shared" ref="H11:I11" si="2">SUM(H12:H14)</f>
        <v>1283</v>
      </c>
      <c r="I11" s="319">
        <f t="shared" si="2"/>
        <v>1264</v>
      </c>
      <c r="J11" s="319">
        <f>SUM(J12:J14)</f>
        <v>230575.59544999999</v>
      </c>
      <c r="K11" s="319">
        <f t="shared" ref="K11:L11" si="3">SUM(K12:K14)</f>
        <v>-27</v>
      </c>
      <c r="L11" s="319">
        <f t="shared" si="3"/>
        <v>-27</v>
      </c>
      <c r="M11" s="569">
        <f t="shared" ref="K11:M23" si="4">J11-G11</f>
        <v>-4641.9770058403083</v>
      </c>
      <c r="N11" s="306" t="s">
        <v>19</v>
      </c>
      <c r="O11" s="307"/>
      <c r="P11" s="307"/>
      <c r="Q11" s="307"/>
      <c r="R11" s="307"/>
      <c r="S11" s="307"/>
      <c r="T11" s="307"/>
    </row>
    <row r="12" spans="1:20">
      <c r="A12" s="318" t="s">
        <v>399</v>
      </c>
      <c r="B12" s="319">
        <v>1237</v>
      </c>
      <c r="C12" s="319">
        <v>1237</v>
      </c>
      <c r="D12" s="319">
        <v>190856.72967</v>
      </c>
      <c r="E12" s="319">
        <v>1237</v>
      </c>
      <c r="F12" s="319">
        <v>1233</v>
      </c>
      <c r="G12" s="319">
        <v>190011.7785511447</v>
      </c>
      <c r="H12" s="319">
        <v>1210</v>
      </c>
      <c r="I12" s="319">
        <v>1206</v>
      </c>
      <c r="J12" s="319">
        <v>185278</v>
      </c>
      <c r="K12" s="319">
        <f t="shared" si="4"/>
        <v>-27</v>
      </c>
      <c r="L12" s="319">
        <f t="shared" si="4"/>
        <v>-27</v>
      </c>
      <c r="M12" s="319">
        <f t="shared" si="4"/>
        <v>-4733.7785511447</v>
      </c>
      <c r="N12" s="306" t="s">
        <v>19</v>
      </c>
      <c r="O12" s="307"/>
      <c r="P12" s="307"/>
      <c r="Q12" s="307"/>
      <c r="R12" s="307"/>
      <c r="S12" s="307"/>
      <c r="T12" s="307"/>
    </row>
    <row r="13" spans="1:20">
      <c r="A13" s="318" t="s">
        <v>400</v>
      </c>
      <c r="B13" s="319">
        <v>72</v>
      </c>
      <c r="C13" s="319">
        <v>53.67</v>
      </c>
      <c r="D13" s="319">
        <v>10256.800700000002</v>
      </c>
      <c r="E13" s="319">
        <v>72</v>
      </c>
      <c r="F13" s="319">
        <v>57</v>
      </c>
      <c r="G13" s="319">
        <v>13139.198454695603</v>
      </c>
      <c r="H13" s="319">
        <v>72</v>
      </c>
      <c r="I13" s="319">
        <v>57</v>
      </c>
      <c r="J13" s="319">
        <v>13231</v>
      </c>
      <c r="K13" s="319">
        <f t="shared" si="4"/>
        <v>0</v>
      </c>
      <c r="L13" s="319">
        <f t="shared" si="4"/>
        <v>0</v>
      </c>
      <c r="M13" s="319">
        <f t="shared" si="4"/>
        <v>91.801545304397223</v>
      </c>
      <c r="N13" s="306" t="s">
        <v>19</v>
      </c>
      <c r="O13" s="307"/>
      <c r="P13" s="307"/>
      <c r="Q13" s="307"/>
      <c r="R13" s="307"/>
      <c r="S13" s="307"/>
      <c r="T13" s="307"/>
    </row>
    <row r="14" spans="1:20">
      <c r="A14" s="318" t="s">
        <v>401</v>
      </c>
      <c r="B14" s="319">
        <v>1</v>
      </c>
      <c r="C14" s="319">
        <v>0.98</v>
      </c>
      <c r="D14" s="319">
        <v>32066.595450000004</v>
      </c>
      <c r="E14" s="319">
        <f t="shared" ref="E14:G23" si="5">B14</f>
        <v>1</v>
      </c>
      <c r="F14" s="319">
        <v>1</v>
      </c>
      <c r="G14" s="319">
        <f>D14</f>
        <v>32066.595450000004</v>
      </c>
      <c r="H14" s="319">
        <f t="shared" ref="H14:J23" si="6">E14</f>
        <v>1</v>
      </c>
      <c r="I14" s="319">
        <f t="shared" si="6"/>
        <v>1</v>
      </c>
      <c r="J14" s="319">
        <f t="shared" si="6"/>
        <v>32066.595450000004</v>
      </c>
      <c r="K14" s="319">
        <f t="shared" si="4"/>
        <v>0</v>
      </c>
      <c r="L14" s="319">
        <f t="shared" si="4"/>
        <v>0</v>
      </c>
      <c r="M14" s="319">
        <f t="shared" si="4"/>
        <v>0</v>
      </c>
      <c r="N14" s="306" t="s">
        <v>19</v>
      </c>
      <c r="O14" s="307"/>
      <c r="P14" s="307"/>
      <c r="Q14" s="307"/>
      <c r="R14" s="320"/>
      <c r="S14" s="307"/>
      <c r="T14" s="307"/>
    </row>
    <row r="15" spans="1:20">
      <c r="A15" s="318" t="s">
        <v>402</v>
      </c>
      <c r="B15" s="319">
        <v>0</v>
      </c>
      <c r="C15" s="319">
        <v>0</v>
      </c>
      <c r="D15" s="319">
        <v>206365.36239000002</v>
      </c>
      <c r="E15" s="319">
        <f t="shared" si="5"/>
        <v>0</v>
      </c>
      <c r="F15" s="319">
        <f t="shared" si="5"/>
        <v>0</v>
      </c>
      <c r="G15" s="319">
        <v>215628.00039000003</v>
      </c>
      <c r="H15" s="319">
        <f t="shared" si="6"/>
        <v>0</v>
      </c>
      <c r="I15" s="319">
        <f t="shared" si="6"/>
        <v>0</v>
      </c>
      <c r="J15" s="319">
        <f t="shared" si="6"/>
        <v>215628.00039000003</v>
      </c>
      <c r="K15" s="319">
        <f t="shared" si="4"/>
        <v>0</v>
      </c>
      <c r="L15" s="319">
        <f t="shared" si="4"/>
        <v>0</v>
      </c>
      <c r="M15" s="319">
        <f t="shared" si="4"/>
        <v>0</v>
      </c>
      <c r="N15" s="306" t="s">
        <v>19</v>
      </c>
      <c r="O15" s="307"/>
      <c r="P15" s="307"/>
      <c r="Q15" s="307"/>
      <c r="R15" s="307"/>
      <c r="S15" s="307"/>
      <c r="T15" s="307"/>
    </row>
    <row r="16" spans="1:20">
      <c r="A16" s="318" t="s">
        <v>403</v>
      </c>
      <c r="B16" s="319">
        <v>4</v>
      </c>
      <c r="C16" s="319">
        <v>4.2899999999999991</v>
      </c>
      <c r="D16" s="319">
        <v>8284.1318199999987</v>
      </c>
      <c r="E16" s="319">
        <f t="shared" si="5"/>
        <v>4</v>
      </c>
      <c r="F16" s="319">
        <v>4</v>
      </c>
      <c r="G16" s="319">
        <f t="shared" si="5"/>
        <v>8284.1318199999987</v>
      </c>
      <c r="H16" s="319">
        <v>3</v>
      </c>
      <c r="I16" s="319">
        <v>3</v>
      </c>
      <c r="J16" s="319">
        <v>8013.9608199999984</v>
      </c>
      <c r="K16" s="319">
        <f t="shared" si="4"/>
        <v>-1</v>
      </c>
      <c r="L16" s="319">
        <f t="shared" si="4"/>
        <v>-1</v>
      </c>
      <c r="M16" s="319">
        <f t="shared" si="4"/>
        <v>-270.17100000000028</v>
      </c>
      <c r="N16" s="306" t="s">
        <v>19</v>
      </c>
      <c r="O16" s="307"/>
      <c r="P16" s="307"/>
      <c r="Q16" s="307"/>
      <c r="R16" s="307"/>
      <c r="S16" s="307"/>
      <c r="T16" s="307"/>
    </row>
    <row r="17" spans="1:31">
      <c r="A17" s="318" t="s">
        <v>404</v>
      </c>
      <c r="B17" s="319">
        <v>0</v>
      </c>
      <c r="C17" s="319">
        <v>0</v>
      </c>
      <c r="D17" s="319">
        <v>3396</v>
      </c>
      <c r="E17" s="319">
        <f t="shared" si="5"/>
        <v>0</v>
      </c>
      <c r="F17" s="319">
        <f t="shared" si="5"/>
        <v>0</v>
      </c>
      <c r="G17" s="319">
        <f t="shared" si="5"/>
        <v>3396</v>
      </c>
      <c r="H17" s="319">
        <f t="shared" si="6"/>
        <v>0</v>
      </c>
      <c r="I17" s="319">
        <f t="shared" si="6"/>
        <v>0</v>
      </c>
      <c r="J17" s="319">
        <f t="shared" si="6"/>
        <v>3396</v>
      </c>
      <c r="K17" s="319">
        <f t="shared" si="4"/>
        <v>0</v>
      </c>
      <c r="L17" s="319">
        <f t="shared" si="4"/>
        <v>0</v>
      </c>
      <c r="M17" s="319">
        <f t="shared" si="4"/>
        <v>0</v>
      </c>
      <c r="N17" s="306" t="s">
        <v>19</v>
      </c>
      <c r="O17" s="307"/>
      <c r="P17" s="307"/>
      <c r="Q17" s="307"/>
      <c r="R17" s="307"/>
      <c r="S17" s="307"/>
      <c r="T17" s="307"/>
    </row>
    <row r="18" spans="1:31">
      <c r="A18" s="318" t="s">
        <v>405</v>
      </c>
      <c r="B18" s="319">
        <v>0</v>
      </c>
      <c r="C18" s="319">
        <v>0</v>
      </c>
      <c r="D18" s="319">
        <v>33225.22784</v>
      </c>
      <c r="E18" s="319">
        <f t="shared" si="5"/>
        <v>0</v>
      </c>
      <c r="F18" s="319">
        <f t="shared" si="5"/>
        <v>0</v>
      </c>
      <c r="G18" s="319">
        <f t="shared" si="5"/>
        <v>33225.22784</v>
      </c>
      <c r="H18" s="319">
        <f t="shared" si="6"/>
        <v>0</v>
      </c>
      <c r="I18" s="319">
        <f t="shared" si="6"/>
        <v>0</v>
      </c>
      <c r="J18" s="319">
        <v>45725.22784</v>
      </c>
      <c r="K18" s="319">
        <f t="shared" si="4"/>
        <v>0</v>
      </c>
      <c r="L18" s="319">
        <f t="shared" si="4"/>
        <v>0</v>
      </c>
      <c r="M18" s="319">
        <f t="shared" si="4"/>
        <v>12500</v>
      </c>
      <c r="N18" s="306" t="s">
        <v>19</v>
      </c>
      <c r="O18" s="307"/>
      <c r="P18" s="307"/>
      <c r="Q18" s="307"/>
      <c r="R18" s="307"/>
      <c r="S18" s="307"/>
      <c r="T18" s="307"/>
    </row>
    <row r="19" spans="1:31">
      <c r="A19" s="318" t="s">
        <v>406</v>
      </c>
      <c r="B19" s="319">
        <v>69</v>
      </c>
      <c r="C19" s="319">
        <v>57</v>
      </c>
      <c r="D19" s="319">
        <v>31246.152160000005</v>
      </c>
      <c r="E19" s="319">
        <v>69</v>
      </c>
      <c r="F19" s="319">
        <v>56</v>
      </c>
      <c r="G19" s="319">
        <v>48106.316160000002</v>
      </c>
      <c r="H19" s="319">
        <v>69</v>
      </c>
      <c r="I19" s="319">
        <v>56</v>
      </c>
      <c r="J19" s="319">
        <f t="shared" si="6"/>
        <v>48106.316160000002</v>
      </c>
      <c r="K19" s="319">
        <f t="shared" si="4"/>
        <v>0</v>
      </c>
      <c r="L19" s="319">
        <f t="shared" si="4"/>
        <v>0</v>
      </c>
      <c r="M19" s="319">
        <f t="shared" si="4"/>
        <v>0</v>
      </c>
      <c r="N19" s="306" t="s">
        <v>19</v>
      </c>
      <c r="O19" s="307"/>
      <c r="P19" s="307"/>
      <c r="Q19" s="307"/>
      <c r="R19" s="307"/>
      <c r="S19" s="307"/>
      <c r="T19" s="307"/>
    </row>
    <row r="20" spans="1:31">
      <c r="A20" s="318" t="s">
        <v>407</v>
      </c>
      <c r="B20" s="319">
        <v>0</v>
      </c>
      <c r="C20" s="319">
        <v>0</v>
      </c>
      <c r="D20" s="319">
        <v>250</v>
      </c>
      <c r="E20" s="319">
        <f t="shared" si="5"/>
        <v>0</v>
      </c>
      <c r="F20" s="319">
        <f t="shared" si="5"/>
        <v>0</v>
      </c>
      <c r="G20" s="319">
        <f t="shared" si="5"/>
        <v>250</v>
      </c>
      <c r="H20" s="319">
        <f t="shared" si="6"/>
        <v>0</v>
      </c>
      <c r="I20" s="319">
        <f t="shared" si="6"/>
        <v>0</v>
      </c>
      <c r="J20" s="319">
        <f t="shared" si="6"/>
        <v>250</v>
      </c>
      <c r="K20" s="319">
        <f t="shared" si="4"/>
        <v>0</v>
      </c>
      <c r="L20" s="319">
        <f t="shared" si="4"/>
        <v>0</v>
      </c>
      <c r="M20" s="319">
        <f t="shared" si="4"/>
        <v>0</v>
      </c>
      <c r="N20" s="306" t="s">
        <v>19</v>
      </c>
      <c r="O20" s="307"/>
      <c r="P20" s="307"/>
      <c r="Q20" s="307"/>
      <c r="R20" s="307"/>
      <c r="S20" s="307"/>
      <c r="T20" s="307"/>
    </row>
    <row r="21" spans="1:31">
      <c r="A21" s="318" t="s">
        <v>408</v>
      </c>
      <c r="B21" s="319">
        <v>0</v>
      </c>
      <c r="C21" s="319">
        <v>0</v>
      </c>
      <c r="D21" s="319">
        <v>4172.4047399999999</v>
      </c>
      <c r="E21" s="319">
        <f t="shared" si="5"/>
        <v>0</v>
      </c>
      <c r="F21" s="319">
        <f t="shared" si="5"/>
        <v>0</v>
      </c>
      <c r="G21" s="319">
        <f t="shared" si="5"/>
        <v>4172.4047399999999</v>
      </c>
      <c r="H21" s="319">
        <f t="shared" si="6"/>
        <v>0</v>
      </c>
      <c r="I21" s="319">
        <f t="shared" si="6"/>
        <v>0</v>
      </c>
      <c r="J21" s="319">
        <f t="shared" si="6"/>
        <v>4172.4047399999999</v>
      </c>
      <c r="K21" s="319">
        <f t="shared" si="4"/>
        <v>0</v>
      </c>
      <c r="L21" s="319">
        <f t="shared" si="4"/>
        <v>0</v>
      </c>
      <c r="M21" s="319">
        <f t="shared" si="4"/>
        <v>0</v>
      </c>
      <c r="N21" s="306" t="s">
        <v>19</v>
      </c>
      <c r="O21" s="307"/>
      <c r="P21" s="307"/>
      <c r="Q21" s="307"/>
      <c r="R21" s="307"/>
      <c r="S21" s="307"/>
      <c r="T21" s="307"/>
    </row>
    <row r="22" spans="1:31">
      <c r="A22" s="318" t="s">
        <v>409</v>
      </c>
      <c r="B22" s="319">
        <v>0</v>
      </c>
      <c r="C22" s="319">
        <v>0</v>
      </c>
      <c r="D22" s="319">
        <v>212.07029999999997</v>
      </c>
      <c r="E22" s="319">
        <f t="shared" si="5"/>
        <v>0</v>
      </c>
      <c r="F22" s="319">
        <f t="shared" si="5"/>
        <v>0</v>
      </c>
      <c r="G22" s="319">
        <f t="shared" si="5"/>
        <v>212.07029999999997</v>
      </c>
      <c r="H22" s="319">
        <f t="shared" si="6"/>
        <v>0</v>
      </c>
      <c r="I22" s="319">
        <f t="shared" si="6"/>
        <v>0</v>
      </c>
      <c r="J22" s="319">
        <f t="shared" si="6"/>
        <v>212.07029999999997</v>
      </c>
      <c r="K22" s="319">
        <f t="shared" si="4"/>
        <v>0</v>
      </c>
      <c r="L22" s="319">
        <f t="shared" si="4"/>
        <v>0</v>
      </c>
      <c r="M22" s="319">
        <f t="shared" si="4"/>
        <v>0</v>
      </c>
      <c r="N22" s="306" t="s">
        <v>19</v>
      </c>
      <c r="O22" s="307"/>
      <c r="P22" s="307"/>
      <c r="Q22" s="307"/>
      <c r="R22" s="307"/>
      <c r="S22" s="307"/>
      <c r="T22" s="307"/>
    </row>
    <row r="23" spans="1:31">
      <c r="A23" s="321" t="s">
        <v>410</v>
      </c>
      <c r="B23" s="319">
        <v>0</v>
      </c>
      <c r="C23" s="319">
        <v>0</v>
      </c>
      <c r="D23" s="319">
        <v>736.74692999999991</v>
      </c>
      <c r="E23" s="319">
        <f t="shared" si="5"/>
        <v>0</v>
      </c>
      <c r="F23" s="319">
        <f t="shared" si="5"/>
        <v>0</v>
      </c>
      <c r="G23" s="319">
        <f t="shared" si="5"/>
        <v>736.74692999999991</v>
      </c>
      <c r="H23" s="319">
        <f t="shared" si="6"/>
        <v>0</v>
      </c>
      <c r="I23" s="319">
        <f t="shared" si="6"/>
        <v>0</v>
      </c>
      <c r="J23" s="319">
        <f t="shared" si="6"/>
        <v>736.74692999999991</v>
      </c>
      <c r="K23" s="319">
        <f t="shared" si="4"/>
        <v>0</v>
      </c>
      <c r="L23" s="319">
        <f t="shared" si="4"/>
        <v>0</v>
      </c>
      <c r="M23" s="319">
        <f t="shared" si="4"/>
        <v>0</v>
      </c>
      <c r="N23" s="306" t="s">
        <v>19</v>
      </c>
      <c r="O23" s="322"/>
      <c r="P23" s="322"/>
      <c r="Q23" s="307"/>
      <c r="R23" s="307"/>
      <c r="S23" s="307"/>
      <c r="T23" s="307"/>
    </row>
    <row r="24" spans="1:31">
      <c r="A24" s="323" t="s">
        <v>244</v>
      </c>
      <c r="B24" s="324">
        <f t="shared" ref="B24:M24" si="7">SUM(B11,B15:B23)</f>
        <v>1383</v>
      </c>
      <c r="C24" s="324">
        <f t="shared" si="7"/>
        <v>1352.94</v>
      </c>
      <c r="D24" s="324">
        <f t="shared" si="7"/>
        <v>521068.22200000007</v>
      </c>
      <c r="E24" s="324">
        <f t="shared" si="7"/>
        <v>1383</v>
      </c>
      <c r="F24" s="324">
        <f t="shared" si="7"/>
        <v>1351</v>
      </c>
      <c r="G24" s="324">
        <f t="shared" si="7"/>
        <v>549228.47063584044</v>
      </c>
      <c r="H24" s="324">
        <f t="shared" si="7"/>
        <v>1355</v>
      </c>
      <c r="I24" s="324">
        <f t="shared" si="7"/>
        <v>1323</v>
      </c>
      <c r="J24" s="324">
        <f t="shared" si="7"/>
        <v>556816.32263000007</v>
      </c>
      <c r="K24" s="324">
        <f t="shared" si="7"/>
        <v>-28</v>
      </c>
      <c r="L24" s="324">
        <f t="shared" si="7"/>
        <v>-28</v>
      </c>
      <c r="M24" s="324">
        <f t="shared" si="7"/>
        <v>7587.8519941596915</v>
      </c>
      <c r="N24" s="306" t="s">
        <v>19</v>
      </c>
      <c r="O24" s="307"/>
      <c r="P24" s="307"/>
      <c r="Q24" s="307"/>
      <c r="R24" s="307"/>
      <c r="S24" s="307"/>
      <c r="T24" s="307"/>
    </row>
    <row r="25" spans="1:31">
      <c r="A25" s="325"/>
      <c r="B25" s="326"/>
      <c r="C25" s="326"/>
      <c r="D25" s="327"/>
      <c r="E25" s="326"/>
      <c r="F25" s="326"/>
      <c r="G25" s="327"/>
      <c r="H25" s="326"/>
      <c r="I25" s="326"/>
      <c r="J25" s="327"/>
      <c r="K25" s="326"/>
      <c r="L25" s="326"/>
      <c r="M25" s="327"/>
      <c r="N25" s="306" t="s">
        <v>19</v>
      </c>
      <c r="O25" s="307"/>
      <c r="P25" s="307"/>
      <c r="Q25" s="307"/>
      <c r="R25" s="307"/>
      <c r="S25" s="307"/>
      <c r="T25" s="307"/>
    </row>
    <row r="26" spans="1:31">
      <c r="A26" s="938" t="s">
        <v>245</v>
      </c>
      <c r="B26" s="940" t="s">
        <v>203</v>
      </c>
      <c r="C26" s="941"/>
      <c r="D26" s="942"/>
      <c r="E26" s="940" t="s">
        <v>240</v>
      </c>
      <c r="F26" s="941"/>
      <c r="G26" s="942"/>
      <c r="H26" s="940" t="s">
        <v>22</v>
      </c>
      <c r="I26" s="941"/>
      <c r="J26" s="942"/>
      <c r="K26" s="940" t="s">
        <v>241</v>
      </c>
      <c r="L26" s="941"/>
      <c r="M26" s="942"/>
      <c r="N26" s="306" t="s">
        <v>19</v>
      </c>
      <c r="O26" s="307"/>
      <c r="P26" s="307"/>
      <c r="Q26" s="307"/>
      <c r="R26" s="307"/>
      <c r="S26" s="307"/>
      <c r="T26" s="307"/>
    </row>
    <row r="27" spans="1:31" ht="28.2">
      <c r="A27" s="939"/>
      <c r="B27" s="315" t="s">
        <v>242</v>
      </c>
      <c r="C27" s="315" t="s">
        <v>243</v>
      </c>
      <c r="D27" s="316" t="s">
        <v>5</v>
      </c>
      <c r="E27" s="315" t="s">
        <v>242</v>
      </c>
      <c r="F27" s="315" t="s">
        <v>243</v>
      </c>
      <c r="G27" s="316" t="s">
        <v>5</v>
      </c>
      <c r="H27" s="315" t="s">
        <v>242</v>
      </c>
      <c r="I27" s="315" t="s">
        <v>243</v>
      </c>
      <c r="J27" s="316" t="s">
        <v>5</v>
      </c>
      <c r="K27" s="315" t="s">
        <v>242</v>
      </c>
      <c r="L27" s="315" t="s">
        <v>243</v>
      </c>
      <c r="M27" s="317" t="s">
        <v>5</v>
      </c>
      <c r="N27" s="306" t="s">
        <v>19</v>
      </c>
      <c r="O27" s="328"/>
      <c r="P27" s="328"/>
      <c r="Q27" s="328"/>
      <c r="R27" s="328"/>
      <c r="S27" s="328"/>
      <c r="T27" s="328"/>
      <c r="U27" s="328"/>
      <c r="V27" s="328"/>
      <c r="W27" s="328"/>
      <c r="X27" s="328"/>
      <c r="Y27" s="328"/>
      <c r="Z27" s="328"/>
      <c r="AA27" s="328"/>
      <c r="AB27" s="328"/>
      <c r="AC27" s="328"/>
      <c r="AD27" s="328"/>
      <c r="AE27" s="328"/>
    </row>
    <row r="28" spans="1:31">
      <c r="A28" s="318" t="s">
        <v>70</v>
      </c>
      <c r="B28" s="319">
        <v>1311</v>
      </c>
      <c r="C28" s="319">
        <v>1292.6500000000001</v>
      </c>
      <c r="D28" s="319">
        <v>463685.60736000002</v>
      </c>
      <c r="E28" s="319">
        <f>B28</f>
        <v>1311</v>
      </c>
      <c r="F28" s="319">
        <f>F11+1</f>
        <v>1292</v>
      </c>
      <c r="G28" s="319">
        <v>474168.27441755461</v>
      </c>
      <c r="H28" s="319">
        <v>1284</v>
      </c>
      <c r="I28" s="319">
        <f>I11+1</f>
        <v>1265</v>
      </c>
      <c r="J28" s="319">
        <v>469526.29741171433</v>
      </c>
      <c r="K28" s="319">
        <f t="shared" ref="K28:M30" si="8">H28-E28</f>
        <v>-27</v>
      </c>
      <c r="L28" s="319">
        <f t="shared" si="8"/>
        <v>-27</v>
      </c>
      <c r="M28" s="569">
        <f t="shared" si="8"/>
        <v>-4641.9770058402792</v>
      </c>
      <c r="N28" s="306" t="s">
        <v>19</v>
      </c>
      <c r="O28" s="328"/>
      <c r="P28" s="328"/>
      <c r="Q28" s="328"/>
      <c r="R28" s="328"/>
      <c r="S28" s="328"/>
      <c r="T28" s="328"/>
      <c r="U28" s="328"/>
      <c r="V28" s="328"/>
      <c r="W28" s="328"/>
      <c r="X28" s="328"/>
      <c r="Y28" s="328"/>
      <c r="Z28" s="328"/>
      <c r="AA28" s="328"/>
      <c r="AB28" s="328"/>
    </row>
    <row r="29" spans="1:31">
      <c r="A29" s="318" t="s">
        <v>71</v>
      </c>
      <c r="B29" s="319">
        <v>72</v>
      </c>
      <c r="C29" s="319">
        <v>60</v>
      </c>
      <c r="D29" s="319">
        <v>39894.575340000003</v>
      </c>
      <c r="E29" s="319">
        <f>3+E19</f>
        <v>72</v>
      </c>
      <c r="F29" s="319">
        <f>F19+3</f>
        <v>59</v>
      </c>
      <c r="G29" s="319">
        <v>56792.430843540053</v>
      </c>
      <c r="H29" s="319">
        <v>71</v>
      </c>
      <c r="I29" s="319">
        <v>58</v>
      </c>
      <c r="J29" s="319">
        <v>56522.259843540058</v>
      </c>
      <c r="K29" s="319">
        <f t="shared" si="8"/>
        <v>-1</v>
      </c>
      <c r="L29" s="319">
        <f t="shared" si="8"/>
        <v>-1</v>
      </c>
      <c r="M29" s="319">
        <f t="shared" si="8"/>
        <v>-270.17099999999482</v>
      </c>
      <c r="N29" s="306" t="s">
        <v>19</v>
      </c>
      <c r="O29" s="328"/>
      <c r="P29" s="328"/>
      <c r="Q29" s="328"/>
      <c r="R29" s="328"/>
      <c r="S29" s="328"/>
      <c r="T29" s="328"/>
      <c r="U29" s="328"/>
      <c r="V29" s="328"/>
      <c r="W29" s="328"/>
      <c r="X29" s="328"/>
      <c r="Y29" s="328"/>
      <c r="Z29" s="328"/>
      <c r="AA29" s="328"/>
      <c r="AB29" s="328"/>
    </row>
    <row r="30" spans="1:31">
      <c r="A30" s="318" t="s">
        <v>72</v>
      </c>
      <c r="B30" s="319">
        <v>0</v>
      </c>
      <c r="C30" s="319">
        <v>0</v>
      </c>
      <c r="D30" s="329">
        <v>17488.0393</v>
      </c>
      <c r="E30" s="319">
        <f t="shared" ref="E30:F30" si="9">B30</f>
        <v>0</v>
      </c>
      <c r="F30" s="319">
        <f t="shared" si="9"/>
        <v>0</v>
      </c>
      <c r="G30" s="329">
        <v>18267.765374745617</v>
      </c>
      <c r="H30" s="319">
        <f t="shared" ref="H30:I30" si="10">E30</f>
        <v>0</v>
      </c>
      <c r="I30" s="319">
        <f t="shared" si="10"/>
        <v>0</v>
      </c>
      <c r="J30" s="329">
        <v>30767.765374745617</v>
      </c>
      <c r="K30" s="319">
        <f t="shared" si="8"/>
        <v>0</v>
      </c>
      <c r="L30" s="319">
        <f t="shared" si="8"/>
        <v>0</v>
      </c>
      <c r="M30" s="319">
        <f t="shared" si="8"/>
        <v>12500</v>
      </c>
      <c r="N30" s="306" t="s">
        <v>19</v>
      </c>
      <c r="O30" s="328"/>
      <c r="P30" s="328"/>
      <c r="Q30" s="328"/>
      <c r="R30" s="328"/>
      <c r="S30" s="328"/>
      <c r="T30" s="328"/>
      <c r="U30" s="328"/>
      <c r="V30" s="328"/>
      <c r="W30" s="328"/>
      <c r="X30" s="328"/>
      <c r="Y30" s="328"/>
      <c r="Z30" s="328"/>
      <c r="AA30" s="328"/>
      <c r="AB30" s="328"/>
    </row>
    <row r="31" spans="1:31">
      <c r="A31" s="330" t="s">
        <v>244</v>
      </c>
      <c r="B31" s="324">
        <f t="shared" ref="B31:M31" si="11">SUM(B28:B30)</f>
        <v>1383</v>
      </c>
      <c r="C31" s="324">
        <f t="shared" si="11"/>
        <v>1352.65</v>
      </c>
      <c r="D31" s="324">
        <f t="shared" si="11"/>
        <v>521068.22200000001</v>
      </c>
      <c r="E31" s="324">
        <f t="shared" si="11"/>
        <v>1383</v>
      </c>
      <c r="F31" s="324">
        <f t="shared" si="11"/>
        <v>1351</v>
      </c>
      <c r="G31" s="324">
        <f t="shared" si="11"/>
        <v>549228.4706358402</v>
      </c>
      <c r="H31" s="324">
        <f t="shared" si="11"/>
        <v>1355</v>
      </c>
      <c r="I31" s="324">
        <f t="shared" si="11"/>
        <v>1323</v>
      </c>
      <c r="J31" s="324">
        <f t="shared" si="11"/>
        <v>556816.32262999995</v>
      </c>
      <c r="K31" s="324">
        <f t="shared" si="11"/>
        <v>-28</v>
      </c>
      <c r="L31" s="324">
        <f t="shared" si="11"/>
        <v>-28</v>
      </c>
      <c r="M31" s="324">
        <f t="shared" si="11"/>
        <v>7587.851994159726</v>
      </c>
      <c r="N31" s="306" t="s">
        <v>19</v>
      </c>
      <c r="O31" s="328"/>
      <c r="P31" s="328"/>
      <c r="Q31" s="328"/>
      <c r="R31" s="328"/>
      <c r="S31" s="328"/>
      <c r="T31" s="328"/>
      <c r="U31" s="328"/>
      <c r="V31" s="328"/>
      <c r="W31" s="328"/>
      <c r="X31" s="328"/>
      <c r="Y31" s="328"/>
      <c r="Z31" s="328"/>
      <c r="AA31" s="328"/>
      <c r="AB31" s="328"/>
    </row>
    <row r="32" spans="1:31">
      <c r="A32" s="331"/>
      <c r="B32" s="332"/>
      <c r="C32" s="332"/>
      <c r="D32" s="332"/>
      <c r="E32" s="332"/>
      <c r="F32" s="332"/>
      <c r="G32" s="332"/>
      <c r="H32" s="332"/>
      <c r="I32" s="332"/>
      <c r="J32" s="332"/>
      <c r="K32" s="332"/>
      <c r="L32" s="332"/>
      <c r="M32" s="332"/>
      <c r="N32" s="306" t="s">
        <v>20</v>
      </c>
      <c r="O32" s="328"/>
      <c r="P32" s="328"/>
      <c r="Q32" s="328"/>
      <c r="R32" s="328"/>
      <c r="S32" s="328"/>
      <c r="T32" s="328"/>
      <c r="U32" s="328"/>
      <c r="V32" s="328"/>
      <c r="W32" s="328"/>
      <c r="X32" s="328"/>
      <c r="Y32" s="328"/>
      <c r="Z32" s="328"/>
      <c r="AA32" s="328"/>
      <c r="AB32" s="328"/>
      <c r="AC32" s="328"/>
      <c r="AD32" s="328"/>
      <c r="AE32" s="328"/>
    </row>
    <row r="33" spans="1:31">
      <c r="A33" s="333"/>
      <c r="B33" s="334"/>
      <c r="C33" s="334"/>
      <c r="D33" s="334"/>
      <c r="E33" s="334"/>
      <c r="F33" s="334"/>
      <c r="G33" s="334"/>
      <c r="H33" s="334"/>
      <c r="I33" s="334"/>
      <c r="J33" s="334"/>
      <c r="K33" s="334"/>
      <c r="L33" s="334"/>
      <c r="M33" s="334"/>
      <c r="O33" s="328"/>
      <c r="P33" s="328"/>
      <c r="Q33" s="328"/>
      <c r="R33" s="328"/>
      <c r="S33" s="328"/>
      <c r="T33" s="328"/>
      <c r="U33" s="328"/>
      <c r="V33" s="328"/>
      <c r="W33" s="328"/>
      <c r="X33" s="328"/>
      <c r="Y33" s="328"/>
      <c r="Z33" s="328"/>
      <c r="AA33" s="328"/>
      <c r="AB33" s="328"/>
      <c r="AC33" s="328"/>
      <c r="AD33" s="328"/>
      <c r="AE33" s="328"/>
    </row>
    <row r="34" spans="1:31" ht="17.399999999999999">
      <c r="A34" s="336"/>
      <c r="B34" s="337"/>
      <c r="C34" s="337"/>
      <c r="D34" s="337"/>
      <c r="E34" s="337"/>
      <c r="F34" s="337"/>
      <c r="G34" s="337"/>
      <c r="H34" s="337"/>
      <c r="I34" s="337"/>
      <c r="J34" s="337"/>
      <c r="K34" s="337"/>
      <c r="L34" s="337"/>
      <c r="M34" s="337"/>
      <c r="O34" s="338"/>
      <c r="P34" s="339"/>
      <c r="Q34" s="339"/>
      <c r="R34" s="339"/>
      <c r="S34" s="339"/>
      <c r="T34" s="339"/>
      <c r="U34" s="339"/>
      <c r="V34" s="339"/>
      <c r="W34" s="339"/>
      <c r="X34" s="339"/>
      <c r="Y34" s="339"/>
      <c r="Z34" s="339"/>
      <c r="AA34" s="339"/>
      <c r="AB34" s="339"/>
      <c r="AC34" s="339"/>
      <c r="AD34" s="339"/>
      <c r="AE34" s="339"/>
    </row>
    <row r="35" spans="1:31" ht="17.399999999999999">
      <c r="A35" s="336"/>
      <c r="B35" s="337"/>
      <c r="C35" s="337"/>
      <c r="D35" s="337"/>
      <c r="E35" s="337"/>
      <c r="F35" s="337"/>
      <c r="G35" s="337"/>
      <c r="H35" s="337"/>
      <c r="I35" s="337"/>
      <c r="J35" s="337"/>
      <c r="K35" s="337"/>
      <c r="L35" s="337"/>
      <c r="M35" s="337"/>
      <c r="O35" s="338"/>
      <c r="P35" s="339"/>
      <c r="Q35" s="339"/>
      <c r="R35" s="339"/>
      <c r="S35" s="339"/>
      <c r="T35" s="339"/>
      <c r="U35" s="339"/>
      <c r="V35" s="339"/>
      <c r="W35" s="339"/>
      <c r="X35" s="339"/>
      <c r="Y35" s="339"/>
      <c r="Z35" s="339"/>
      <c r="AA35" s="339"/>
      <c r="AB35" s="339"/>
      <c r="AC35" s="339"/>
      <c r="AD35" s="339"/>
      <c r="AE35" s="339"/>
    </row>
    <row r="36" spans="1:31" ht="42.75" customHeight="1">
      <c r="A36" s="936"/>
      <c r="B36" s="936"/>
      <c r="C36" s="936"/>
      <c r="D36" s="936"/>
      <c r="E36" s="936"/>
      <c r="F36" s="936"/>
      <c r="G36" s="936"/>
      <c r="H36" s="936"/>
      <c r="I36" s="936"/>
      <c r="J36" s="936"/>
      <c r="K36" s="936"/>
      <c r="L36" s="936"/>
      <c r="M36" s="937"/>
      <c r="O36" s="338"/>
      <c r="P36" s="339"/>
      <c r="Q36" s="339"/>
      <c r="R36" s="339"/>
      <c r="S36" s="339"/>
      <c r="T36" s="339"/>
      <c r="U36" s="339"/>
      <c r="V36" s="339"/>
      <c r="W36" s="339"/>
      <c r="X36" s="339"/>
      <c r="Y36" s="339"/>
      <c r="Z36" s="339"/>
      <c r="AA36" s="339"/>
      <c r="AB36" s="339"/>
      <c r="AC36" s="339"/>
      <c r="AD36" s="339"/>
      <c r="AE36" s="339"/>
    </row>
    <row r="37" spans="1:31">
      <c r="A37" s="340"/>
      <c r="B37" s="340"/>
      <c r="C37" s="340"/>
      <c r="D37" s="340"/>
      <c r="E37" s="340"/>
      <c r="F37" s="340"/>
      <c r="G37" s="340"/>
      <c r="H37" s="340"/>
      <c r="I37" s="340"/>
      <c r="J37" s="340"/>
      <c r="K37" s="340"/>
      <c r="L37" s="340"/>
      <c r="M37" s="340"/>
      <c r="O37" s="328"/>
      <c r="P37" s="328"/>
      <c r="Q37" s="328"/>
      <c r="R37" s="328"/>
      <c r="S37" s="328"/>
      <c r="T37" s="328"/>
      <c r="U37" s="328"/>
      <c r="V37" s="328"/>
      <c r="W37" s="328"/>
      <c r="X37" s="328"/>
      <c r="Y37" s="328"/>
      <c r="Z37" s="328"/>
      <c r="AA37" s="328"/>
      <c r="AB37" s="328"/>
      <c r="AC37" s="328"/>
      <c r="AD37" s="328"/>
      <c r="AE37" s="328"/>
    </row>
    <row r="38" spans="1:31" ht="96.75" customHeight="1">
      <c r="A38" s="934"/>
      <c r="B38" s="934"/>
      <c r="C38" s="934"/>
      <c r="D38" s="934"/>
      <c r="E38" s="934"/>
      <c r="F38" s="934"/>
      <c r="G38" s="934"/>
      <c r="H38" s="934"/>
      <c r="I38" s="934"/>
      <c r="J38" s="934"/>
      <c r="K38" s="934"/>
      <c r="L38" s="934"/>
      <c r="M38" s="934"/>
      <c r="O38" s="328"/>
      <c r="P38" s="328"/>
      <c r="Q38" s="328"/>
      <c r="R38" s="328"/>
      <c r="S38" s="328"/>
      <c r="T38" s="328"/>
      <c r="U38" s="328"/>
      <c r="V38" s="328"/>
      <c r="W38" s="328"/>
      <c r="X38" s="328"/>
      <c r="Y38" s="328"/>
      <c r="Z38" s="328"/>
      <c r="AA38" s="328"/>
      <c r="AB38" s="328"/>
      <c r="AC38" s="328"/>
      <c r="AD38" s="328"/>
      <c r="AE38" s="328"/>
    </row>
    <row r="39" spans="1:31" ht="18.75" customHeight="1">
      <c r="A39" s="341"/>
      <c r="B39" s="341"/>
      <c r="C39" s="341"/>
      <c r="D39" s="341"/>
      <c r="E39" s="341"/>
      <c r="F39" s="341"/>
      <c r="G39" s="341"/>
      <c r="H39" s="341"/>
      <c r="I39" s="341"/>
      <c r="J39" s="341"/>
      <c r="K39" s="341"/>
      <c r="L39" s="341"/>
      <c r="M39" s="341"/>
      <c r="O39" s="328"/>
      <c r="P39" s="328"/>
      <c r="Q39" s="328"/>
      <c r="R39" s="328"/>
      <c r="S39" s="328"/>
      <c r="T39" s="328"/>
      <c r="U39" s="328"/>
      <c r="V39" s="328"/>
      <c r="W39" s="328"/>
      <c r="X39" s="328"/>
      <c r="Y39" s="328"/>
      <c r="Z39" s="328"/>
      <c r="AA39" s="328"/>
      <c r="AB39" s="328"/>
      <c r="AC39" s="328"/>
      <c r="AD39" s="328"/>
      <c r="AE39" s="328"/>
    </row>
    <row r="40" spans="1:31" ht="15.75" customHeight="1">
      <c r="A40" s="935"/>
      <c r="B40" s="935"/>
      <c r="C40" s="935"/>
      <c r="D40" s="935"/>
      <c r="E40" s="935"/>
      <c r="F40" s="935"/>
      <c r="G40" s="935"/>
      <c r="H40" s="935"/>
      <c r="I40" s="935"/>
      <c r="J40" s="935"/>
      <c r="K40" s="935"/>
      <c r="L40" s="935"/>
      <c r="M40" s="935"/>
      <c r="O40" s="328"/>
      <c r="P40" s="328"/>
      <c r="Q40" s="328"/>
      <c r="R40" s="328"/>
      <c r="S40" s="328"/>
      <c r="T40" s="328"/>
      <c r="U40" s="328"/>
      <c r="V40" s="328"/>
      <c r="W40" s="328"/>
      <c r="X40" s="328"/>
      <c r="Y40" s="328"/>
      <c r="Z40" s="328"/>
      <c r="AA40" s="328"/>
      <c r="AB40" s="328"/>
      <c r="AC40" s="328"/>
      <c r="AD40" s="328"/>
      <c r="AE40" s="328"/>
    </row>
    <row r="41" spans="1:31" ht="24" customHeight="1">
      <c r="A41" s="935"/>
      <c r="B41" s="935"/>
      <c r="C41" s="935"/>
      <c r="D41" s="935"/>
      <c r="E41" s="935"/>
      <c r="F41" s="935"/>
      <c r="G41" s="935"/>
      <c r="H41" s="935"/>
      <c r="I41" s="935"/>
      <c r="J41" s="935"/>
      <c r="K41" s="935"/>
      <c r="L41" s="935"/>
      <c r="M41" s="935"/>
      <c r="O41" s="328"/>
      <c r="P41" s="328"/>
      <c r="Q41" s="328"/>
      <c r="R41" s="328"/>
      <c r="S41" s="328"/>
      <c r="T41" s="328"/>
      <c r="U41" s="328"/>
      <c r="V41" s="328"/>
      <c r="W41" s="328"/>
      <c r="X41" s="328"/>
      <c r="Y41" s="328"/>
      <c r="Z41" s="328"/>
      <c r="AA41" s="328"/>
      <c r="AB41" s="328"/>
      <c r="AC41" s="328"/>
      <c r="AD41" s="328"/>
      <c r="AE41" s="328"/>
    </row>
    <row r="42" spans="1:31" ht="15.75" customHeight="1">
      <c r="A42" s="340"/>
      <c r="B42" s="340"/>
      <c r="C42" s="340"/>
      <c r="D42" s="340"/>
      <c r="E42" s="340"/>
      <c r="F42" s="340"/>
      <c r="G42" s="340"/>
      <c r="H42" s="340"/>
      <c r="I42" s="340"/>
      <c r="J42" s="340"/>
      <c r="K42" s="340"/>
      <c r="L42" s="340"/>
      <c r="M42" s="340"/>
      <c r="O42" s="328"/>
      <c r="P42" s="328"/>
      <c r="Q42" s="328"/>
      <c r="R42" s="328"/>
      <c r="S42" s="328"/>
      <c r="T42" s="328"/>
      <c r="U42" s="328"/>
      <c r="V42" s="328"/>
      <c r="W42" s="328"/>
      <c r="X42" s="328"/>
      <c r="Y42" s="328"/>
      <c r="Z42" s="328"/>
      <c r="AA42" s="328"/>
      <c r="AB42" s="328"/>
      <c r="AC42" s="328"/>
      <c r="AD42" s="328"/>
      <c r="AE42" s="328"/>
    </row>
    <row r="43" spans="1:31" ht="18" customHeight="1">
      <c r="A43" s="936"/>
      <c r="B43" s="936"/>
      <c r="C43" s="936"/>
      <c r="D43" s="936"/>
      <c r="E43" s="936"/>
      <c r="F43" s="936"/>
      <c r="G43" s="936"/>
      <c r="H43" s="936"/>
      <c r="I43" s="936"/>
      <c r="J43" s="936"/>
      <c r="K43" s="936"/>
      <c r="L43" s="936"/>
      <c r="M43" s="937"/>
      <c r="O43" s="328"/>
      <c r="P43" s="328"/>
      <c r="Q43" s="328"/>
      <c r="R43" s="328"/>
      <c r="S43" s="328"/>
      <c r="T43" s="328"/>
      <c r="U43" s="328"/>
      <c r="V43" s="328"/>
      <c r="W43" s="328"/>
      <c r="X43" s="328"/>
      <c r="Y43" s="328"/>
      <c r="Z43" s="328"/>
      <c r="AA43" s="328"/>
      <c r="AB43" s="328"/>
      <c r="AC43" s="328"/>
      <c r="AD43" s="328"/>
      <c r="AE43" s="328"/>
    </row>
    <row r="44" spans="1:31">
      <c r="A44" s="307"/>
      <c r="B44" s="307"/>
      <c r="C44" s="307"/>
      <c r="D44" s="307"/>
      <c r="E44" s="307"/>
      <c r="F44" s="307"/>
      <c r="G44" s="307"/>
      <c r="H44" s="307"/>
      <c r="I44" s="307"/>
      <c r="J44" s="307"/>
      <c r="K44" s="307"/>
      <c r="L44" s="307"/>
      <c r="M44" s="307"/>
      <c r="O44" s="328"/>
      <c r="P44" s="328"/>
      <c r="Q44" s="328"/>
      <c r="R44" s="328"/>
      <c r="S44" s="328"/>
      <c r="T44" s="328"/>
      <c r="U44" s="328"/>
      <c r="V44" s="328"/>
      <c r="W44" s="328"/>
      <c r="X44" s="328"/>
      <c r="Y44" s="328"/>
      <c r="Z44" s="328"/>
      <c r="AA44" s="328"/>
      <c r="AB44" s="328"/>
      <c r="AC44" s="328"/>
      <c r="AD44" s="328"/>
      <c r="AE44" s="328"/>
    </row>
    <row r="45" spans="1:31">
      <c r="A45" s="307"/>
      <c r="B45" s="307"/>
      <c r="C45" s="307"/>
      <c r="D45" s="307"/>
      <c r="E45" s="307"/>
      <c r="F45" s="307"/>
      <c r="G45" s="307"/>
      <c r="H45" s="307"/>
      <c r="I45" s="307"/>
      <c r="J45" s="307"/>
      <c r="K45" s="307"/>
      <c r="L45" s="342"/>
      <c r="M45" s="343"/>
      <c r="O45" s="328"/>
      <c r="P45" s="328"/>
      <c r="Q45" s="328"/>
      <c r="R45" s="328"/>
      <c r="S45" s="328"/>
      <c r="T45" s="328"/>
      <c r="U45" s="328"/>
      <c r="V45" s="328"/>
      <c r="W45" s="328"/>
      <c r="X45" s="328"/>
      <c r="Y45" s="328"/>
      <c r="Z45" s="328"/>
      <c r="AA45" s="328"/>
      <c r="AB45" s="328"/>
      <c r="AC45" s="328"/>
      <c r="AD45" s="328"/>
      <c r="AE45" s="328"/>
    </row>
  </sheetData>
  <mergeCells count="19">
    <mergeCell ref="A9:A10"/>
    <mergeCell ref="B9:D9"/>
    <mergeCell ref="E9:G9"/>
    <mergeCell ref="H9:J9"/>
    <mergeCell ref="K9:M9"/>
    <mergeCell ref="A1:M1"/>
    <mergeCell ref="A3:M3"/>
    <mergeCell ref="A4:M4"/>
    <mergeCell ref="A5:M5"/>
    <mergeCell ref="A6:M6"/>
    <mergeCell ref="A38:M38"/>
    <mergeCell ref="A40:M41"/>
    <mergeCell ref="A43:M43"/>
    <mergeCell ref="A26:A27"/>
    <mergeCell ref="B26:D26"/>
    <mergeCell ref="E26:G26"/>
    <mergeCell ref="H26:J26"/>
    <mergeCell ref="K26:M26"/>
    <mergeCell ref="A36:M36"/>
  </mergeCells>
  <printOptions horizontalCentered="1"/>
  <pageMargins left="1" right="1" top="0.5" bottom="0.55000000000000004" header="0" footer="0"/>
  <pageSetup scale="72" orientation="landscape" horizontalDpi="300" verticalDpi="300" r:id="rId1"/>
  <headerFooter alignWithMargins="0">
    <oddFooter>&amp;C&amp;"Times New Roman,Regular"Exhibit H - Summary of Reimbursable Resources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zoomScale="80" zoomScaleNormal="70" zoomScaleSheetLayoutView="80" workbookViewId="0">
      <selection activeCell="O29" sqref="O29"/>
    </sheetView>
  </sheetViews>
  <sheetFormatPr defaultColWidth="9.109375" defaultRowHeight="13.8"/>
  <cols>
    <col min="1" max="1" width="49.33203125" style="8" customWidth="1"/>
    <col min="2" max="2" width="11.5546875" style="8" bestFit="1" customWidth="1"/>
    <col min="3" max="3" width="12.5546875" style="8" bestFit="1" customWidth="1"/>
    <col min="4" max="4" width="11.5546875" style="8" bestFit="1" customWidth="1"/>
    <col min="5" max="5" width="12.5546875" style="8" bestFit="1" customWidth="1"/>
    <col min="6" max="9" width="13.6640625" style="8" customWidth="1"/>
    <col min="10" max="10" width="15" style="8" customWidth="1"/>
    <col min="11" max="11" width="14" style="7" bestFit="1" customWidth="1"/>
    <col min="12" max="12" width="4.5546875" style="8" customWidth="1"/>
    <col min="13" max="14" width="8.33203125" style="8" customWidth="1"/>
    <col min="15" max="15" width="12.6640625" style="8" customWidth="1"/>
    <col min="16" max="17" width="8.33203125" style="8" customWidth="1"/>
    <col min="18" max="18" width="12.6640625" style="8" customWidth="1"/>
    <col min="19" max="16384" width="9.109375" style="8"/>
  </cols>
  <sheetData>
    <row r="1" spans="1:18" ht="17.399999999999999">
      <c r="A1" s="730" t="s">
        <v>246</v>
      </c>
      <c r="B1" s="730"/>
      <c r="C1" s="730"/>
      <c r="D1" s="730"/>
      <c r="E1" s="730"/>
      <c r="F1" s="730"/>
      <c r="G1" s="730"/>
      <c r="H1" s="730"/>
      <c r="I1" s="730"/>
      <c r="J1" s="730"/>
      <c r="K1" s="75" t="s">
        <v>19</v>
      </c>
      <c r="L1" s="76"/>
      <c r="M1" s="76"/>
      <c r="N1" s="76"/>
      <c r="O1" s="76"/>
      <c r="P1" s="76"/>
      <c r="Q1" s="76"/>
      <c r="R1" s="76"/>
    </row>
    <row r="2" spans="1:18" ht="15">
      <c r="A2" s="731" t="s">
        <v>52</v>
      </c>
      <c r="B2" s="731"/>
      <c r="C2" s="731"/>
      <c r="D2" s="731"/>
      <c r="E2" s="731"/>
      <c r="F2" s="731"/>
      <c r="G2" s="731"/>
      <c r="H2" s="731"/>
      <c r="I2" s="731"/>
      <c r="J2" s="731"/>
      <c r="K2" s="75" t="s">
        <v>19</v>
      </c>
      <c r="L2" s="78"/>
      <c r="M2" s="78"/>
      <c r="N2" s="78"/>
      <c r="O2" s="78"/>
      <c r="P2" s="78"/>
      <c r="Q2" s="78"/>
      <c r="R2" s="78"/>
    </row>
    <row r="3" spans="1:18">
      <c r="A3" s="732" t="s">
        <v>1</v>
      </c>
      <c r="B3" s="732"/>
      <c r="C3" s="732"/>
      <c r="D3" s="732"/>
      <c r="E3" s="732"/>
      <c r="F3" s="732"/>
      <c r="G3" s="732"/>
      <c r="H3" s="732"/>
      <c r="I3" s="732"/>
      <c r="J3" s="732"/>
      <c r="K3" s="75" t="s">
        <v>19</v>
      </c>
      <c r="L3" s="124"/>
      <c r="M3" s="124"/>
      <c r="N3" s="124"/>
      <c r="O3" s="124"/>
      <c r="P3" s="124"/>
      <c r="Q3" s="124"/>
      <c r="R3" s="124"/>
    </row>
    <row r="4" spans="1:18">
      <c r="A4" s="733" t="s">
        <v>2</v>
      </c>
      <c r="B4" s="733"/>
      <c r="C4" s="733"/>
      <c r="D4" s="733"/>
      <c r="E4" s="733"/>
      <c r="F4" s="733"/>
      <c r="G4" s="733"/>
      <c r="H4" s="733"/>
      <c r="I4" s="733"/>
      <c r="J4" s="733"/>
      <c r="K4" s="75" t="s">
        <v>19</v>
      </c>
      <c r="L4" s="125"/>
      <c r="M4" s="125"/>
      <c r="N4" s="125"/>
      <c r="O4" s="125"/>
      <c r="P4" s="125"/>
      <c r="Q4" s="125"/>
      <c r="R4" s="125"/>
    </row>
    <row r="5" spans="1:18">
      <c r="A5" s="733"/>
      <c r="B5" s="733"/>
      <c r="C5" s="733"/>
      <c r="D5" s="733"/>
      <c r="E5" s="733"/>
      <c r="F5" s="733"/>
      <c r="G5" s="733"/>
      <c r="H5" s="733"/>
      <c r="I5" s="733"/>
      <c r="J5" s="733"/>
      <c r="K5" s="75" t="s">
        <v>19</v>
      </c>
      <c r="L5" s="125"/>
      <c r="M5" s="125"/>
      <c r="N5" s="125"/>
      <c r="O5" s="125"/>
      <c r="P5" s="125"/>
      <c r="Q5" s="125"/>
      <c r="R5" s="125"/>
    </row>
    <row r="6" spans="1:18" ht="14.4" thickBot="1">
      <c r="A6" s="733"/>
      <c r="B6" s="733"/>
      <c r="C6" s="733"/>
      <c r="D6" s="733"/>
      <c r="E6" s="733"/>
      <c r="F6" s="733"/>
      <c r="G6" s="733"/>
      <c r="H6" s="733"/>
      <c r="I6" s="733"/>
      <c r="J6" s="733"/>
      <c r="K6" s="75" t="s">
        <v>19</v>
      </c>
      <c r="L6" s="125"/>
      <c r="M6" s="125"/>
      <c r="N6" s="125"/>
      <c r="O6" s="125"/>
      <c r="P6" s="125"/>
      <c r="Q6" s="125"/>
      <c r="R6" s="125"/>
    </row>
    <row r="7" spans="1:18" ht="65.25" customHeight="1">
      <c r="A7" s="764" t="s">
        <v>247</v>
      </c>
      <c r="B7" s="949" t="s">
        <v>248</v>
      </c>
      <c r="C7" s="950"/>
      <c r="D7" s="949" t="s">
        <v>7</v>
      </c>
      <c r="E7" s="950"/>
      <c r="F7" s="951" t="s">
        <v>22</v>
      </c>
      <c r="G7" s="952"/>
      <c r="H7" s="952"/>
      <c r="I7" s="952"/>
      <c r="J7" s="953"/>
      <c r="K7" s="75" t="s">
        <v>19</v>
      </c>
    </row>
    <row r="8" spans="1:18" ht="27.6">
      <c r="A8" s="766"/>
      <c r="B8" s="126" t="s">
        <v>4</v>
      </c>
      <c r="C8" s="126" t="s">
        <v>242</v>
      </c>
      <c r="D8" s="126" t="s">
        <v>4</v>
      </c>
      <c r="E8" s="126" t="s">
        <v>242</v>
      </c>
      <c r="F8" s="126" t="s">
        <v>249</v>
      </c>
      <c r="G8" s="126" t="s">
        <v>250</v>
      </c>
      <c r="H8" s="126" t="s">
        <v>93</v>
      </c>
      <c r="I8" s="126" t="s">
        <v>251</v>
      </c>
      <c r="J8" s="127" t="s">
        <v>252</v>
      </c>
      <c r="K8" s="75" t="s">
        <v>19</v>
      </c>
    </row>
    <row r="9" spans="1:18">
      <c r="A9" s="353" t="s">
        <v>253</v>
      </c>
      <c r="B9" s="85">
        <v>49</v>
      </c>
      <c r="C9" s="85">
        <v>0</v>
      </c>
      <c r="D9" s="85">
        <v>49</v>
      </c>
      <c r="E9" s="85">
        <v>0</v>
      </c>
      <c r="F9" s="85">
        <v>0</v>
      </c>
      <c r="G9" s="85">
        <v>0</v>
      </c>
      <c r="H9" s="85">
        <v>0</v>
      </c>
      <c r="I9" s="85">
        <f>D9+F9+G9+H9</f>
        <v>49</v>
      </c>
      <c r="J9" s="128">
        <v>0</v>
      </c>
      <c r="K9" s="75" t="s">
        <v>19</v>
      </c>
    </row>
    <row r="10" spans="1:18">
      <c r="A10" s="354" t="s">
        <v>254</v>
      </c>
      <c r="B10" s="40">
        <v>77</v>
      </c>
      <c r="C10" s="40">
        <v>0</v>
      </c>
      <c r="D10" s="40">
        <v>77</v>
      </c>
      <c r="E10" s="40">
        <v>0</v>
      </c>
      <c r="F10" s="40">
        <v>0</v>
      </c>
      <c r="G10" s="40">
        <v>0</v>
      </c>
      <c r="H10" s="40">
        <v>0</v>
      </c>
      <c r="I10" s="137">
        <f>D10+F10+G10+H10</f>
        <v>77</v>
      </c>
      <c r="J10" s="41">
        <v>0</v>
      </c>
      <c r="K10" s="75" t="s">
        <v>19</v>
      </c>
    </row>
    <row r="11" spans="1:18">
      <c r="A11" s="354" t="s">
        <v>255</v>
      </c>
      <c r="B11" s="40">
        <v>5</v>
      </c>
      <c r="C11" s="40">
        <v>0</v>
      </c>
      <c r="D11" s="40">
        <v>5</v>
      </c>
      <c r="E11" s="40">
        <v>0</v>
      </c>
      <c r="F11" s="40">
        <v>0</v>
      </c>
      <c r="G11" s="40">
        <v>0</v>
      </c>
      <c r="H11" s="40">
        <v>0</v>
      </c>
      <c r="I11" s="137">
        <f t="shared" ref="I11:I37" si="0">D11+F11+G11+H11</f>
        <v>5</v>
      </c>
      <c r="J11" s="41">
        <v>0</v>
      </c>
      <c r="K11" s="75" t="s">
        <v>19</v>
      </c>
    </row>
    <row r="12" spans="1:18">
      <c r="A12" s="354" t="s">
        <v>256</v>
      </c>
      <c r="B12" s="40">
        <v>825</v>
      </c>
      <c r="C12" s="40">
        <v>83</v>
      </c>
      <c r="D12" s="40">
        <v>825</v>
      </c>
      <c r="E12" s="40">
        <v>83</v>
      </c>
      <c r="F12" s="40">
        <v>49</v>
      </c>
      <c r="G12" s="40">
        <v>0</v>
      </c>
      <c r="H12" s="40">
        <v>0</v>
      </c>
      <c r="I12" s="137">
        <f t="shared" si="0"/>
        <v>874</v>
      </c>
      <c r="J12" s="41">
        <v>83</v>
      </c>
      <c r="K12" s="75" t="s">
        <v>19</v>
      </c>
    </row>
    <row r="13" spans="1:18">
      <c r="A13" s="354" t="s">
        <v>257</v>
      </c>
      <c r="B13" s="40">
        <v>116</v>
      </c>
      <c r="C13" s="40">
        <v>275</v>
      </c>
      <c r="D13" s="40">
        <v>116</v>
      </c>
      <c r="E13" s="40">
        <v>275</v>
      </c>
      <c r="F13" s="40">
        <v>0</v>
      </c>
      <c r="G13" s="40">
        <v>0</v>
      </c>
      <c r="H13" s="40">
        <v>0</v>
      </c>
      <c r="I13" s="137">
        <f t="shared" si="0"/>
        <v>116</v>
      </c>
      <c r="J13" s="41">
        <v>265</v>
      </c>
      <c r="K13" s="75" t="s">
        <v>19</v>
      </c>
    </row>
    <row r="14" spans="1:18">
      <c r="A14" s="354" t="s">
        <v>258</v>
      </c>
      <c r="B14" s="40">
        <v>1570</v>
      </c>
      <c r="C14" s="40">
        <v>0</v>
      </c>
      <c r="D14" s="40">
        <v>1570</v>
      </c>
      <c r="E14" s="40">
        <v>0</v>
      </c>
      <c r="F14" s="40">
        <v>8</v>
      </c>
      <c r="G14" s="40">
        <v>0</v>
      </c>
      <c r="H14" s="40">
        <v>0</v>
      </c>
      <c r="I14" s="137">
        <f t="shared" si="0"/>
        <v>1578</v>
      </c>
      <c r="J14" s="41">
        <v>0</v>
      </c>
      <c r="K14" s="75" t="s">
        <v>19</v>
      </c>
    </row>
    <row r="15" spans="1:18">
      <c r="A15" s="354" t="s">
        <v>259</v>
      </c>
      <c r="B15" s="40">
        <v>348</v>
      </c>
      <c r="C15" s="40">
        <v>0</v>
      </c>
      <c r="D15" s="40">
        <v>348</v>
      </c>
      <c r="E15" s="40">
        <v>0</v>
      </c>
      <c r="F15" s="40">
        <v>0</v>
      </c>
      <c r="G15" s="40">
        <v>0</v>
      </c>
      <c r="H15" s="40">
        <v>0</v>
      </c>
      <c r="I15" s="137">
        <f t="shared" si="0"/>
        <v>348</v>
      </c>
      <c r="J15" s="41">
        <v>0</v>
      </c>
      <c r="K15" s="75" t="s">
        <v>19</v>
      </c>
    </row>
    <row r="16" spans="1:18">
      <c r="A16" s="354" t="s">
        <v>260</v>
      </c>
      <c r="B16" s="40">
        <v>1</v>
      </c>
      <c r="C16" s="40">
        <v>0</v>
      </c>
      <c r="D16" s="40">
        <v>1</v>
      </c>
      <c r="E16" s="40">
        <v>0</v>
      </c>
      <c r="F16" s="40">
        <v>0</v>
      </c>
      <c r="G16" s="40">
        <v>0</v>
      </c>
      <c r="H16" s="40">
        <v>0</v>
      </c>
      <c r="I16" s="137">
        <f t="shared" si="0"/>
        <v>1</v>
      </c>
      <c r="J16" s="41">
        <v>0</v>
      </c>
      <c r="K16" s="75" t="s">
        <v>19</v>
      </c>
    </row>
    <row r="17" spans="1:11">
      <c r="A17" s="354" t="s">
        <v>261</v>
      </c>
      <c r="B17" s="40">
        <v>6</v>
      </c>
      <c r="C17" s="40">
        <v>0</v>
      </c>
      <c r="D17" s="40">
        <v>6</v>
      </c>
      <c r="E17" s="40">
        <v>0</v>
      </c>
      <c r="F17" s="40">
        <v>0</v>
      </c>
      <c r="G17" s="40">
        <v>0</v>
      </c>
      <c r="H17" s="40">
        <v>0</v>
      </c>
      <c r="I17" s="137">
        <f t="shared" si="0"/>
        <v>6</v>
      </c>
      <c r="J17" s="41">
        <v>0</v>
      </c>
      <c r="K17" s="75" t="s">
        <v>19</v>
      </c>
    </row>
    <row r="18" spans="1:11">
      <c r="A18" s="354" t="s">
        <v>262</v>
      </c>
      <c r="B18" s="40">
        <v>71</v>
      </c>
      <c r="C18" s="40">
        <v>0</v>
      </c>
      <c r="D18" s="40">
        <v>71</v>
      </c>
      <c r="E18" s="40">
        <v>0</v>
      </c>
      <c r="F18" s="40">
        <v>0</v>
      </c>
      <c r="G18" s="40">
        <v>0</v>
      </c>
      <c r="H18" s="40">
        <v>0</v>
      </c>
      <c r="I18" s="137">
        <f t="shared" si="0"/>
        <v>71</v>
      </c>
      <c r="J18" s="41">
        <v>0</v>
      </c>
      <c r="K18" s="75" t="s">
        <v>19</v>
      </c>
    </row>
    <row r="19" spans="1:11">
      <c r="A19" s="354" t="s">
        <v>263</v>
      </c>
      <c r="B19" s="40">
        <v>33</v>
      </c>
      <c r="C19" s="40">
        <v>0</v>
      </c>
      <c r="D19" s="40">
        <v>33</v>
      </c>
      <c r="E19" s="40">
        <v>0</v>
      </c>
      <c r="F19" s="40">
        <v>0</v>
      </c>
      <c r="G19" s="40">
        <v>0</v>
      </c>
      <c r="H19" s="40">
        <v>0</v>
      </c>
      <c r="I19" s="137">
        <f t="shared" si="0"/>
        <v>33</v>
      </c>
      <c r="J19" s="41">
        <v>0</v>
      </c>
      <c r="K19" s="75" t="s">
        <v>19</v>
      </c>
    </row>
    <row r="20" spans="1:11">
      <c r="A20" s="354" t="s">
        <v>264</v>
      </c>
      <c r="B20" s="40">
        <v>34</v>
      </c>
      <c r="C20" s="40">
        <v>0</v>
      </c>
      <c r="D20" s="40">
        <v>34</v>
      </c>
      <c r="E20" s="40">
        <v>0</v>
      </c>
      <c r="F20" s="40">
        <v>0</v>
      </c>
      <c r="G20" s="40">
        <v>0</v>
      </c>
      <c r="H20" s="40">
        <v>0</v>
      </c>
      <c r="I20" s="137">
        <f t="shared" si="0"/>
        <v>34</v>
      </c>
      <c r="J20" s="41">
        <v>0</v>
      </c>
      <c r="K20" s="75" t="s">
        <v>19</v>
      </c>
    </row>
    <row r="21" spans="1:11">
      <c r="A21" s="354" t="s">
        <v>265</v>
      </c>
      <c r="B21" s="40">
        <v>71</v>
      </c>
      <c r="C21" s="40">
        <v>0</v>
      </c>
      <c r="D21" s="40">
        <v>71</v>
      </c>
      <c r="E21" s="40">
        <v>0</v>
      </c>
      <c r="F21" s="40">
        <v>0</v>
      </c>
      <c r="G21" s="40">
        <v>0</v>
      </c>
      <c r="H21" s="40">
        <v>0</v>
      </c>
      <c r="I21" s="137">
        <f t="shared" si="0"/>
        <v>71</v>
      </c>
      <c r="J21" s="41">
        <v>0</v>
      </c>
      <c r="K21" s="75" t="s">
        <v>19</v>
      </c>
    </row>
    <row r="22" spans="1:11">
      <c r="A22" s="354" t="s">
        <v>266</v>
      </c>
      <c r="B22" s="40">
        <v>6</v>
      </c>
      <c r="C22" s="40">
        <v>0</v>
      </c>
      <c r="D22" s="40">
        <v>6</v>
      </c>
      <c r="E22" s="40">
        <v>0</v>
      </c>
      <c r="F22" s="40">
        <v>0</v>
      </c>
      <c r="G22" s="40">
        <v>0</v>
      </c>
      <c r="H22" s="40">
        <v>0</v>
      </c>
      <c r="I22" s="137">
        <f t="shared" si="0"/>
        <v>6</v>
      </c>
      <c r="J22" s="41">
        <v>0</v>
      </c>
      <c r="K22" s="75" t="s">
        <v>19</v>
      </c>
    </row>
    <row r="23" spans="1:11">
      <c r="A23" s="354" t="s">
        <v>267</v>
      </c>
      <c r="B23" s="40">
        <v>330</v>
      </c>
      <c r="C23" s="40">
        <v>0</v>
      </c>
      <c r="D23" s="40">
        <v>330</v>
      </c>
      <c r="E23" s="40">
        <v>0</v>
      </c>
      <c r="F23" s="40">
        <v>0</v>
      </c>
      <c r="G23" s="40">
        <v>0</v>
      </c>
      <c r="H23" s="40">
        <v>0</v>
      </c>
      <c r="I23" s="137">
        <f t="shared" si="0"/>
        <v>330</v>
      </c>
      <c r="J23" s="41">
        <v>0</v>
      </c>
      <c r="K23" s="75" t="s">
        <v>19</v>
      </c>
    </row>
    <row r="24" spans="1:11">
      <c r="A24" s="354" t="s">
        <v>268</v>
      </c>
      <c r="B24" s="40">
        <v>14</v>
      </c>
      <c r="C24" s="40">
        <v>0</v>
      </c>
      <c r="D24" s="40">
        <v>14</v>
      </c>
      <c r="E24" s="40">
        <v>0</v>
      </c>
      <c r="F24" s="40">
        <v>0</v>
      </c>
      <c r="G24" s="40">
        <v>0</v>
      </c>
      <c r="H24" s="40">
        <v>0</v>
      </c>
      <c r="I24" s="137">
        <f t="shared" si="0"/>
        <v>14</v>
      </c>
      <c r="J24" s="41">
        <v>0</v>
      </c>
      <c r="K24" s="75" t="s">
        <v>19</v>
      </c>
    </row>
    <row r="25" spans="1:11">
      <c r="A25" s="354" t="s">
        <v>269</v>
      </c>
      <c r="B25" s="40">
        <v>7</v>
      </c>
      <c r="C25" s="40">
        <v>0</v>
      </c>
      <c r="D25" s="40">
        <v>7</v>
      </c>
      <c r="E25" s="40">
        <v>0</v>
      </c>
      <c r="F25" s="40">
        <v>0</v>
      </c>
      <c r="G25" s="40">
        <v>0</v>
      </c>
      <c r="H25" s="40">
        <v>0</v>
      </c>
      <c r="I25" s="137">
        <f t="shared" si="0"/>
        <v>7</v>
      </c>
      <c r="J25" s="41">
        <v>0</v>
      </c>
      <c r="K25" s="75" t="s">
        <v>19</v>
      </c>
    </row>
    <row r="26" spans="1:11">
      <c r="A26" s="354" t="s">
        <v>270</v>
      </c>
      <c r="B26" s="40">
        <v>11</v>
      </c>
      <c r="C26" s="40">
        <v>0</v>
      </c>
      <c r="D26" s="40">
        <v>11</v>
      </c>
      <c r="E26" s="40">
        <v>0</v>
      </c>
      <c r="F26" s="40">
        <v>0</v>
      </c>
      <c r="G26" s="40">
        <v>0</v>
      </c>
      <c r="H26" s="40">
        <v>0</v>
      </c>
      <c r="I26" s="137">
        <f t="shared" si="0"/>
        <v>11</v>
      </c>
      <c r="J26" s="41">
        <v>0</v>
      </c>
      <c r="K26" s="75" t="s">
        <v>19</v>
      </c>
    </row>
    <row r="27" spans="1:11">
      <c r="A27" s="354" t="s">
        <v>271</v>
      </c>
      <c r="B27" s="40">
        <v>11</v>
      </c>
      <c r="C27" s="40">
        <v>0</v>
      </c>
      <c r="D27" s="40">
        <v>11</v>
      </c>
      <c r="E27" s="40">
        <v>0</v>
      </c>
      <c r="F27" s="40">
        <v>0</v>
      </c>
      <c r="G27" s="40">
        <v>0</v>
      </c>
      <c r="H27" s="40">
        <v>0</v>
      </c>
      <c r="I27" s="137">
        <f t="shared" si="0"/>
        <v>11</v>
      </c>
      <c r="J27" s="41">
        <v>0</v>
      </c>
      <c r="K27" s="75" t="s">
        <v>19</v>
      </c>
    </row>
    <row r="28" spans="1:11">
      <c r="A28" s="354" t="s">
        <v>272</v>
      </c>
      <c r="B28" s="40">
        <v>0</v>
      </c>
      <c r="C28" s="40">
        <v>0</v>
      </c>
      <c r="D28" s="40">
        <v>0</v>
      </c>
      <c r="E28" s="40">
        <v>0</v>
      </c>
      <c r="F28" s="40">
        <v>0</v>
      </c>
      <c r="G28" s="40">
        <v>0</v>
      </c>
      <c r="H28" s="40">
        <v>0</v>
      </c>
      <c r="I28" s="137">
        <f t="shared" si="0"/>
        <v>0</v>
      </c>
      <c r="J28" s="41">
        <v>0</v>
      </c>
      <c r="K28" s="75" t="s">
        <v>19</v>
      </c>
    </row>
    <row r="29" spans="1:11">
      <c r="A29" s="354" t="s">
        <v>273</v>
      </c>
      <c r="B29" s="40">
        <v>376</v>
      </c>
      <c r="C29" s="40">
        <v>0</v>
      </c>
      <c r="D29" s="40">
        <v>376</v>
      </c>
      <c r="E29" s="40">
        <v>0</v>
      </c>
      <c r="F29" s="40">
        <v>0</v>
      </c>
      <c r="G29" s="40">
        <v>0</v>
      </c>
      <c r="H29" s="40">
        <v>0</v>
      </c>
      <c r="I29" s="137">
        <f t="shared" si="0"/>
        <v>376</v>
      </c>
      <c r="J29" s="41">
        <v>0</v>
      </c>
      <c r="K29" s="75" t="s">
        <v>19</v>
      </c>
    </row>
    <row r="30" spans="1:11">
      <c r="A30" s="354" t="s">
        <v>274</v>
      </c>
      <c r="B30" s="40">
        <v>4053</v>
      </c>
      <c r="C30" s="40">
        <v>1025</v>
      </c>
      <c r="D30" s="40">
        <v>4053</v>
      </c>
      <c r="E30" s="40">
        <v>1025</v>
      </c>
      <c r="F30" s="40">
        <v>0</v>
      </c>
      <c r="G30" s="40">
        <v>0</v>
      </c>
      <c r="H30" s="40">
        <v>-50</v>
      </c>
      <c r="I30" s="137">
        <f t="shared" si="0"/>
        <v>4003</v>
      </c>
      <c r="J30" s="41">
        <v>1007</v>
      </c>
      <c r="K30" s="75" t="s">
        <v>19</v>
      </c>
    </row>
    <row r="31" spans="1:11">
      <c r="A31" s="354" t="s">
        <v>275</v>
      </c>
      <c r="B31" s="40">
        <v>6</v>
      </c>
      <c r="C31" s="40">
        <v>0</v>
      </c>
      <c r="D31" s="40">
        <v>6</v>
      </c>
      <c r="E31" s="40">
        <v>0</v>
      </c>
      <c r="F31" s="40">
        <v>0</v>
      </c>
      <c r="G31" s="40">
        <v>0</v>
      </c>
      <c r="H31" s="40">
        <v>0</v>
      </c>
      <c r="I31" s="137">
        <f t="shared" si="0"/>
        <v>6</v>
      </c>
      <c r="J31" s="41">
        <v>0</v>
      </c>
      <c r="K31" s="75" t="s">
        <v>19</v>
      </c>
    </row>
    <row r="32" spans="1:11">
      <c r="A32" s="354" t="s">
        <v>276</v>
      </c>
      <c r="B32" s="40">
        <v>48</v>
      </c>
      <c r="C32" s="40">
        <v>0</v>
      </c>
      <c r="D32" s="40">
        <v>48</v>
      </c>
      <c r="E32" s="40">
        <v>0</v>
      </c>
      <c r="F32" s="40">
        <v>0</v>
      </c>
      <c r="G32" s="40">
        <v>0</v>
      </c>
      <c r="H32" s="40">
        <v>0</v>
      </c>
      <c r="I32" s="137">
        <f t="shared" si="0"/>
        <v>48</v>
      </c>
      <c r="J32" s="41">
        <v>0</v>
      </c>
      <c r="K32" s="75" t="s">
        <v>19</v>
      </c>
    </row>
    <row r="33" spans="1:12">
      <c r="A33" s="354" t="s">
        <v>277</v>
      </c>
      <c r="B33" s="40">
        <v>18</v>
      </c>
      <c r="C33" s="40">
        <v>0</v>
      </c>
      <c r="D33" s="40">
        <v>18</v>
      </c>
      <c r="E33" s="40">
        <v>0</v>
      </c>
      <c r="F33" s="40">
        <v>0</v>
      </c>
      <c r="G33" s="40">
        <v>0</v>
      </c>
      <c r="H33" s="40">
        <v>0</v>
      </c>
      <c r="I33" s="137">
        <f t="shared" si="0"/>
        <v>18</v>
      </c>
      <c r="J33" s="41">
        <v>0</v>
      </c>
      <c r="K33" s="75" t="s">
        <v>19</v>
      </c>
    </row>
    <row r="34" spans="1:12">
      <c r="A34" s="354" t="s">
        <v>278</v>
      </c>
      <c r="B34" s="40">
        <v>204</v>
      </c>
      <c r="C34" s="40">
        <v>0</v>
      </c>
      <c r="D34" s="40">
        <v>204</v>
      </c>
      <c r="E34" s="40">
        <v>0</v>
      </c>
      <c r="F34" s="40">
        <v>0</v>
      </c>
      <c r="G34" s="40">
        <v>0</v>
      </c>
      <c r="H34" s="40">
        <v>0</v>
      </c>
      <c r="I34" s="137">
        <f t="shared" si="0"/>
        <v>204</v>
      </c>
      <c r="J34" s="41">
        <v>0</v>
      </c>
      <c r="K34" s="75" t="s">
        <v>19</v>
      </c>
    </row>
    <row r="35" spans="1:12">
      <c r="A35" s="354" t="s">
        <v>279</v>
      </c>
      <c r="B35" s="40">
        <v>1</v>
      </c>
      <c r="C35" s="40">
        <v>0</v>
      </c>
      <c r="D35" s="40">
        <v>1</v>
      </c>
      <c r="E35" s="40">
        <v>0</v>
      </c>
      <c r="F35" s="40">
        <v>0</v>
      </c>
      <c r="G35" s="40">
        <v>0</v>
      </c>
      <c r="H35" s="40">
        <v>0</v>
      </c>
      <c r="I35" s="137">
        <f t="shared" si="0"/>
        <v>1</v>
      </c>
      <c r="J35" s="41">
        <v>0</v>
      </c>
      <c r="K35" s="75" t="s">
        <v>19</v>
      </c>
    </row>
    <row r="36" spans="1:12">
      <c r="A36" s="355" t="s">
        <v>280</v>
      </c>
      <c r="B36" s="356">
        <v>13</v>
      </c>
      <c r="C36" s="356">
        <v>0</v>
      </c>
      <c r="D36" s="356">
        <v>13</v>
      </c>
      <c r="E36" s="356">
        <v>0</v>
      </c>
      <c r="F36" s="356">
        <v>0</v>
      </c>
      <c r="G36" s="356">
        <v>0</v>
      </c>
      <c r="H36" s="356">
        <v>0</v>
      </c>
      <c r="I36" s="137">
        <f t="shared" si="0"/>
        <v>13</v>
      </c>
      <c r="J36" s="357">
        <v>0</v>
      </c>
      <c r="K36" s="75" t="s">
        <v>19</v>
      </c>
    </row>
    <row r="37" spans="1:12">
      <c r="A37" s="355" t="s">
        <v>281</v>
      </c>
      <c r="B37" s="356">
        <v>0</v>
      </c>
      <c r="C37" s="356">
        <v>0</v>
      </c>
      <c r="D37" s="356">
        <v>0</v>
      </c>
      <c r="E37" s="356">
        <v>0</v>
      </c>
      <c r="F37" s="356">
        <v>0</v>
      </c>
      <c r="G37" s="356">
        <v>0</v>
      </c>
      <c r="H37" s="356">
        <v>-464</v>
      </c>
      <c r="I37" s="137">
        <f t="shared" si="0"/>
        <v>-464</v>
      </c>
      <c r="J37" s="357">
        <v>0</v>
      </c>
      <c r="K37" s="75" t="s">
        <v>19</v>
      </c>
    </row>
    <row r="38" spans="1:12">
      <c r="A38" s="358" t="s">
        <v>227</v>
      </c>
      <c r="B38" s="92">
        <f t="shared" ref="B38:J38" si="1">SUM(B9:B37)</f>
        <v>8304</v>
      </c>
      <c r="C38" s="92">
        <f t="shared" si="1"/>
        <v>1383</v>
      </c>
      <c r="D38" s="92">
        <f t="shared" si="1"/>
        <v>8304</v>
      </c>
      <c r="E38" s="92">
        <f t="shared" si="1"/>
        <v>1383</v>
      </c>
      <c r="F38" s="92">
        <f t="shared" si="1"/>
        <v>57</v>
      </c>
      <c r="G38" s="92">
        <f t="shared" si="1"/>
        <v>0</v>
      </c>
      <c r="H38" s="92">
        <f t="shared" si="1"/>
        <v>-514</v>
      </c>
      <c r="I38" s="92">
        <f t="shared" si="1"/>
        <v>7847</v>
      </c>
      <c r="J38" s="93">
        <f t="shared" si="1"/>
        <v>1355</v>
      </c>
      <c r="K38" s="75" t="s">
        <v>19</v>
      </c>
    </row>
    <row r="39" spans="1:12">
      <c r="A39" s="359" t="s">
        <v>282</v>
      </c>
      <c r="B39" s="133">
        <v>1717</v>
      </c>
      <c r="C39" s="133">
        <v>135</v>
      </c>
      <c r="D39" s="133">
        <v>1717</v>
      </c>
      <c r="E39" s="133">
        <v>135</v>
      </c>
      <c r="F39" s="133">
        <v>51</v>
      </c>
      <c r="G39" s="133">
        <v>0</v>
      </c>
      <c r="H39" s="133">
        <v>0</v>
      </c>
      <c r="I39" s="133">
        <f>D39+F39+G39+H39</f>
        <v>1768</v>
      </c>
      <c r="J39" s="134">
        <v>135</v>
      </c>
      <c r="K39" s="75" t="s">
        <v>19</v>
      </c>
    </row>
    <row r="40" spans="1:12">
      <c r="A40" s="360" t="s">
        <v>283</v>
      </c>
      <c r="B40" s="40">
        <v>5829</v>
      </c>
      <c r="C40" s="40">
        <v>1176</v>
      </c>
      <c r="D40" s="40">
        <v>5829</v>
      </c>
      <c r="E40" s="40">
        <v>1176</v>
      </c>
      <c r="F40" s="40">
        <v>6</v>
      </c>
      <c r="G40" s="40">
        <v>0</v>
      </c>
      <c r="H40" s="40">
        <v>0</v>
      </c>
      <c r="I40" s="40">
        <f>D40+F40+G40+H40</f>
        <v>5835</v>
      </c>
      <c r="J40" s="41">
        <v>1149</v>
      </c>
      <c r="K40" s="75" t="s">
        <v>19</v>
      </c>
    </row>
    <row r="41" spans="1:12">
      <c r="A41" s="360" t="s">
        <v>284</v>
      </c>
      <c r="B41" s="40">
        <v>758</v>
      </c>
      <c r="C41" s="40">
        <v>72</v>
      </c>
      <c r="D41" s="40">
        <v>758</v>
      </c>
      <c r="E41" s="40">
        <v>72</v>
      </c>
      <c r="F41" s="40">
        <v>0</v>
      </c>
      <c r="G41" s="40">
        <v>0</v>
      </c>
      <c r="H41" s="40">
        <v>0</v>
      </c>
      <c r="I41" s="40">
        <f>D41+F41+G41+H41</f>
        <v>758</v>
      </c>
      <c r="J41" s="41">
        <v>71</v>
      </c>
      <c r="K41" s="75" t="s">
        <v>19</v>
      </c>
    </row>
    <row r="42" spans="1:12">
      <c r="A42" s="361" t="s">
        <v>285</v>
      </c>
      <c r="B42" s="356">
        <v>0</v>
      </c>
      <c r="C42" s="356">
        <v>0</v>
      </c>
      <c r="D42" s="356">
        <v>0</v>
      </c>
      <c r="E42" s="356">
        <v>0</v>
      </c>
      <c r="F42" s="356">
        <v>0</v>
      </c>
      <c r="G42" s="356">
        <v>0</v>
      </c>
      <c r="H42" s="356">
        <v>-514</v>
      </c>
      <c r="I42" s="356">
        <f>D42+F42+G42+H42</f>
        <v>-514</v>
      </c>
      <c r="J42" s="357">
        <v>0</v>
      </c>
      <c r="K42" s="75" t="s">
        <v>19</v>
      </c>
    </row>
    <row r="43" spans="1:12">
      <c r="A43" s="358" t="s">
        <v>227</v>
      </c>
      <c r="B43" s="92">
        <f t="shared" ref="B43:J43" si="2">SUM(B39:B42)</f>
        <v>8304</v>
      </c>
      <c r="C43" s="92">
        <f t="shared" si="2"/>
        <v>1383</v>
      </c>
      <c r="D43" s="92">
        <f t="shared" si="2"/>
        <v>8304</v>
      </c>
      <c r="E43" s="92">
        <f t="shared" si="2"/>
        <v>1383</v>
      </c>
      <c r="F43" s="92">
        <f t="shared" si="2"/>
        <v>57</v>
      </c>
      <c r="G43" s="92">
        <f t="shared" si="2"/>
        <v>0</v>
      </c>
      <c r="H43" s="92">
        <f t="shared" si="2"/>
        <v>-514</v>
      </c>
      <c r="I43" s="92">
        <f t="shared" si="2"/>
        <v>7847</v>
      </c>
      <c r="J43" s="93">
        <f t="shared" si="2"/>
        <v>1355</v>
      </c>
      <c r="K43" s="75" t="s">
        <v>19</v>
      </c>
    </row>
    <row r="44" spans="1:12">
      <c r="K44" s="75" t="s">
        <v>19</v>
      </c>
    </row>
    <row r="45" spans="1:12" ht="28.5" customHeight="1">
      <c r="A45" s="744" t="s">
        <v>286</v>
      </c>
      <c r="B45" s="744"/>
      <c r="C45" s="744"/>
      <c r="D45" s="744"/>
      <c r="E45" s="744"/>
      <c r="F45" s="744"/>
      <c r="G45" s="744"/>
      <c r="H45" s="744"/>
      <c r="I45" s="744"/>
      <c r="J45" s="744"/>
      <c r="K45" s="75" t="s">
        <v>20</v>
      </c>
      <c r="L45" s="362"/>
    </row>
  </sheetData>
  <mergeCells count="11">
    <mergeCell ref="A6:J6"/>
    <mergeCell ref="A1:J1"/>
    <mergeCell ref="A2:J2"/>
    <mergeCell ref="A3:J3"/>
    <mergeCell ref="A4:J4"/>
    <mergeCell ref="A5:J5"/>
    <mergeCell ref="A7:A8"/>
    <mergeCell ref="B7:C7"/>
    <mergeCell ref="D7:E7"/>
    <mergeCell ref="F7:J7"/>
    <mergeCell ref="A45:J45"/>
  </mergeCells>
  <printOptions horizontalCentered="1"/>
  <pageMargins left="0.7" right="0.7" top="0.75" bottom="0.75" header="0.3" footer="0.3"/>
  <pageSetup scale="70" orientation="landscape" r:id="rId1"/>
  <headerFooter>
    <oddHeader>&amp;L&amp;"Arial,Bold"&amp;12I. Detail of Permanent Positions by Category</oddHeader>
    <oddFooter>&amp;C&amp;"Arial,Regular"Exhibit I - Details of Permanent Positions by Category</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view="pageBreakPreview" topLeftCell="A10" zoomScale="80" zoomScaleNormal="70" zoomScaleSheetLayoutView="80" workbookViewId="0">
      <selection activeCell="A7" sqref="A1:XFD1048576"/>
    </sheetView>
  </sheetViews>
  <sheetFormatPr defaultColWidth="9.109375" defaultRowHeight="13.8"/>
  <cols>
    <col min="1" max="1" width="49.33203125" style="8" customWidth="1"/>
    <col min="2" max="2" width="12" style="8" bestFit="1" customWidth="1"/>
    <col min="3" max="3" width="13.44140625" style="8" bestFit="1" customWidth="1"/>
    <col min="4" max="4" width="12" style="8" bestFit="1" customWidth="1"/>
    <col min="5" max="5" width="13.44140625" style="8" bestFit="1" customWidth="1"/>
    <col min="6" max="9" width="13.6640625" style="8" customWidth="1"/>
    <col min="10" max="10" width="15" style="8" customWidth="1"/>
    <col min="11" max="11" width="14" style="7" bestFit="1" customWidth="1"/>
    <col min="12" max="12" width="4.5546875" style="8" customWidth="1"/>
    <col min="13" max="14" width="8.33203125" style="8" customWidth="1"/>
    <col min="15" max="15" width="12.6640625" style="8" customWidth="1"/>
    <col min="16" max="17" width="8.33203125" style="8" customWidth="1"/>
    <col min="18" max="18" width="12.6640625" style="8" customWidth="1"/>
    <col min="19" max="16384" width="9.109375" style="8"/>
  </cols>
  <sheetData>
    <row r="1" spans="1:18" ht="17.399999999999999">
      <c r="A1" s="730" t="s">
        <v>246</v>
      </c>
      <c r="B1" s="730"/>
      <c r="C1" s="730"/>
      <c r="D1" s="730"/>
      <c r="E1" s="730"/>
      <c r="F1" s="730"/>
      <c r="G1" s="730"/>
      <c r="H1" s="730"/>
      <c r="I1" s="730"/>
      <c r="J1" s="730"/>
      <c r="K1" s="75" t="s">
        <v>19</v>
      </c>
      <c r="L1" s="76"/>
      <c r="M1" s="76"/>
      <c r="N1" s="76"/>
      <c r="O1" s="76"/>
      <c r="P1" s="76"/>
      <c r="Q1" s="76"/>
      <c r="R1" s="76"/>
    </row>
    <row r="2" spans="1:18" ht="15">
      <c r="A2" s="731" t="s">
        <v>52</v>
      </c>
      <c r="B2" s="731"/>
      <c r="C2" s="731"/>
      <c r="D2" s="731"/>
      <c r="E2" s="731"/>
      <c r="F2" s="731"/>
      <c r="G2" s="731"/>
      <c r="H2" s="731"/>
      <c r="I2" s="731"/>
      <c r="J2" s="731"/>
      <c r="K2" s="75" t="s">
        <v>19</v>
      </c>
      <c r="L2" s="78"/>
      <c r="M2" s="78"/>
      <c r="N2" s="78"/>
      <c r="O2" s="78"/>
      <c r="P2" s="78"/>
      <c r="Q2" s="78"/>
      <c r="R2" s="78"/>
    </row>
    <row r="3" spans="1:18">
      <c r="A3" s="732" t="s">
        <v>74</v>
      </c>
      <c r="B3" s="732"/>
      <c r="C3" s="732"/>
      <c r="D3" s="732"/>
      <c r="E3" s="732"/>
      <c r="F3" s="732"/>
      <c r="G3" s="732"/>
      <c r="H3" s="732"/>
      <c r="I3" s="732"/>
      <c r="J3" s="732"/>
      <c r="K3" s="75" t="s">
        <v>19</v>
      </c>
      <c r="L3" s="124"/>
      <c r="M3" s="124"/>
      <c r="N3" s="124"/>
      <c r="O3" s="124"/>
      <c r="P3" s="124"/>
      <c r="Q3" s="124"/>
      <c r="R3" s="124"/>
    </row>
    <row r="4" spans="1:18">
      <c r="A4" s="733" t="s">
        <v>2</v>
      </c>
      <c r="B4" s="733"/>
      <c r="C4" s="733"/>
      <c r="D4" s="733"/>
      <c r="E4" s="733"/>
      <c r="F4" s="733"/>
      <c r="G4" s="733"/>
      <c r="H4" s="733"/>
      <c r="I4" s="733"/>
      <c r="J4" s="733"/>
      <c r="K4" s="75" t="s">
        <v>19</v>
      </c>
      <c r="L4" s="125"/>
      <c r="M4" s="125"/>
      <c r="N4" s="125"/>
      <c r="O4" s="125"/>
      <c r="P4" s="125"/>
      <c r="Q4" s="125"/>
      <c r="R4" s="125"/>
    </row>
    <row r="5" spans="1:18">
      <c r="A5" s="733"/>
      <c r="B5" s="733"/>
      <c r="C5" s="733"/>
      <c r="D5" s="733"/>
      <c r="E5" s="733"/>
      <c r="F5" s="733"/>
      <c r="G5" s="733"/>
      <c r="H5" s="733"/>
      <c r="I5" s="733"/>
      <c r="J5" s="733"/>
      <c r="K5" s="75" t="s">
        <v>19</v>
      </c>
      <c r="L5" s="125"/>
      <c r="M5" s="125"/>
      <c r="N5" s="125"/>
      <c r="O5" s="125"/>
      <c r="P5" s="125"/>
      <c r="Q5" s="125"/>
      <c r="R5" s="125"/>
    </row>
    <row r="6" spans="1:18" ht="14.4" thickBot="1">
      <c r="A6" s="733"/>
      <c r="B6" s="733"/>
      <c r="C6" s="733"/>
      <c r="D6" s="733"/>
      <c r="E6" s="733"/>
      <c r="F6" s="733"/>
      <c r="G6" s="733"/>
      <c r="H6" s="733"/>
      <c r="I6" s="733"/>
      <c r="J6" s="733"/>
      <c r="K6" s="75" t="s">
        <v>19</v>
      </c>
      <c r="L6" s="125"/>
      <c r="M6" s="125"/>
      <c r="N6" s="125"/>
      <c r="O6" s="125"/>
      <c r="P6" s="125"/>
      <c r="Q6" s="125"/>
      <c r="R6" s="125"/>
    </row>
    <row r="7" spans="1:18" ht="43.5" customHeight="1">
      <c r="A7" s="764" t="s">
        <v>247</v>
      </c>
      <c r="B7" s="949" t="s">
        <v>248</v>
      </c>
      <c r="C7" s="950"/>
      <c r="D7" s="949" t="s">
        <v>7</v>
      </c>
      <c r="E7" s="950"/>
      <c r="F7" s="951" t="s">
        <v>22</v>
      </c>
      <c r="G7" s="952"/>
      <c r="H7" s="952"/>
      <c r="I7" s="952"/>
      <c r="J7" s="953"/>
      <c r="K7" s="75" t="s">
        <v>19</v>
      </c>
    </row>
    <row r="8" spans="1:18" ht="27.6">
      <c r="A8" s="766"/>
      <c r="B8" s="126" t="s">
        <v>4</v>
      </c>
      <c r="C8" s="126" t="s">
        <v>242</v>
      </c>
      <c r="D8" s="126" t="s">
        <v>4</v>
      </c>
      <c r="E8" s="126" t="s">
        <v>242</v>
      </c>
      <c r="F8" s="126" t="s">
        <v>249</v>
      </c>
      <c r="G8" s="126" t="s">
        <v>250</v>
      </c>
      <c r="H8" s="126" t="s">
        <v>93</v>
      </c>
      <c r="I8" s="126" t="s">
        <v>251</v>
      </c>
      <c r="J8" s="127" t="s">
        <v>252</v>
      </c>
      <c r="K8" s="75" t="s">
        <v>19</v>
      </c>
    </row>
    <row r="9" spans="1:18">
      <c r="A9" s="353" t="s">
        <v>253</v>
      </c>
      <c r="B9" s="85">
        <v>2</v>
      </c>
      <c r="C9" s="85">
        <v>0</v>
      </c>
      <c r="D9" s="85">
        <v>2</v>
      </c>
      <c r="E9" s="85">
        <v>0</v>
      </c>
      <c r="F9" s="85">
        <v>0</v>
      </c>
      <c r="G9" s="85">
        <v>0</v>
      </c>
      <c r="H9" s="85">
        <v>0</v>
      </c>
      <c r="I9" s="85">
        <f>D9+F9+G9+H9</f>
        <v>2</v>
      </c>
      <c r="J9" s="128">
        <v>0</v>
      </c>
      <c r="K9" s="75" t="s">
        <v>19</v>
      </c>
    </row>
    <row r="10" spans="1:18">
      <c r="A10" s="570" t="s">
        <v>254</v>
      </c>
      <c r="B10" s="137">
        <v>0</v>
      </c>
      <c r="C10" s="137">
        <v>0</v>
      </c>
      <c r="D10" s="137">
        <v>0</v>
      </c>
      <c r="E10" s="137">
        <v>0</v>
      </c>
      <c r="F10" s="137">
        <v>0</v>
      </c>
      <c r="G10" s="137">
        <v>0</v>
      </c>
      <c r="H10" s="137">
        <v>0</v>
      </c>
      <c r="I10" s="137">
        <f>D10+F10+G10+H10</f>
        <v>0</v>
      </c>
      <c r="J10" s="138">
        <v>0</v>
      </c>
      <c r="K10" s="75" t="s">
        <v>19</v>
      </c>
    </row>
    <row r="11" spans="1:18">
      <c r="A11" s="571" t="s">
        <v>256</v>
      </c>
      <c r="B11" s="356">
        <v>96</v>
      </c>
      <c r="C11" s="356">
        <v>0</v>
      </c>
      <c r="D11" s="356">
        <v>96</v>
      </c>
      <c r="E11" s="356">
        <v>0</v>
      </c>
      <c r="F11" s="356">
        <v>0</v>
      </c>
      <c r="G11" s="356">
        <v>0</v>
      </c>
      <c r="H11" s="356">
        <v>0</v>
      </c>
      <c r="I11" s="137">
        <f t="shared" ref="I11:I37" si="0">D11+F11+G11+H11</f>
        <v>96</v>
      </c>
      <c r="J11" s="357">
        <v>0</v>
      </c>
      <c r="K11" s="75" t="s">
        <v>19</v>
      </c>
    </row>
    <row r="12" spans="1:18">
      <c r="A12" s="354" t="s">
        <v>257</v>
      </c>
      <c r="B12" s="40">
        <v>7</v>
      </c>
      <c r="C12" s="40">
        <v>0</v>
      </c>
      <c r="D12" s="40">
        <v>7</v>
      </c>
      <c r="E12" s="40">
        <v>0</v>
      </c>
      <c r="F12" s="40">
        <v>0</v>
      </c>
      <c r="G12" s="40">
        <v>0</v>
      </c>
      <c r="H12" s="40">
        <v>0</v>
      </c>
      <c r="I12" s="137">
        <f t="shared" si="0"/>
        <v>7</v>
      </c>
      <c r="J12" s="41">
        <v>0</v>
      </c>
      <c r="K12" s="75" t="s">
        <v>19</v>
      </c>
    </row>
    <row r="13" spans="1:18">
      <c r="A13" s="354" t="s">
        <v>258</v>
      </c>
      <c r="B13" s="40">
        <v>270</v>
      </c>
      <c r="C13" s="40">
        <v>0</v>
      </c>
      <c r="D13" s="40">
        <v>270</v>
      </c>
      <c r="E13" s="40">
        <v>0</v>
      </c>
      <c r="F13" s="40">
        <v>0</v>
      </c>
      <c r="G13" s="40">
        <v>0</v>
      </c>
      <c r="H13" s="40">
        <v>0</v>
      </c>
      <c r="I13" s="137">
        <f t="shared" si="0"/>
        <v>270</v>
      </c>
      <c r="J13" s="41">
        <v>0</v>
      </c>
      <c r="K13" s="75" t="s">
        <v>19</v>
      </c>
    </row>
    <row r="14" spans="1:18">
      <c r="A14" s="354" t="s">
        <v>287</v>
      </c>
      <c r="B14" s="40">
        <v>3</v>
      </c>
      <c r="C14" s="40">
        <v>0</v>
      </c>
      <c r="D14" s="40">
        <v>3</v>
      </c>
      <c r="E14" s="40">
        <v>0</v>
      </c>
      <c r="F14" s="40">
        <v>0</v>
      </c>
      <c r="G14" s="40">
        <v>0</v>
      </c>
      <c r="H14" s="40">
        <v>0</v>
      </c>
      <c r="I14" s="137">
        <f t="shared" si="0"/>
        <v>3</v>
      </c>
      <c r="J14" s="41">
        <v>0</v>
      </c>
      <c r="K14" s="75" t="s">
        <v>19</v>
      </c>
    </row>
    <row r="15" spans="1:18">
      <c r="A15" s="354" t="s">
        <v>259</v>
      </c>
      <c r="B15" s="40">
        <v>6</v>
      </c>
      <c r="C15" s="40">
        <v>0</v>
      </c>
      <c r="D15" s="40">
        <v>6</v>
      </c>
      <c r="E15" s="40">
        <v>0</v>
      </c>
      <c r="F15" s="40">
        <v>0</v>
      </c>
      <c r="G15" s="40">
        <v>0</v>
      </c>
      <c r="H15" s="40">
        <v>0</v>
      </c>
      <c r="I15" s="137">
        <f t="shared" si="0"/>
        <v>6</v>
      </c>
      <c r="J15" s="41">
        <v>0</v>
      </c>
      <c r="K15" s="75" t="s">
        <v>19</v>
      </c>
    </row>
    <row r="16" spans="1:18">
      <c r="A16" s="354" t="s">
        <v>288</v>
      </c>
      <c r="B16" s="40">
        <v>12</v>
      </c>
      <c r="C16" s="40">
        <v>0</v>
      </c>
      <c r="D16" s="40">
        <v>12</v>
      </c>
      <c r="E16" s="40">
        <v>0</v>
      </c>
      <c r="F16" s="40">
        <v>0</v>
      </c>
      <c r="G16" s="40">
        <v>0</v>
      </c>
      <c r="H16" s="40">
        <v>0</v>
      </c>
      <c r="I16" s="137">
        <f t="shared" si="0"/>
        <v>12</v>
      </c>
      <c r="J16" s="41">
        <v>0</v>
      </c>
      <c r="K16" s="75" t="s">
        <v>19</v>
      </c>
    </row>
    <row r="17" spans="1:11">
      <c r="A17" s="354" t="s">
        <v>261</v>
      </c>
      <c r="B17" s="40">
        <v>2</v>
      </c>
      <c r="C17" s="40">
        <v>0</v>
      </c>
      <c r="D17" s="40">
        <v>2</v>
      </c>
      <c r="E17" s="40">
        <v>0</v>
      </c>
      <c r="F17" s="40">
        <v>0</v>
      </c>
      <c r="G17" s="40">
        <v>0</v>
      </c>
      <c r="H17" s="40">
        <v>0</v>
      </c>
      <c r="I17" s="137">
        <f t="shared" si="0"/>
        <v>2</v>
      </c>
      <c r="J17" s="41">
        <v>0</v>
      </c>
      <c r="K17" s="75" t="s">
        <v>19</v>
      </c>
    </row>
    <row r="18" spans="1:11">
      <c r="A18" s="354" t="s">
        <v>262</v>
      </c>
      <c r="B18" s="40">
        <v>21</v>
      </c>
      <c r="C18" s="40">
        <v>0</v>
      </c>
      <c r="D18" s="40">
        <v>21</v>
      </c>
      <c r="E18" s="40">
        <v>0</v>
      </c>
      <c r="F18" s="40">
        <v>0</v>
      </c>
      <c r="G18" s="40">
        <v>0</v>
      </c>
      <c r="H18" s="40">
        <v>0</v>
      </c>
      <c r="I18" s="137">
        <f t="shared" si="0"/>
        <v>21</v>
      </c>
      <c r="J18" s="41">
        <v>0</v>
      </c>
      <c r="K18" s="75" t="s">
        <v>19</v>
      </c>
    </row>
    <row r="19" spans="1:11">
      <c r="A19" s="354" t="s">
        <v>289</v>
      </c>
      <c r="B19" s="40">
        <v>11</v>
      </c>
      <c r="C19" s="40">
        <v>0</v>
      </c>
      <c r="D19" s="40">
        <v>11</v>
      </c>
      <c r="E19" s="40">
        <v>0</v>
      </c>
      <c r="F19" s="40">
        <v>0</v>
      </c>
      <c r="G19" s="40">
        <v>0</v>
      </c>
      <c r="H19" s="40">
        <v>0</v>
      </c>
      <c r="I19" s="137">
        <f t="shared" si="0"/>
        <v>11</v>
      </c>
      <c r="J19" s="41">
        <v>0</v>
      </c>
      <c r="K19" s="75" t="s">
        <v>19</v>
      </c>
    </row>
    <row r="20" spans="1:11">
      <c r="A20" s="354" t="s">
        <v>263</v>
      </c>
      <c r="B20" s="40">
        <v>7</v>
      </c>
      <c r="C20" s="40">
        <v>0</v>
      </c>
      <c r="D20" s="40">
        <v>7</v>
      </c>
      <c r="E20" s="40">
        <v>0</v>
      </c>
      <c r="F20" s="40">
        <v>0</v>
      </c>
      <c r="G20" s="40">
        <v>0</v>
      </c>
      <c r="H20" s="40">
        <v>0</v>
      </c>
      <c r="I20" s="137">
        <f t="shared" si="0"/>
        <v>7</v>
      </c>
      <c r="J20" s="41">
        <v>0</v>
      </c>
      <c r="K20" s="75" t="s">
        <v>19</v>
      </c>
    </row>
    <row r="21" spans="1:11">
      <c r="A21" s="354" t="s">
        <v>264</v>
      </c>
      <c r="B21" s="40">
        <v>1</v>
      </c>
      <c r="C21" s="40">
        <v>0</v>
      </c>
      <c r="D21" s="40">
        <v>1</v>
      </c>
      <c r="E21" s="40">
        <v>0</v>
      </c>
      <c r="F21" s="40">
        <v>0</v>
      </c>
      <c r="G21" s="40">
        <v>0</v>
      </c>
      <c r="H21" s="40">
        <v>0</v>
      </c>
      <c r="I21" s="137">
        <f t="shared" si="0"/>
        <v>1</v>
      </c>
      <c r="J21" s="41">
        <v>0</v>
      </c>
      <c r="K21" s="75" t="s">
        <v>19</v>
      </c>
    </row>
    <row r="22" spans="1:11">
      <c r="A22" s="354" t="s">
        <v>265</v>
      </c>
      <c r="B22" s="40">
        <v>1</v>
      </c>
      <c r="C22" s="40">
        <v>0</v>
      </c>
      <c r="D22" s="40">
        <v>1</v>
      </c>
      <c r="E22" s="40">
        <v>0</v>
      </c>
      <c r="F22" s="40">
        <v>0</v>
      </c>
      <c r="G22" s="40">
        <v>0</v>
      </c>
      <c r="H22" s="40">
        <v>0</v>
      </c>
      <c r="I22" s="137">
        <f t="shared" si="0"/>
        <v>1</v>
      </c>
      <c r="J22" s="41">
        <v>0</v>
      </c>
      <c r="K22" s="75" t="s">
        <v>19</v>
      </c>
    </row>
    <row r="23" spans="1:11">
      <c r="A23" s="354" t="s">
        <v>266</v>
      </c>
      <c r="B23" s="40">
        <v>5</v>
      </c>
      <c r="C23" s="40">
        <v>0</v>
      </c>
      <c r="D23" s="40">
        <v>5</v>
      </c>
      <c r="E23" s="40">
        <v>0</v>
      </c>
      <c r="F23" s="40">
        <v>0</v>
      </c>
      <c r="G23" s="40">
        <v>0</v>
      </c>
      <c r="H23" s="40">
        <v>0</v>
      </c>
      <c r="I23" s="137">
        <f t="shared" si="0"/>
        <v>5</v>
      </c>
      <c r="J23" s="41">
        <v>0</v>
      </c>
      <c r="K23" s="75" t="s">
        <v>19</v>
      </c>
    </row>
    <row r="24" spans="1:11">
      <c r="A24" s="354" t="s">
        <v>267</v>
      </c>
      <c r="B24" s="40">
        <v>26</v>
      </c>
      <c r="C24" s="40">
        <v>0</v>
      </c>
      <c r="D24" s="40">
        <v>26</v>
      </c>
      <c r="E24" s="40">
        <v>0</v>
      </c>
      <c r="F24" s="40">
        <v>0</v>
      </c>
      <c r="G24" s="40">
        <v>0</v>
      </c>
      <c r="H24" s="40">
        <v>0</v>
      </c>
      <c r="I24" s="137">
        <f t="shared" si="0"/>
        <v>26</v>
      </c>
      <c r="J24" s="41">
        <v>0</v>
      </c>
      <c r="K24" s="75" t="s">
        <v>19</v>
      </c>
    </row>
    <row r="25" spans="1:11">
      <c r="A25" s="354" t="s">
        <v>268</v>
      </c>
      <c r="B25" s="40">
        <v>4</v>
      </c>
      <c r="C25" s="40">
        <v>0</v>
      </c>
      <c r="D25" s="40">
        <v>4</v>
      </c>
      <c r="E25" s="40">
        <v>0</v>
      </c>
      <c r="F25" s="40">
        <v>0</v>
      </c>
      <c r="G25" s="40">
        <v>0</v>
      </c>
      <c r="H25" s="40">
        <v>0</v>
      </c>
      <c r="I25" s="137">
        <f t="shared" si="0"/>
        <v>4</v>
      </c>
      <c r="J25" s="41">
        <v>0</v>
      </c>
      <c r="K25" s="75" t="s">
        <v>19</v>
      </c>
    </row>
    <row r="26" spans="1:11">
      <c r="A26" s="354" t="s">
        <v>269</v>
      </c>
      <c r="B26" s="40">
        <v>1</v>
      </c>
      <c r="C26" s="40">
        <v>0</v>
      </c>
      <c r="D26" s="40">
        <v>1</v>
      </c>
      <c r="E26" s="40">
        <v>0</v>
      </c>
      <c r="F26" s="40">
        <v>0</v>
      </c>
      <c r="G26" s="40">
        <v>0</v>
      </c>
      <c r="H26" s="40">
        <v>0</v>
      </c>
      <c r="I26" s="137">
        <f t="shared" si="0"/>
        <v>1</v>
      </c>
      <c r="J26" s="41">
        <v>0</v>
      </c>
      <c r="K26" s="75" t="s">
        <v>19</v>
      </c>
    </row>
    <row r="27" spans="1:11">
      <c r="A27" s="354" t="s">
        <v>270</v>
      </c>
      <c r="B27" s="40">
        <v>0</v>
      </c>
      <c r="C27" s="40">
        <v>0</v>
      </c>
      <c r="D27" s="40">
        <v>0</v>
      </c>
      <c r="E27" s="40">
        <v>0</v>
      </c>
      <c r="F27" s="40">
        <v>0</v>
      </c>
      <c r="G27" s="40">
        <v>0</v>
      </c>
      <c r="H27" s="40">
        <v>0</v>
      </c>
      <c r="I27" s="137">
        <f t="shared" si="0"/>
        <v>0</v>
      </c>
      <c r="J27" s="41">
        <v>0</v>
      </c>
      <c r="K27" s="75" t="s">
        <v>19</v>
      </c>
    </row>
    <row r="28" spans="1:11">
      <c r="A28" s="354" t="s">
        <v>271</v>
      </c>
      <c r="B28" s="40">
        <v>2</v>
      </c>
      <c r="C28" s="40">
        <v>0</v>
      </c>
      <c r="D28" s="40">
        <v>2</v>
      </c>
      <c r="E28" s="40">
        <v>0</v>
      </c>
      <c r="F28" s="40">
        <v>0</v>
      </c>
      <c r="G28" s="40">
        <v>0</v>
      </c>
      <c r="H28" s="40">
        <v>0</v>
      </c>
      <c r="I28" s="137">
        <f t="shared" si="0"/>
        <v>2</v>
      </c>
      <c r="J28" s="41">
        <v>0</v>
      </c>
      <c r="K28" s="75" t="s">
        <v>19</v>
      </c>
    </row>
    <row r="29" spans="1:11">
      <c r="A29" s="354" t="s">
        <v>290</v>
      </c>
      <c r="B29" s="40">
        <v>626</v>
      </c>
      <c r="C29" s="40">
        <v>0</v>
      </c>
      <c r="D29" s="40">
        <v>626</v>
      </c>
      <c r="E29" s="40">
        <v>0</v>
      </c>
      <c r="F29" s="40">
        <v>0</v>
      </c>
      <c r="G29" s="40">
        <v>0</v>
      </c>
      <c r="H29" s="40">
        <v>0</v>
      </c>
      <c r="I29" s="137">
        <f t="shared" si="0"/>
        <v>626</v>
      </c>
      <c r="J29" s="41">
        <v>0</v>
      </c>
      <c r="K29" s="75" t="s">
        <v>19</v>
      </c>
    </row>
    <row r="30" spans="1:11">
      <c r="A30" s="354" t="s">
        <v>273</v>
      </c>
      <c r="B30" s="40">
        <v>67</v>
      </c>
      <c r="C30" s="40">
        <v>0</v>
      </c>
      <c r="D30" s="40">
        <v>67</v>
      </c>
      <c r="E30" s="40">
        <v>0</v>
      </c>
      <c r="F30" s="40">
        <v>0</v>
      </c>
      <c r="G30" s="40">
        <v>0</v>
      </c>
      <c r="H30" s="40">
        <v>0</v>
      </c>
      <c r="I30" s="137">
        <f t="shared" si="0"/>
        <v>67</v>
      </c>
      <c r="J30" s="41">
        <v>0</v>
      </c>
      <c r="K30" s="75" t="s">
        <v>19</v>
      </c>
    </row>
    <row r="31" spans="1:11">
      <c r="A31" s="354" t="s">
        <v>274</v>
      </c>
      <c r="B31" s="40">
        <v>291</v>
      </c>
      <c r="C31" s="40">
        <v>0</v>
      </c>
      <c r="D31" s="40">
        <v>291</v>
      </c>
      <c r="E31" s="40">
        <v>0</v>
      </c>
      <c r="F31" s="40">
        <v>0</v>
      </c>
      <c r="G31" s="40">
        <v>0</v>
      </c>
      <c r="H31" s="40">
        <v>0</v>
      </c>
      <c r="I31" s="137">
        <f t="shared" si="0"/>
        <v>291</v>
      </c>
      <c r="J31" s="41">
        <v>0</v>
      </c>
      <c r="K31" s="75" t="s">
        <v>19</v>
      </c>
    </row>
    <row r="32" spans="1:11">
      <c r="A32" s="354" t="s">
        <v>275</v>
      </c>
      <c r="B32" s="40">
        <v>0</v>
      </c>
      <c r="C32" s="40">
        <v>0</v>
      </c>
      <c r="D32" s="40">
        <v>0</v>
      </c>
      <c r="E32" s="40">
        <v>0</v>
      </c>
      <c r="F32" s="40">
        <v>0</v>
      </c>
      <c r="G32" s="40">
        <v>0</v>
      </c>
      <c r="H32" s="40">
        <v>0</v>
      </c>
      <c r="I32" s="137">
        <f t="shared" si="0"/>
        <v>0</v>
      </c>
      <c r="J32" s="41">
        <v>0</v>
      </c>
      <c r="K32" s="75" t="s">
        <v>19</v>
      </c>
    </row>
    <row r="33" spans="1:11">
      <c r="A33" s="354" t="s">
        <v>276</v>
      </c>
      <c r="B33" s="40">
        <v>0</v>
      </c>
      <c r="C33" s="40">
        <v>0</v>
      </c>
      <c r="D33" s="40">
        <v>0</v>
      </c>
      <c r="E33" s="40">
        <v>0</v>
      </c>
      <c r="F33" s="40">
        <v>0</v>
      </c>
      <c r="G33" s="40">
        <v>0</v>
      </c>
      <c r="H33" s="40">
        <v>0</v>
      </c>
      <c r="I33" s="137">
        <f t="shared" si="0"/>
        <v>0</v>
      </c>
      <c r="J33" s="41">
        <v>0</v>
      </c>
      <c r="K33" s="75" t="s">
        <v>19</v>
      </c>
    </row>
    <row r="34" spans="1:11">
      <c r="A34" s="354" t="s">
        <v>277</v>
      </c>
      <c r="B34" s="40">
        <v>0</v>
      </c>
      <c r="C34" s="40">
        <v>0</v>
      </c>
      <c r="D34" s="40">
        <v>0</v>
      </c>
      <c r="E34" s="40">
        <v>0</v>
      </c>
      <c r="F34" s="40">
        <v>0</v>
      </c>
      <c r="G34" s="40">
        <v>0</v>
      </c>
      <c r="H34" s="40">
        <v>0</v>
      </c>
      <c r="I34" s="137">
        <f t="shared" si="0"/>
        <v>0</v>
      </c>
      <c r="J34" s="41">
        <v>0</v>
      </c>
      <c r="K34" s="75" t="s">
        <v>19</v>
      </c>
    </row>
    <row r="35" spans="1:11">
      <c r="A35" s="354" t="s">
        <v>278</v>
      </c>
      <c r="B35" s="40">
        <v>32</v>
      </c>
      <c r="C35" s="40">
        <v>0</v>
      </c>
      <c r="D35" s="40">
        <v>32</v>
      </c>
      <c r="E35" s="40">
        <v>0</v>
      </c>
      <c r="F35" s="40">
        <v>0</v>
      </c>
      <c r="G35" s="40">
        <v>0</v>
      </c>
      <c r="H35" s="40">
        <v>0</v>
      </c>
      <c r="I35" s="137">
        <f t="shared" si="0"/>
        <v>32</v>
      </c>
      <c r="J35" s="41">
        <v>0</v>
      </c>
      <c r="K35" s="75" t="s">
        <v>19</v>
      </c>
    </row>
    <row r="36" spans="1:11">
      <c r="A36" s="354" t="s">
        <v>279</v>
      </c>
      <c r="B36" s="40">
        <v>0</v>
      </c>
      <c r="C36" s="40">
        <v>0</v>
      </c>
      <c r="D36" s="40">
        <v>0</v>
      </c>
      <c r="E36" s="40">
        <v>0</v>
      </c>
      <c r="F36" s="40">
        <v>0</v>
      </c>
      <c r="G36" s="40">
        <v>0</v>
      </c>
      <c r="H36" s="40">
        <v>0</v>
      </c>
      <c r="I36" s="137">
        <f t="shared" si="0"/>
        <v>0</v>
      </c>
      <c r="J36" s="41">
        <v>0</v>
      </c>
      <c r="K36" s="75" t="s">
        <v>19</v>
      </c>
    </row>
    <row r="37" spans="1:11">
      <c r="A37" s="355" t="s">
        <v>280</v>
      </c>
      <c r="B37" s="356">
        <v>4</v>
      </c>
      <c r="C37" s="356">
        <v>0</v>
      </c>
      <c r="D37" s="356">
        <v>4</v>
      </c>
      <c r="E37" s="356">
        <v>0</v>
      </c>
      <c r="F37" s="356">
        <v>0</v>
      </c>
      <c r="G37" s="356">
        <v>0</v>
      </c>
      <c r="H37" s="356">
        <v>0</v>
      </c>
      <c r="I37" s="137">
        <f t="shared" si="0"/>
        <v>4</v>
      </c>
      <c r="J37" s="357">
        <v>0</v>
      </c>
      <c r="K37" s="75" t="s">
        <v>19</v>
      </c>
    </row>
    <row r="38" spans="1:11">
      <c r="A38" s="358" t="s">
        <v>227</v>
      </c>
      <c r="B38" s="92">
        <f t="shared" ref="B38:J38" si="1">SUM(B9:B37)</f>
        <v>1497</v>
      </c>
      <c r="C38" s="92">
        <f t="shared" si="1"/>
        <v>0</v>
      </c>
      <c r="D38" s="92">
        <f t="shared" si="1"/>
        <v>1497</v>
      </c>
      <c r="E38" s="92">
        <f t="shared" si="1"/>
        <v>0</v>
      </c>
      <c r="F38" s="92">
        <f t="shared" si="1"/>
        <v>0</v>
      </c>
      <c r="G38" s="92">
        <f t="shared" si="1"/>
        <v>0</v>
      </c>
      <c r="H38" s="92">
        <f t="shared" si="1"/>
        <v>0</v>
      </c>
      <c r="I38" s="92">
        <f t="shared" si="1"/>
        <v>1497</v>
      </c>
      <c r="J38" s="93">
        <f t="shared" si="1"/>
        <v>0</v>
      </c>
      <c r="K38" s="75" t="s">
        <v>19</v>
      </c>
    </row>
    <row r="39" spans="1:11">
      <c r="A39" s="359" t="s">
        <v>282</v>
      </c>
      <c r="B39" s="133">
        <v>331</v>
      </c>
      <c r="C39" s="133">
        <v>0</v>
      </c>
      <c r="D39" s="133">
        <v>331</v>
      </c>
      <c r="E39" s="133">
        <v>0</v>
      </c>
      <c r="F39" s="133">
        <v>0</v>
      </c>
      <c r="G39" s="133">
        <v>0</v>
      </c>
      <c r="H39" s="133">
        <v>0</v>
      </c>
      <c r="I39" s="133">
        <f>D39+F39+G39+H39</f>
        <v>331</v>
      </c>
      <c r="J39" s="134">
        <v>0</v>
      </c>
      <c r="K39" s="75" t="s">
        <v>19</v>
      </c>
    </row>
    <row r="40" spans="1:11">
      <c r="A40" s="360" t="s">
        <v>283</v>
      </c>
      <c r="B40" s="40">
        <v>1153</v>
      </c>
      <c r="C40" s="40">
        <v>0</v>
      </c>
      <c r="D40" s="40">
        <v>1153</v>
      </c>
      <c r="E40" s="40">
        <v>0</v>
      </c>
      <c r="F40" s="40">
        <v>0</v>
      </c>
      <c r="G40" s="40">
        <v>0</v>
      </c>
      <c r="H40" s="40">
        <v>0</v>
      </c>
      <c r="I40" s="40">
        <f>D40+F40+G40+H40</f>
        <v>1153</v>
      </c>
      <c r="J40" s="41">
        <v>0</v>
      </c>
      <c r="K40" s="75" t="s">
        <v>19</v>
      </c>
    </row>
    <row r="41" spans="1:11">
      <c r="A41" s="360" t="s">
        <v>284</v>
      </c>
      <c r="B41" s="40">
        <v>13</v>
      </c>
      <c r="C41" s="40">
        <v>0</v>
      </c>
      <c r="D41" s="40">
        <v>13</v>
      </c>
      <c r="E41" s="40">
        <v>0</v>
      </c>
      <c r="F41" s="40">
        <v>0</v>
      </c>
      <c r="G41" s="40">
        <v>0</v>
      </c>
      <c r="H41" s="40">
        <v>0</v>
      </c>
      <c r="I41" s="40">
        <f>D41+F41+G41+H41</f>
        <v>13</v>
      </c>
      <c r="J41" s="41">
        <v>0</v>
      </c>
      <c r="K41" s="75" t="s">
        <v>19</v>
      </c>
    </row>
    <row r="42" spans="1:11">
      <c r="A42" s="358" t="s">
        <v>227</v>
      </c>
      <c r="B42" s="92">
        <f t="shared" ref="B42:J42" si="2">SUM(B39:B41)</f>
        <v>1497</v>
      </c>
      <c r="C42" s="92">
        <f t="shared" si="2"/>
        <v>0</v>
      </c>
      <c r="D42" s="92">
        <f t="shared" si="2"/>
        <v>1497</v>
      </c>
      <c r="E42" s="92">
        <f t="shared" si="2"/>
        <v>0</v>
      </c>
      <c r="F42" s="92">
        <f t="shared" si="2"/>
        <v>0</v>
      </c>
      <c r="G42" s="92">
        <f t="shared" si="2"/>
        <v>0</v>
      </c>
      <c r="H42" s="92">
        <f t="shared" si="2"/>
        <v>0</v>
      </c>
      <c r="I42" s="92">
        <f t="shared" si="2"/>
        <v>1497</v>
      </c>
      <c r="J42" s="93">
        <f t="shared" si="2"/>
        <v>0</v>
      </c>
      <c r="K42" s="75" t="s">
        <v>20</v>
      </c>
    </row>
    <row r="44" spans="1:11">
      <c r="B44" s="9"/>
    </row>
  </sheetData>
  <mergeCells count="10">
    <mergeCell ref="A7:A8"/>
    <mergeCell ref="B7:C7"/>
    <mergeCell ref="D7:E7"/>
    <mergeCell ref="F7:J7"/>
    <mergeCell ref="A1:J1"/>
    <mergeCell ref="A2:J2"/>
    <mergeCell ref="A3:J3"/>
    <mergeCell ref="A4:J4"/>
    <mergeCell ref="A5:J5"/>
    <mergeCell ref="A6:J6"/>
  </mergeCells>
  <printOptions horizontalCentered="1"/>
  <pageMargins left="0.7" right="0.7" top="0.75" bottom="0.75" header="0.3" footer="0.3"/>
  <pageSetup scale="70" orientation="landscape" r:id="rId1"/>
  <headerFooter>
    <oddHeader>&amp;L&amp;"Arial,Bold"&amp;12I. Detail of Permanent Positions by Category</oddHeader>
    <oddFooter>&amp;C&amp;"Arial,Regular"Exhibit I - Details of Permanent Positions by Category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BreakPreview" zoomScale="80" zoomScaleNormal="85" zoomScaleSheetLayoutView="80" workbookViewId="0">
      <selection sqref="A1:XFD1048576"/>
    </sheetView>
  </sheetViews>
  <sheetFormatPr defaultColWidth="9.109375" defaultRowHeight="13.8"/>
  <cols>
    <col min="1" max="1" width="63.5546875" style="146" customWidth="1"/>
    <col min="2" max="2" width="8.6640625" style="146" customWidth="1"/>
    <col min="3" max="3" width="12.6640625" style="146" customWidth="1"/>
    <col min="4" max="4" width="8.6640625" style="146" customWidth="1"/>
    <col min="5" max="5" width="12.6640625" style="146" customWidth="1"/>
    <col min="6" max="6" width="8.6640625" style="146" customWidth="1"/>
    <col min="7" max="7" width="12.6640625" style="146" customWidth="1"/>
    <col min="8" max="8" width="8.6640625" style="146" customWidth="1"/>
    <col min="9" max="9" width="12.6640625" style="146" customWidth="1"/>
    <col min="10" max="10" width="8.6640625" style="146" customWidth="1"/>
    <col min="11" max="11" width="12.6640625" style="146" customWidth="1"/>
    <col min="12" max="12" width="8.6640625" style="146" customWidth="1"/>
    <col min="13" max="13" width="12.6640625" style="146" customWidth="1"/>
    <col min="14" max="14" width="14" style="147" bestFit="1" customWidth="1"/>
    <col min="15" max="15" width="4.5546875" style="146" customWidth="1"/>
    <col min="16" max="17" width="8.33203125" style="146" customWidth="1"/>
    <col min="18" max="18" width="12.6640625" style="146" customWidth="1"/>
    <col min="19" max="20" width="8.33203125" style="146" customWidth="1"/>
    <col min="21" max="21" width="12.6640625" style="146" customWidth="1"/>
    <col min="22" max="16384" width="9.109375" style="146"/>
  </cols>
  <sheetData>
    <row r="1" spans="1:21" ht="17.399999999999999">
      <c r="A1" s="753" t="s">
        <v>294</v>
      </c>
      <c r="B1" s="753"/>
      <c r="C1" s="753"/>
      <c r="D1" s="753"/>
      <c r="E1" s="753"/>
      <c r="F1" s="753"/>
      <c r="G1" s="753"/>
      <c r="H1" s="753"/>
      <c r="I1" s="753"/>
      <c r="J1" s="753"/>
      <c r="K1" s="753"/>
      <c r="L1" s="753"/>
      <c r="M1" s="753"/>
      <c r="N1" s="669" t="s">
        <v>19</v>
      </c>
      <c r="O1" s="195"/>
      <c r="P1" s="195"/>
      <c r="Q1" s="195"/>
      <c r="R1" s="195"/>
      <c r="S1" s="195"/>
      <c r="T1" s="195"/>
      <c r="U1" s="195"/>
    </row>
    <row r="2" spans="1:21" ht="15">
      <c r="A2" s="754" t="s">
        <v>52</v>
      </c>
      <c r="B2" s="754"/>
      <c r="C2" s="754"/>
      <c r="D2" s="754"/>
      <c r="E2" s="754"/>
      <c r="F2" s="754"/>
      <c r="G2" s="754"/>
      <c r="H2" s="754"/>
      <c r="I2" s="754"/>
      <c r="J2" s="754"/>
      <c r="K2" s="754"/>
      <c r="L2" s="754"/>
      <c r="M2" s="754"/>
      <c r="N2" s="669" t="s">
        <v>19</v>
      </c>
      <c r="O2" s="194"/>
      <c r="P2" s="194"/>
      <c r="Q2" s="194"/>
      <c r="R2" s="194"/>
      <c r="S2" s="194"/>
      <c r="T2" s="194"/>
      <c r="U2" s="194"/>
    </row>
    <row r="3" spans="1:21">
      <c r="A3" s="755" t="s">
        <v>1</v>
      </c>
      <c r="B3" s="755"/>
      <c r="C3" s="755"/>
      <c r="D3" s="755"/>
      <c r="E3" s="755"/>
      <c r="F3" s="755"/>
      <c r="G3" s="755"/>
      <c r="H3" s="755"/>
      <c r="I3" s="755"/>
      <c r="J3" s="755"/>
      <c r="K3" s="755"/>
      <c r="L3" s="755"/>
      <c r="M3" s="755"/>
      <c r="N3" s="669" t="s">
        <v>19</v>
      </c>
      <c r="O3" s="193"/>
      <c r="P3" s="193"/>
      <c r="Q3" s="193"/>
      <c r="R3" s="193"/>
      <c r="S3" s="193"/>
      <c r="T3" s="193"/>
      <c r="U3" s="193"/>
    </row>
    <row r="4" spans="1:21">
      <c r="A4" s="756" t="s">
        <v>2</v>
      </c>
      <c r="B4" s="756"/>
      <c r="C4" s="756"/>
      <c r="D4" s="756"/>
      <c r="E4" s="756"/>
      <c r="F4" s="756"/>
      <c r="G4" s="756"/>
      <c r="H4" s="756"/>
      <c r="I4" s="756"/>
      <c r="J4" s="756"/>
      <c r="K4" s="756"/>
      <c r="L4" s="756"/>
      <c r="M4" s="756"/>
      <c r="N4" s="669" t="s">
        <v>19</v>
      </c>
      <c r="O4" s="192"/>
      <c r="P4" s="192"/>
      <c r="Q4" s="192"/>
      <c r="R4" s="192"/>
      <c r="S4" s="192"/>
      <c r="T4" s="192"/>
      <c r="U4" s="192"/>
    </row>
    <row r="5" spans="1:21">
      <c r="A5" s="519"/>
      <c r="B5" s="519"/>
      <c r="C5" s="519"/>
      <c r="D5" s="519"/>
      <c r="E5" s="519"/>
      <c r="F5" s="519"/>
      <c r="G5" s="519"/>
      <c r="H5" s="519"/>
      <c r="I5" s="519"/>
      <c r="J5" s="519"/>
      <c r="K5" s="519"/>
      <c r="L5" s="519"/>
      <c r="M5" s="519"/>
      <c r="N5" s="669" t="s">
        <v>19</v>
      </c>
      <c r="O5" s="192"/>
      <c r="P5" s="192"/>
      <c r="Q5" s="192"/>
      <c r="R5" s="192"/>
      <c r="S5" s="192"/>
      <c r="T5" s="192"/>
      <c r="U5" s="192"/>
    </row>
    <row r="6" spans="1:21" ht="15" customHeight="1">
      <c r="A6" s="959" t="s">
        <v>395</v>
      </c>
      <c r="B6" s="954" t="s">
        <v>85</v>
      </c>
      <c r="C6" s="963"/>
      <c r="D6" s="963"/>
      <c r="E6" s="963"/>
      <c r="F6" s="963"/>
      <c r="G6" s="955"/>
      <c r="H6" s="954" t="s">
        <v>95</v>
      </c>
      <c r="I6" s="955"/>
      <c r="J6" s="954" t="s">
        <v>91</v>
      </c>
      <c r="K6" s="955"/>
      <c r="L6" s="956" t="s">
        <v>17</v>
      </c>
      <c r="M6" s="957"/>
      <c r="N6" s="669" t="s">
        <v>19</v>
      </c>
    </row>
    <row r="7" spans="1:21" ht="29.25" customHeight="1">
      <c r="A7" s="960"/>
      <c r="B7" s="954" t="s">
        <v>295</v>
      </c>
      <c r="C7" s="955"/>
      <c r="D7" s="954" t="s">
        <v>59</v>
      </c>
      <c r="E7" s="955"/>
      <c r="F7" s="954" t="s">
        <v>86</v>
      </c>
      <c r="G7" s="955"/>
      <c r="H7" s="954" t="s">
        <v>59</v>
      </c>
      <c r="I7" s="955"/>
      <c r="J7" s="954" t="s">
        <v>59</v>
      </c>
      <c r="K7" s="955"/>
      <c r="L7" s="958"/>
      <c r="M7" s="761"/>
      <c r="N7" s="669" t="s">
        <v>19</v>
      </c>
    </row>
    <row r="8" spans="1:21" ht="27.6">
      <c r="A8" s="961"/>
      <c r="B8" s="173" t="s">
        <v>4</v>
      </c>
      <c r="C8" s="173" t="s">
        <v>5</v>
      </c>
      <c r="D8" s="173" t="s">
        <v>4</v>
      </c>
      <c r="E8" s="173" t="s">
        <v>5</v>
      </c>
      <c r="F8" s="173" t="s">
        <v>4</v>
      </c>
      <c r="G8" s="173" t="s">
        <v>5</v>
      </c>
      <c r="H8" s="173" t="s">
        <v>4</v>
      </c>
      <c r="I8" s="173" t="s">
        <v>5</v>
      </c>
      <c r="J8" s="173" t="s">
        <v>4</v>
      </c>
      <c r="K8" s="173" t="s">
        <v>5</v>
      </c>
      <c r="L8" s="173" t="s">
        <v>4</v>
      </c>
      <c r="M8" s="173" t="s">
        <v>5</v>
      </c>
      <c r="N8" s="669" t="s">
        <v>19</v>
      </c>
    </row>
    <row r="9" spans="1:21">
      <c r="A9" s="670" t="s">
        <v>396</v>
      </c>
      <c r="B9" s="671">
        <v>-514</v>
      </c>
      <c r="C9" s="671">
        <v>0</v>
      </c>
      <c r="D9" s="671">
        <v>0</v>
      </c>
      <c r="E9" s="671">
        <v>0</v>
      </c>
      <c r="F9" s="671">
        <v>0</v>
      </c>
      <c r="G9" s="671">
        <v>0</v>
      </c>
      <c r="H9" s="671">
        <v>0</v>
      </c>
      <c r="I9" s="671">
        <v>0</v>
      </c>
      <c r="J9" s="671">
        <v>0</v>
      </c>
      <c r="K9" s="671">
        <v>0</v>
      </c>
      <c r="L9" s="671">
        <f t="shared" ref="L9:M13" si="0">B9+D9+F9+H9+J9</f>
        <v>-514</v>
      </c>
      <c r="M9" s="671">
        <f t="shared" si="0"/>
        <v>0</v>
      </c>
      <c r="N9" s="669" t="s">
        <v>19</v>
      </c>
    </row>
    <row r="10" spans="1:21">
      <c r="A10" s="670" t="s">
        <v>307</v>
      </c>
      <c r="B10" s="671">
        <f t="shared" ref="B10:K10" si="1">SUM(B9:B9)</f>
        <v>-514</v>
      </c>
      <c r="C10" s="671">
        <f t="shared" si="1"/>
        <v>0</v>
      </c>
      <c r="D10" s="671">
        <f t="shared" si="1"/>
        <v>0</v>
      </c>
      <c r="E10" s="671">
        <f t="shared" si="1"/>
        <v>0</v>
      </c>
      <c r="F10" s="671">
        <f t="shared" si="1"/>
        <v>0</v>
      </c>
      <c r="G10" s="671">
        <f t="shared" si="1"/>
        <v>0</v>
      </c>
      <c r="H10" s="671">
        <f t="shared" si="1"/>
        <v>0</v>
      </c>
      <c r="I10" s="671">
        <f t="shared" si="1"/>
        <v>0</v>
      </c>
      <c r="J10" s="671">
        <f t="shared" si="1"/>
        <v>0</v>
      </c>
      <c r="K10" s="671">
        <f t="shared" si="1"/>
        <v>0</v>
      </c>
      <c r="L10" s="671">
        <f t="shared" si="0"/>
        <v>-514</v>
      </c>
      <c r="M10" s="671">
        <f t="shared" si="0"/>
        <v>0</v>
      </c>
      <c r="N10" s="669" t="s">
        <v>19</v>
      </c>
    </row>
    <row r="11" spans="1:21">
      <c r="A11" s="672" t="s">
        <v>308</v>
      </c>
      <c r="B11" s="673">
        <v>0</v>
      </c>
      <c r="C11" s="673">
        <f t="shared" ref="C11:I11" si="2">-C10*0.5</f>
        <v>0</v>
      </c>
      <c r="D11" s="673">
        <f t="shared" si="2"/>
        <v>0</v>
      </c>
      <c r="E11" s="673">
        <f t="shared" si="2"/>
        <v>0</v>
      </c>
      <c r="F11" s="673">
        <f t="shared" si="2"/>
        <v>0</v>
      </c>
      <c r="G11" s="673"/>
      <c r="H11" s="673">
        <f t="shared" si="2"/>
        <v>0</v>
      </c>
      <c r="I11" s="673">
        <f t="shared" si="2"/>
        <v>0</v>
      </c>
      <c r="J11" s="673">
        <f t="shared" ref="J11:K11" si="3">-J10*0.5</f>
        <v>0</v>
      </c>
      <c r="K11" s="673">
        <f t="shared" si="3"/>
        <v>0</v>
      </c>
      <c r="L11" s="673">
        <f t="shared" si="0"/>
        <v>0</v>
      </c>
      <c r="M11" s="673">
        <f t="shared" si="0"/>
        <v>0</v>
      </c>
      <c r="N11" s="669" t="s">
        <v>19</v>
      </c>
    </row>
    <row r="12" spans="1:21">
      <c r="A12" s="674" t="s">
        <v>309</v>
      </c>
      <c r="B12" s="673"/>
      <c r="C12" s="673">
        <v>0</v>
      </c>
      <c r="D12" s="673"/>
      <c r="E12" s="673">
        <v>0</v>
      </c>
      <c r="F12" s="673"/>
      <c r="G12" s="673">
        <v>0</v>
      </c>
      <c r="H12" s="673"/>
      <c r="I12" s="673">
        <v>0</v>
      </c>
      <c r="J12" s="673"/>
      <c r="K12" s="673">
        <v>0</v>
      </c>
      <c r="L12" s="673">
        <f t="shared" si="0"/>
        <v>0</v>
      </c>
      <c r="M12" s="673">
        <f t="shared" si="0"/>
        <v>0</v>
      </c>
      <c r="N12" s="669" t="s">
        <v>19</v>
      </c>
    </row>
    <row r="13" spans="1:21">
      <c r="A13" s="675" t="s">
        <v>310</v>
      </c>
      <c r="B13" s="152">
        <f>SUM(B10:B12)</f>
        <v>-514</v>
      </c>
      <c r="C13" s="152">
        <f t="shared" ref="C13:I13" si="4">SUM(C10:C12)</f>
        <v>0</v>
      </c>
      <c r="D13" s="152">
        <f t="shared" si="4"/>
        <v>0</v>
      </c>
      <c r="E13" s="152">
        <f t="shared" si="4"/>
        <v>0</v>
      </c>
      <c r="F13" s="152">
        <f t="shared" si="4"/>
        <v>0</v>
      </c>
      <c r="G13" s="152">
        <f t="shared" si="4"/>
        <v>0</v>
      </c>
      <c r="H13" s="152">
        <f t="shared" si="4"/>
        <v>0</v>
      </c>
      <c r="I13" s="152">
        <f t="shared" si="4"/>
        <v>0</v>
      </c>
      <c r="J13" s="152">
        <f t="shared" ref="J13:K13" si="5">SUM(J10:J12)</f>
        <v>0</v>
      </c>
      <c r="K13" s="152">
        <f t="shared" si="5"/>
        <v>0</v>
      </c>
      <c r="L13" s="152">
        <f t="shared" si="0"/>
        <v>-514</v>
      </c>
      <c r="M13" s="152">
        <f t="shared" si="0"/>
        <v>0</v>
      </c>
      <c r="N13" s="669" t="s">
        <v>19</v>
      </c>
    </row>
    <row r="14" spans="1:21">
      <c r="A14" s="674" t="s">
        <v>311</v>
      </c>
      <c r="B14" s="673"/>
      <c r="C14" s="673">
        <v>0</v>
      </c>
      <c r="D14" s="673"/>
      <c r="E14" s="676">
        <v>0</v>
      </c>
      <c r="F14" s="673"/>
      <c r="G14" s="677">
        <v>0</v>
      </c>
      <c r="H14" s="673"/>
      <c r="I14" s="676">
        <v>0</v>
      </c>
      <c r="J14" s="673"/>
      <c r="K14" s="676">
        <v>0</v>
      </c>
      <c r="L14" s="673"/>
      <c r="M14" s="673">
        <f t="shared" ref="M14:M26" si="6">C14+E14+G14+I14+K14</f>
        <v>0</v>
      </c>
      <c r="N14" s="669" t="s">
        <v>19</v>
      </c>
    </row>
    <row r="15" spans="1:21">
      <c r="A15" s="674" t="s">
        <v>312</v>
      </c>
      <c r="B15" s="673"/>
      <c r="C15" s="673">
        <v>0</v>
      </c>
      <c r="D15" s="673"/>
      <c r="E15" s="676">
        <v>-853</v>
      </c>
      <c r="F15" s="673"/>
      <c r="G15" s="677">
        <v>0</v>
      </c>
      <c r="H15" s="673"/>
      <c r="I15" s="676">
        <v>-1016</v>
      </c>
      <c r="J15" s="673"/>
      <c r="K15" s="676">
        <v>-1</v>
      </c>
      <c r="L15" s="673"/>
      <c r="M15" s="673">
        <f t="shared" si="6"/>
        <v>-1870</v>
      </c>
      <c r="N15" s="669" t="s">
        <v>19</v>
      </c>
    </row>
    <row r="16" spans="1:21">
      <c r="A16" s="674" t="s">
        <v>313</v>
      </c>
      <c r="B16" s="673"/>
      <c r="C16" s="673">
        <v>0</v>
      </c>
      <c r="D16" s="673"/>
      <c r="E16" s="676">
        <v>0</v>
      </c>
      <c r="F16" s="673"/>
      <c r="G16" s="677">
        <v>0</v>
      </c>
      <c r="H16" s="673"/>
      <c r="I16" s="676">
        <v>0</v>
      </c>
      <c r="J16" s="673"/>
      <c r="K16" s="676">
        <v>0</v>
      </c>
      <c r="L16" s="673"/>
      <c r="M16" s="673">
        <f t="shared" si="6"/>
        <v>0</v>
      </c>
      <c r="N16" s="669" t="s">
        <v>19</v>
      </c>
    </row>
    <row r="17" spans="1:14">
      <c r="A17" s="674" t="s">
        <v>314</v>
      </c>
      <c r="B17" s="673"/>
      <c r="C17" s="673">
        <v>0</v>
      </c>
      <c r="D17" s="673"/>
      <c r="E17" s="676">
        <v>0</v>
      </c>
      <c r="F17" s="673"/>
      <c r="G17" s="677">
        <v>0</v>
      </c>
      <c r="H17" s="673"/>
      <c r="I17" s="676">
        <v>0</v>
      </c>
      <c r="J17" s="673"/>
      <c r="K17" s="676">
        <v>0</v>
      </c>
      <c r="L17" s="673"/>
      <c r="M17" s="673">
        <f t="shared" si="6"/>
        <v>0</v>
      </c>
      <c r="N17" s="669" t="s">
        <v>19</v>
      </c>
    </row>
    <row r="18" spans="1:14">
      <c r="A18" s="674" t="s">
        <v>315</v>
      </c>
      <c r="B18" s="673"/>
      <c r="C18" s="673">
        <v>0</v>
      </c>
      <c r="D18" s="673"/>
      <c r="E18" s="676">
        <v>0</v>
      </c>
      <c r="F18" s="673"/>
      <c r="G18" s="677">
        <v>0</v>
      </c>
      <c r="H18" s="673"/>
      <c r="I18" s="676">
        <v>0</v>
      </c>
      <c r="J18" s="673"/>
      <c r="K18" s="676">
        <v>0</v>
      </c>
      <c r="L18" s="673"/>
      <c r="M18" s="673">
        <f t="shared" si="6"/>
        <v>0</v>
      </c>
      <c r="N18" s="669" t="s">
        <v>19</v>
      </c>
    </row>
    <row r="19" spans="1:14">
      <c r="A19" s="674" t="s">
        <v>316</v>
      </c>
      <c r="B19" s="673"/>
      <c r="C19" s="673">
        <v>0</v>
      </c>
      <c r="D19" s="673"/>
      <c r="E19" s="676">
        <v>-52</v>
      </c>
      <c r="F19" s="673"/>
      <c r="G19" s="677">
        <v>0</v>
      </c>
      <c r="H19" s="673"/>
      <c r="I19" s="676">
        <v>-3</v>
      </c>
      <c r="J19" s="673"/>
      <c r="K19" s="676">
        <v>0</v>
      </c>
      <c r="L19" s="673"/>
      <c r="M19" s="673">
        <f t="shared" si="6"/>
        <v>-55</v>
      </c>
      <c r="N19" s="669" t="s">
        <v>19</v>
      </c>
    </row>
    <row r="20" spans="1:14">
      <c r="A20" s="674" t="s">
        <v>317</v>
      </c>
      <c r="B20" s="673"/>
      <c r="C20" s="673">
        <v>0</v>
      </c>
      <c r="D20" s="673"/>
      <c r="E20" s="676">
        <v>-3764</v>
      </c>
      <c r="F20" s="673"/>
      <c r="G20" s="676">
        <v>-1153</v>
      </c>
      <c r="H20" s="673"/>
      <c r="I20" s="676">
        <v>-1088</v>
      </c>
      <c r="J20" s="673"/>
      <c r="K20" s="676">
        <v>-1</v>
      </c>
      <c r="L20" s="673"/>
      <c r="M20" s="673">
        <f t="shared" si="6"/>
        <v>-6006</v>
      </c>
      <c r="N20" s="669" t="s">
        <v>19</v>
      </c>
    </row>
    <row r="21" spans="1:14">
      <c r="A21" s="674" t="s">
        <v>318</v>
      </c>
      <c r="B21" s="673"/>
      <c r="C21" s="673">
        <v>0</v>
      </c>
      <c r="D21" s="673"/>
      <c r="E21" s="676">
        <v>0</v>
      </c>
      <c r="F21" s="673"/>
      <c r="G21" s="677">
        <v>-400</v>
      </c>
      <c r="H21" s="673"/>
      <c r="I21" s="676">
        <v>0</v>
      </c>
      <c r="J21" s="673"/>
      <c r="K21" s="676">
        <v>0</v>
      </c>
      <c r="L21" s="673"/>
      <c r="M21" s="673">
        <f t="shared" si="6"/>
        <v>-400</v>
      </c>
      <c r="N21" s="669" t="s">
        <v>19</v>
      </c>
    </row>
    <row r="22" spans="1:14">
      <c r="A22" s="674" t="s">
        <v>319</v>
      </c>
      <c r="B22" s="673"/>
      <c r="C22" s="673">
        <v>0</v>
      </c>
      <c r="D22" s="673"/>
      <c r="E22" s="676">
        <v>0</v>
      </c>
      <c r="F22" s="673"/>
      <c r="G22" s="677">
        <v>-275</v>
      </c>
      <c r="H22" s="673"/>
      <c r="I22" s="676">
        <v>0</v>
      </c>
      <c r="J22" s="673"/>
      <c r="K22" s="676">
        <v>0</v>
      </c>
      <c r="L22" s="673"/>
      <c r="M22" s="673">
        <f t="shared" si="6"/>
        <v>-275</v>
      </c>
      <c r="N22" s="669" t="s">
        <v>19</v>
      </c>
    </row>
    <row r="23" spans="1:14">
      <c r="A23" s="674" t="s">
        <v>320</v>
      </c>
      <c r="B23" s="673"/>
      <c r="C23" s="673">
        <v>0</v>
      </c>
      <c r="D23" s="673"/>
      <c r="E23" s="676">
        <v>0</v>
      </c>
      <c r="F23" s="673"/>
      <c r="G23" s="677">
        <v>0</v>
      </c>
      <c r="H23" s="673"/>
      <c r="I23" s="676">
        <v>0</v>
      </c>
      <c r="J23" s="673"/>
      <c r="K23" s="676">
        <v>0</v>
      </c>
      <c r="L23" s="673"/>
      <c r="M23" s="673">
        <f t="shared" si="6"/>
        <v>0</v>
      </c>
      <c r="N23" s="669" t="s">
        <v>19</v>
      </c>
    </row>
    <row r="24" spans="1:14">
      <c r="A24" s="674" t="s">
        <v>321</v>
      </c>
      <c r="B24" s="673"/>
      <c r="C24" s="673">
        <v>0</v>
      </c>
      <c r="D24" s="673"/>
      <c r="E24" s="676">
        <v>-141</v>
      </c>
      <c r="F24" s="673"/>
      <c r="G24" s="677">
        <v>0</v>
      </c>
      <c r="H24" s="673"/>
      <c r="I24" s="676">
        <v>-73</v>
      </c>
      <c r="J24" s="673"/>
      <c r="K24" s="676">
        <v>0</v>
      </c>
      <c r="L24" s="673"/>
      <c r="M24" s="673">
        <f t="shared" si="6"/>
        <v>-214</v>
      </c>
      <c r="N24" s="669" t="s">
        <v>19</v>
      </c>
    </row>
    <row r="25" spans="1:14">
      <c r="A25" s="674" t="s">
        <v>322</v>
      </c>
      <c r="B25" s="673"/>
      <c r="C25" s="673">
        <v>0</v>
      </c>
      <c r="D25" s="673"/>
      <c r="E25" s="676">
        <v>-1887</v>
      </c>
      <c r="F25" s="673"/>
      <c r="G25" s="677">
        <v>-10</v>
      </c>
      <c r="H25" s="673"/>
      <c r="I25" s="676">
        <v>-326</v>
      </c>
      <c r="J25" s="673"/>
      <c r="K25" s="676">
        <v>-2</v>
      </c>
      <c r="L25" s="673"/>
      <c r="M25" s="673">
        <f t="shared" si="6"/>
        <v>-2225</v>
      </c>
      <c r="N25" s="669" t="s">
        <v>19</v>
      </c>
    </row>
    <row r="26" spans="1:14">
      <c r="A26" s="678" t="s">
        <v>323</v>
      </c>
      <c r="B26" s="679"/>
      <c r="C26" s="679">
        <v>0</v>
      </c>
      <c r="D26" s="679"/>
      <c r="E26" s="680">
        <v>-390</v>
      </c>
      <c r="F26" s="679"/>
      <c r="G26" s="681">
        <v>-200</v>
      </c>
      <c r="H26" s="679"/>
      <c r="I26" s="680">
        <v>-283</v>
      </c>
      <c r="J26" s="679"/>
      <c r="K26" s="682">
        <v>0</v>
      </c>
      <c r="L26" s="679"/>
      <c r="M26" s="679">
        <f t="shared" si="6"/>
        <v>-873</v>
      </c>
      <c r="N26" s="669" t="s">
        <v>19</v>
      </c>
    </row>
    <row r="27" spans="1:14">
      <c r="A27" s="683" t="s">
        <v>324</v>
      </c>
      <c r="B27" s="684">
        <f>SUM(B13:B26)</f>
        <v>-514</v>
      </c>
      <c r="C27" s="684">
        <f t="shared" ref="C27:I27" si="7">SUM(C13:C26)</f>
        <v>0</v>
      </c>
      <c r="D27" s="684">
        <f t="shared" si="7"/>
        <v>0</v>
      </c>
      <c r="E27" s="685">
        <f t="shared" si="7"/>
        <v>-7087</v>
      </c>
      <c r="F27" s="684">
        <f t="shared" si="7"/>
        <v>0</v>
      </c>
      <c r="G27" s="685">
        <f>SUM(G13:G26)</f>
        <v>-2038</v>
      </c>
      <c r="H27" s="684">
        <f t="shared" si="7"/>
        <v>0</v>
      </c>
      <c r="I27" s="685">
        <f t="shared" si="7"/>
        <v>-2789</v>
      </c>
      <c r="J27" s="684">
        <f>SUM(J13:J26)</f>
        <v>0</v>
      </c>
      <c r="K27" s="686">
        <f t="shared" ref="K27" si="8">SUM(K13:K26)</f>
        <v>-4</v>
      </c>
      <c r="L27" s="684">
        <f t="shared" ref="L27:M27" si="9">SUM(L13:L26)</f>
        <v>-514</v>
      </c>
      <c r="M27" s="684">
        <f t="shared" si="9"/>
        <v>-11918</v>
      </c>
      <c r="N27" s="669" t="s">
        <v>19</v>
      </c>
    </row>
    <row r="28" spans="1:14">
      <c r="A28" s="687"/>
      <c r="B28" s="688"/>
      <c r="C28" s="688"/>
      <c r="D28" s="688"/>
      <c r="E28" s="688"/>
      <c r="F28" s="688"/>
      <c r="G28" s="688"/>
      <c r="H28" s="688"/>
      <c r="I28" s="688"/>
      <c r="J28" s="688"/>
      <c r="K28" s="688"/>
      <c r="L28" s="688"/>
      <c r="M28" s="688"/>
      <c r="N28" s="669" t="s">
        <v>19</v>
      </c>
    </row>
    <row r="29" spans="1:14">
      <c r="A29" s="962" t="s">
        <v>397</v>
      </c>
      <c r="B29" s="962"/>
      <c r="C29" s="962"/>
      <c r="D29" s="962"/>
      <c r="E29" s="962"/>
      <c r="F29" s="962"/>
      <c r="G29" s="962"/>
      <c r="H29" s="962"/>
      <c r="I29" s="962"/>
      <c r="J29" s="962"/>
      <c r="K29" s="962"/>
      <c r="L29" s="962"/>
      <c r="M29" s="962"/>
      <c r="N29" s="669" t="s">
        <v>19</v>
      </c>
    </row>
    <row r="30" spans="1:14">
      <c r="A30" s="962"/>
      <c r="B30" s="962"/>
      <c r="C30" s="962"/>
      <c r="D30" s="962"/>
      <c r="E30" s="962"/>
      <c r="F30" s="962"/>
      <c r="G30" s="962"/>
      <c r="H30" s="962"/>
      <c r="I30" s="962"/>
      <c r="J30" s="962"/>
      <c r="K30" s="962"/>
      <c r="L30" s="962"/>
      <c r="M30" s="962"/>
      <c r="N30" s="669" t="s">
        <v>20</v>
      </c>
    </row>
    <row r="31" spans="1:14">
      <c r="J31" s="147"/>
      <c r="N31" s="146"/>
    </row>
  </sheetData>
  <mergeCells count="15">
    <mergeCell ref="J6:K6"/>
    <mergeCell ref="L6:M7"/>
    <mergeCell ref="A6:A8"/>
    <mergeCell ref="A29:M30"/>
    <mergeCell ref="A1:M1"/>
    <mergeCell ref="A2:M2"/>
    <mergeCell ref="A3:M3"/>
    <mergeCell ref="A4:M4"/>
    <mergeCell ref="F7:G7"/>
    <mergeCell ref="H7:I7"/>
    <mergeCell ref="J7:K7"/>
    <mergeCell ref="B6:G6"/>
    <mergeCell ref="B7:C7"/>
    <mergeCell ref="D7:E7"/>
    <mergeCell ref="H6:I6"/>
  </mergeCells>
  <printOptions horizontalCentered="1"/>
  <pageMargins left="0.7" right="0.7" top="0.52" bottom="0.39" header="0.3" footer="0.23"/>
  <pageSetup scale="63" fitToHeight="2" orientation="landscape" r:id="rId1"/>
  <headerFooter>
    <oddHeader xml:space="preserve">&amp;L&amp;"Arial,Bold"&amp;12J. Financial Analysis of Program Changes
</oddHeader>
    <oddFooter>&amp;C&amp;"Arial,Regular"Exhibit J - Financial Analysis of Program Changes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view="pageBreakPreview" topLeftCell="A6" zoomScale="80" zoomScaleNormal="100" zoomScaleSheetLayoutView="80" workbookViewId="0">
      <selection activeCell="M13" sqref="M13"/>
    </sheetView>
  </sheetViews>
  <sheetFormatPr defaultColWidth="9.109375" defaultRowHeight="13.8"/>
  <cols>
    <col min="1" max="1" width="9.44140625" style="6" customWidth="1"/>
    <col min="2" max="2" width="13.5546875" style="6" customWidth="1"/>
    <col min="3" max="3" width="3.6640625" style="6" customWidth="1"/>
    <col min="4" max="4" width="10.6640625" style="6" bestFit="1" customWidth="1"/>
    <col min="5" max="5" width="8.33203125" style="6" customWidth="1"/>
    <col min="6" max="6" width="12.6640625" style="6" customWidth="1"/>
    <col min="7" max="7" width="8.33203125" style="6" customWidth="1"/>
    <col min="8" max="8" width="12.6640625" style="6" customWidth="1"/>
    <col min="9" max="9" width="8.33203125" style="6" customWidth="1"/>
    <col min="10" max="10" width="12.6640625" style="6" customWidth="1"/>
    <col min="11" max="11" width="8.33203125" style="6" customWidth="1"/>
    <col min="12" max="12" width="12.6640625" style="6" customWidth="1"/>
    <col min="13" max="13" width="14" style="1" bestFit="1" customWidth="1"/>
    <col min="14" max="14" width="4.5546875" style="6" customWidth="1"/>
    <col min="15" max="16" width="8.33203125" style="6" customWidth="1"/>
    <col min="17" max="17" width="12.6640625" style="6" customWidth="1"/>
    <col min="18" max="19" width="8.33203125" style="6" customWidth="1"/>
    <col min="20" max="20" width="12.6640625" style="6" customWidth="1"/>
    <col min="21" max="16384" width="9.109375" style="6"/>
  </cols>
  <sheetData>
    <row r="1" spans="1:20" ht="17.399999999999999">
      <c r="A1" s="927" t="s">
        <v>325</v>
      </c>
      <c r="B1" s="927"/>
      <c r="C1" s="927"/>
      <c r="D1" s="927"/>
      <c r="E1" s="927"/>
      <c r="F1" s="927"/>
      <c r="G1" s="927"/>
      <c r="H1" s="927"/>
      <c r="I1" s="927"/>
      <c r="J1" s="927"/>
      <c r="K1" s="927"/>
      <c r="L1" s="927"/>
      <c r="M1" s="5" t="s">
        <v>19</v>
      </c>
      <c r="N1" s="3"/>
      <c r="O1" s="3"/>
      <c r="P1" s="3"/>
      <c r="Q1" s="3"/>
      <c r="R1" s="3"/>
      <c r="S1" s="3"/>
      <c r="T1" s="3"/>
    </row>
    <row r="2" spans="1:20" ht="15">
      <c r="A2" s="928" t="s">
        <v>52</v>
      </c>
      <c r="B2" s="928"/>
      <c r="C2" s="928"/>
      <c r="D2" s="928"/>
      <c r="E2" s="928"/>
      <c r="F2" s="928"/>
      <c r="G2" s="928"/>
      <c r="H2" s="928"/>
      <c r="I2" s="928"/>
      <c r="J2" s="928"/>
      <c r="K2" s="928"/>
      <c r="L2" s="928"/>
      <c r="M2" s="5" t="s">
        <v>19</v>
      </c>
      <c r="N2" s="4"/>
      <c r="O2" s="4"/>
      <c r="P2" s="4"/>
      <c r="Q2" s="4"/>
      <c r="R2" s="4"/>
      <c r="S2" s="4"/>
      <c r="T2" s="4"/>
    </row>
    <row r="3" spans="1:20">
      <c r="A3" s="929" t="s">
        <v>1</v>
      </c>
      <c r="B3" s="929"/>
      <c r="C3" s="929"/>
      <c r="D3" s="929"/>
      <c r="E3" s="929"/>
      <c r="F3" s="929"/>
      <c r="G3" s="929"/>
      <c r="H3" s="929"/>
      <c r="I3" s="929"/>
      <c r="J3" s="929"/>
      <c r="K3" s="929"/>
      <c r="L3" s="929"/>
      <c r="M3" s="5" t="s">
        <v>19</v>
      </c>
      <c r="N3" s="212"/>
      <c r="O3" s="212"/>
      <c r="P3" s="212"/>
      <c r="Q3" s="212"/>
      <c r="R3" s="212"/>
      <c r="S3" s="212"/>
      <c r="T3" s="212"/>
    </row>
    <row r="4" spans="1:20">
      <c r="A4" s="838" t="s">
        <v>2</v>
      </c>
      <c r="B4" s="838"/>
      <c r="C4" s="838"/>
      <c r="D4" s="838"/>
      <c r="E4" s="838"/>
      <c r="F4" s="838"/>
      <c r="G4" s="838"/>
      <c r="H4" s="838"/>
      <c r="I4" s="838"/>
      <c r="J4" s="838"/>
      <c r="K4" s="838"/>
      <c r="L4" s="838"/>
      <c r="M4" s="5" t="s">
        <v>19</v>
      </c>
      <c r="N4" s="213"/>
      <c r="O4" s="213"/>
      <c r="P4" s="213"/>
      <c r="Q4" s="213"/>
      <c r="R4" s="213"/>
      <c r="S4" s="213"/>
      <c r="T4" s="213"/>
    </row>
    <row r="5" spans="1:20">
      <c r="A5" s="838"/>
      <c r="B5" s="838"/>
      <c r="C5" s="838"/>
      <c r="D5" s="838"/>
      <c r="E5" s="838"/>
      <c r="F5" s="838"/>
      <c r="G5" s="838"/>
      <c r="H5" s="838"/>
      <c r="I5" s="838"/>
      <c r="J5" s="838"/>
      <c r="K5" s="838"/>
      <c r="L5" s="838"/>
      <c r="M5" s="5" t="s">
        <v>19</v>
      </c>
      <c r="N5" s="213"/>
      <c r="O5" s="213"/>
      <c r="P5" s="213"/>
      <c r="Q5" s="213"/>
      <c r="R5" s="213"/>
      <c r="S5" s="213"/>
      <c r="T5" s="213"/>
    </row>
    <row r="6" spans="1:20" ht="14.4" thickBot="1">
      <c r="A6" s="838"/>
      <c r="B6" s="838"/>
      <c r="C6" s="838"/>
      <c r="D6" s="838"/>
      <c r="E6" s="838"/>
      <c r="F6" s="838"/>
      <c r="G6" s="838"/>
      <c r="H6" s="838"/>
      <c r="I6" s="838"/>
      <c r="J6" s="838"/>
      <c r="K6" s="838"/>
      <c r="L6" s="838"/>
      <c r="M6" s="5" t="s">
        <v>19</v>
      </c>
      <c r="N6" s="213"/>
      <c r="O6" s="213"/>
      <c r="P6" s="213"/>
      <c r="Q6" s="213"/>
      <c r="R6" s="213"/>
      <c r="S6" s="213"/>
      <c r="T6" s="213"/>
    </row>
    <row r="7" spans="1:20" ht="30.75" customHeight="1">
      <c r="A7" s="970" t="s">
        <v>326</v>
      </c>
      <c r="B7" s="971"/>
      <c r="C7" s="971"/>
      <c r="D7" s="972"/>
      <c r="E7" s="932" t="s">
        <v>6</v>
      </c>
      <c r="F7" s="932"/>
      <c r="G7" s="932" t="s">
        <v>7</v>
      </c>
      <c r="H7" s="932"/>
      <c r="I7" s="932" t="s">
        <v>22</v>
      </c>
      <c r="J7" s="932"/>
      <c r="K7" s="932" t="s">
        <v>241</v>
      </c>
      <c r="L7" s="933"/>
      <c r="M7" s="5" t="s">
        <v>19</v>
      </c>
    </row>
    <row r="8" spans="1:20" ht="27.6">
      <c r="A8" s="973"/>
      <c r="B8" s="974"/>
      <c r="C8" s="974"/>
      <c r="D8" s="975"/>
      <c r="E8" s="214" t="s">
        <v>4</v>
      </c>
      <c r="F8" s="214" t="s">
        <v>5</v>
      </c>
      <c r="G8" s="214" t="s">
        <v>4</v>
      </c>
      <c r="H8" s="214" t="s">
        <v>5</v>
      </c>
      <c r="I8" s="214" t="s">
        <v>4</v>
      </c>
      <c r="J8" s="214" t="s">
        <v>5</v>
      </c>
      <c r="K8" s="214" t="s">
        <v>4</v>
      </c>
      <c r="L8" s="215" t="s">
        <v>5</v>
      </c>
      <c r="M8" s="5" t="s">
        <v>19</v>
      </c>
    </row>
    <row r="9" spans="1:20">
      <c r="A9" s="381" t="s">
        <v>327</v>
      </c>
      <c r="B9" s="382">
        <v>145700</v>
      </c>
      <c r="C9" s="383" t="s">
        <v>328</v>
      </c>
      <c r="D9" s="384">
        <v>199700</v>
      </c>
      <c r="E9" s="385">
        <v>2</v>
      </c>
      <c r="F9" s="385"/>
      <c r="G9" s="385">
        <f>E9</f>
        <v>2</v>
      </c>
      <c r="H9" s="385"/>
      <c r="I9" s="385">
        <v>2</v>
      </c>
      <c r="J9" s="385"/>
      <c r="K9" s="385">
        <f>I9-G9</f>
        <v>0</v>
      </c>
      <c r="L9" s="386"/>
      <c r="M9" s="5" t="s">
        <v>19</v>
      </c>
    </row>
    <row r="10" spans="1:20">
      <c r="A10" s="387" t="s">
        <v>329</v>
      </c>
      <c r="B10" s="388">
        <v>119554</v>
      </c>
      <c r="C10" s="389" t="s">
        <v>328</v>
      </c>
      <c r="D10" s="390">
        <v>179700</v>
      </c>
      <c r="E10" s="391">
        <v>72</v>
      </c>
      <c r="F10" s="391"/>
      <c r="G10" s="391">
        <f>E10</f>
        <v>72</v>
      </c>
      <c r="H10" s="391"/>
      <c r="I10" s="391">
        <v>72</v>
      </c>
      <c r="J10" s="391"/>
      <c r="K10" s="391">
        <f t="shared" ref="K10:K26" si="0">I10-G10</f>
        <v>0</v>
      </c>
      <c r="L10" s="392"/>
      <c r="M10" s="5" t="s">
        <v>19</v>
      </c>
    </row>
    <row r="11" spans="1:20">
      <c r="A11" s="387" t="s">
        <v>296</v>
      </c>
      <c r="B11" s="388">
        <v>123758</v>
      </c>
      <c r="C11" s="389" t="s">
        <v>328</v>
      </c>
      <c r="D11" s="390">
        <v>155500</v>
      </c>
      <c r="E11" s="391">
        <v>394.67251395375325</v>
      </c>
      <c r="F11" s="391"/>
      <c r="G11" s="391">
        <f t="shared" ref="G11:G26" si="1">E11</f>
        <v>394.67251395375325</v>
      </c>
      <c r="H11" s="391"/>
      <c r="I11" s="391">
        <v>394.67251395375325</v>
      </c>
      <c r="J11" s="391"/>
      <c r="K11" s="391">
        <f t="shared" si="0"/>
        <v>0</v>
      </c>
      <c r="L11" s="392"/>
      <c r="M11" s="5" t="s">
        <v>19</v>
      </c>
    </row>
    <row r="12" spans="1:20">
      <c r="A12" s="387" t="s">
        <v>297</v>
      </c>
      <c r="B12" s="388">
        <v>105211</v>
      </c>
      <c r="C12" s="389" t="s">
        <v>328</v>
      </c>
      <c r="D12" s="390">
        <v>136771</v>
      </c>
      <c r="E12" s="391">
        <v>1276.8265178266317</v>
      </c>
      <c r="F12" s="391"/>
      <c r="G12" s="391">
        <f t="shared" si="1"/>
        <v>1276.8265178266317</v>
      </c>
      <c r="H12" s="391"/>
      <c r="I12" s="391">
        <v>1276.8265178266317</v>
      </c>
      <c r="J12" s="391"/>
      <c r="K12" s="391">
        <f t="shared" si="0"/>
        <v>0</v>
      </c>
      <c r="L12" s="392"/>
      <c r="M12" s="5" t="s">
        <v>19</v>
      </c>
    </row>
    <row r="13" spans="1:20">
      <c r="A13" s="387" t="s">
        <v>298</v>
      </c>
      <c r="B13" s="388">
        <v>89033</v>
      </c>
      <c r="C13" s="389" t="s">
        <v>328</v>
      </c>
      <c r="D13" s="390">
        <v>115742</v>
      </c>
      <c r="E13" s="391">
        <v>3766.7319740289327</v>
      </c>
      <c r="F13" s="391"/>
      <c r="G13" s="391">
        <f t="shared" si="1"/>
        <v>3766.7319740289327</v>
      </c>
      <c r="H13" s="391"/>
      <c r="I13" s="391">
        <v>3816</v>
      </c>
      <c r="J13" s="391"/>
      <c r="K13" s="391">
        <f t="shared" si="0"/>
        <v>49.268025971067345</v>
      </c>
      <c r="L13" s="392"/>
      <c r="M13" s="5" t="s">
        <v>19</v>
      </c>
    </row>
    <row r="14" spans="1:20">
      <c r="A14" s="387" t="s">
        <v>299</v>
      </c>
      <c r="B14" s="388">
        <v>74872</v>
      </c>
      <c r="C14" s="389" t="s">
        <v>328</v>
      </c>
      <c r="D14" s="390">
        <v>97333</v>
      </c>
      <c r="E14" s="391">
        <v>715.2853400159471</v>
      </c>
      <c r="F14" s="391"/>
      <c r="G14" s="391">
        <f t="shared" si="1"/>
        <v>715.2853400159471</v>
      </c>
      <c r="H14" s="391"/>
      <c r="I14" s="391">
        <v>715.2853400159471</v>
      </c>
      <c r="J14" s="391"/>
      <c r="K14" s="391">
        <f t="shared" si="0"/>
        <v>0</v>
      </c>
      <c r="L14" s="392"/>
      <c r="M14" s="5" t="s">
        <v>19</v>
      </c>
    </row>
    <row r="15" spans="1:20">
      <c r="A15" s="387" t="s">
        <v>300</v>
      </c>
      <c r="B15" s="388">
        <v>62467</v>
      </c>
      <c r="C15" s="389" t="s">
        <v>328</v>
      </c>
      <c r="D15" s="390">
        <v>81204</v>
      </c>
      <c r="E15" s="391">
        <v>426.54630367923454</v>
      </c>
      <c r="F15" s="391"/>
      <c r="G15" s="391">
        <f t="shared" si="1"/>
        <v>426.54630367923454</v>
      </c>
      <c r="H15" s="391"/>
      <c r="I15" s="391">
        <v>426.54630367923454</v>
      </c>
      <c r="J15" s="391"/>
      <c r="K15" s="391">
        <f t="shared" si="0"/>
        <v>0</v>
      </c>
      <c r="L15" s="392"/>
      <c r="M15" s="5" t="s">
        <v>19</v>
      </c>
    </row>
    <row r="16" spans="1:20">
      <c r="A16" s="387" t="s">
        <v>301</v>
      </c>
      <c r="B16" s="388">
        <v>56857</v>
      </c>
      <c r="C16" s="389" t="s">
        <v>328</v>
      </c>
      <c r="D16" s="390">
        <v>73917</v>
      </c>
      <c r="E16" s="391">
        <v>18.749288073812508</v>
      </c>
      <c r="F16" s="391"/>
      <c r="G16" s="391">
        <f t="shared" si="1"/>
        <v>18.749288073812508</v>
      </c>
      <c r="H16" s="391"/>
      <c r="I16" s="391">
        <v>18.749288073812508</v>
      </c>
      <c r="J16" s="391"/>
      <c r="K16" s="391">
        <f t="shared" si="0"/>
        <v>0</v>
      </c>
      <c r="L16" s="392"/>
      <c r="M16" s="5" t="s">
        <v>19</v>
      </c>
    </row>
    <row r="17" spans="1:13">
      <c r="A17" s="387" t="s">
        <v>302</v>
      </c>
      <c r="B17" s="388">
        <v>51630</v>
      </c>
      <c r="C17" s="389" t="s">
        <v>328</v>
      </c>
      <c r="D17" s="390">
        <v>67114</v>
      </c>
      <c r="E17" s="391">
        <v>434.98348331245018</v>
      </c>
      <c r="F17" s="391"/>
      <c r="G17" s="391">
        <f t="shared" si="1"/>
        <v>434.98348331245018</v>
      </c>
      <c r="H17" s="391"/>
      <c r="I17" s="391">
        <v>434.98348331245018</v>
      </c>
      <c r="J17" s="391"/>
      <c r="K17" s="391">
        <f t="shared" si="0"/>
        <v>0</v>
      </c>
      <c r="L17" s="392"/>
      <c r="M17" s="5" t="s">
        <v>19</v>
      </c>
    </row>
    <row r="18" spans="1:13">
      <c r="A18" s="387" t="s">
        <v>303</v>
      </c>
      <c r="B18" s="388">
        <v>46745</v>
      </c>
      <c r="C18" s="389" t="s">
        <v>328</v>
      </c>
      <c r="D18" s="390">
        <v>60765</v>
      </c>
      <c r="E18" s="391">
        <v>374.04829707255948</v>
      </c>
      <c r="F18" s="391"/>
      <c r="G18" s="391">
        <f t="shared" si="1"/>
        <v>374.04829707255948</v>
      </c>
      <c r="H18" s="391"/>
      <c r="I18" s="391">
        <v>382</v>
      </c>
      <c r="J18" s="391"/>
      <c r="K18" s="391">
        <f t="shared" si="0"/>
        <v>7.9517029274405218</v>
      </c>
      <c r="L18" s="392"/>
      <c r="M18" s="5" t="s">
        <v>19</v>
      </c>
    </row>
    <row r="19" spans="1:13">
      <c r="A19" s="387" t="s">
        <v>304</v>
      </c>
      <c r="B19" s="388">
        <v>42209</v>
      </c>
      <c r="C19" s="389" t="s">
        <v>328</v>
      </c>
      <c r="D19" s="390">
        <v>54875</v>
      </c>
      <c r="E19" s="391">
        <v>582.16539469187842</v>
      </c>
      <c r="F19" s="391"/>
      <c r="G19" s="391">
        <f t="shared" si="1"/>
        <v>582.16539469187842</v>
      </c>
      <c r="H19" s="391"/>
      <c r="I19" s="391">
        <v>582.16539469187842</v>
      </c>
      <c r="J19" s="391"/>
      <c r="K19" s="391">
        <f t="shared" si="0"/>
        <v>0</v>
      </c>
      <c r="L19" s="392"/>
      <c r="M19" s="5" t="s">
        <v>19</v>
      </c>
    </row>
    <row r="20" spans="1:13">
      <c r="A20" s="387" t="s">
        <v>305</v>
      </c>
      <c r="B20" s="388">
        <v>37983</v>
      </c>
      <c r="C20" s="389" t="s">
        <v>328</v>
      </c>
      <c r="D20" s="390">
        <v>49375</v>
      </c>
      <c r="E20" s="391">
        <v>66.559972662034397</v>
      </c>
      <c r="F20" s="391"/>
      <c r="G20" s="391">
        <f t="shared" si="1"/>
        <v>66.559972662034397</v>
      </c>
      <c r="H20" s="391"/>
      <c r="I20" s="391">
        <v>66.559972662034397</v>
      </c>
      <c r="J20" s="391"/>
      <c r="K20" s="391">
        <f t="shared" si="0"/>
        <v>0</v>
      </c>
      <c r="L20" s="392"/>
      <c r="M20" s="5" t="s">
        <v>19</v>
      </c>
    </row>
    <row r="21" spans="1:13">
      <c r="A21" s="387" t="s">
        <v>306</v>
      </c>
      <c r="B21" s="388">
        <v>37075</v>
      </c>
      <c r="C21" s="389" t="s">
        <v>328</v>
      </c>
      <c r="D21" s="390">
        <v>44293</v>
      </c>
      <c r="E21" s="391">
        <v>59.060257432509403</v>
      </c>
      <c r="F21" s="391"/>
      <c r="G21" s="391">
        <f t="shared" si="1"/>
        <v>59.060257432509403</v>
      </c>
      <c r="H21" s="391"/>
      <c r="I21" s="391">
        <v>59.060257432509403</v>
      </c>
      <c r="J21" s="391"/>
      <c r="K21" s="391">
        <f t="shared" si="0"/>
        <v>0</v>
      </c>
      <c r="L21" s="392"/>
      <c r="M21" s="5" t="s">
        <v>19</v>
      </c>
    </row>
    <row r="22" spans="1:13">
      <c r="A22" s="387" t="s">
        <v>330</v>
      </c>
      <c r="B22" s="388">
        <v>30456</v>
      </c>
      <c r="C22" s="389" t="s">
        <v>328</v>
      </c>
      <c r="D22" s="390">
        <v>39590</v>
      </c>
      <c r="E22" s="391">
        <v>60.935186239890648</v>
      </c>
      <c r="F22" s="391"/>
      <c r="G22" s="391">
        <f t="shared" si="1"/>
        <v>60.935186239890648</v>
      </c>
      <c r="H22" s="391"/>
      <c r="I22" s="391">
        <v>60.935186239890648</v>
      </c>
      <c r="J22" s="391"/>
      <c r="K22" s="391">
        <f t="shared" si="0"/>
        <v>0</v>
      </c>
      <c r="L22" s="392"/>
      <c r="M22" s="5" t="s">
        <v>19</v>
      </c>
    </row>
    <row r="23" spans="1:13">
      <c r="A23" s="393" t="s">
        <v>331</v>
      </c>
      <c r="B23" s="388">
        <v>27130</v>
      </c>
      <c r="C23" s="389" t="s">
        <v>328</v>
      </c>
      <c r="D23" s="390">
        <v>35269</v>
      </c>
      <c r="E23" s="391">
        <v>35.623647340243757</v>
      </c>
      <c r="F23" s="391"/>
      <c r="G23" s="391">
        <f t="shared" si="1"/>
        <v>35.623647340243757</v>
      </c>
      <c r="H23" s="391"/>
      <c r="I23" s="391">
        <v>35.623647340243757</v>
      </c>
      <c r="J23" s="391"/>
      <c r="K23" s="391">
        <f t="shared" si="0"/>
        <v>0</v>
      </c>
      <c r="L23" s="392"/>
      <c r="M23" s="5" t="s">
        <v>19</v>
      </c>
    </row>
    <row r="24" spans="1:13">
      <c r="A24" s="394" t="s">
        <v>332</v>
      </c>
      <c r="B24" s="388">
        <v>24865</v>
      </c>
      <c r="C24" s="389" t="s">
        <v>328</v>
      </c>
      <c r="D24" s="390">
        <v>31292</v>
      </c>
      <c r="E24" s="391">
        <v>15.93689486274063</v>
      </c>
      <c r="F24" s="391"/>
      <c r="G24" s="391">
        <f t="shared" si="1"/>
        <v>15.93689486274063</v>
      </c>
      <c r="H24" s="391"/>
      <c r="I24" s="391">
        <v>15.93689486274063</v>
      </c>
      <c r="J24" s="391"/>
      <c r="K24" s="391">
        <f t="shared" si="0"/>
        <v>0</v>
      </c>
      <c r="L24" s="392"/>
      <c r="M24" s="5" t="s">
        <v>19</v>
      </c>
    </row>
    <row r="25" spans="1:13">
      <c r="A25" s="394" t="s">
        <v>333</v>
      </c>
      <c r="B25" s="395">
        <v>22115</v>
      </c>
      <c r="C25" s="396" t="s">
        <v>328</v>
      </c>
      <c r="D25" s="397">
        <v>27663</v>
      </c>
      <c r="E25" s="398">
        <v>1.8749288073812507</v>
      </c>
      <c r="F25" s="398"/>
      <c r="G25" s="398">
        <f t="shared" si="1"/>
        <v>1.8749288073812507</v>
      </c>
      <c r="H25" s="348"/>
      <c r="I25" s="398">
        <v>1.8749288073812507</v>
      </c>
      <c r="J25" s="348"/>
      <c r="K25" s="398">
        <f t="shared" si="0"/>
        <v>0</v>
      </c>
      <c r="L25" s="399"/>
      <c r="M25" s="5" t="s">
        <v>19</v>
      </c>
    </row>
    <row r="26" spans="1:13">
      <c r="A26" s="400" t="s">
        <v>281</v>
      </c>
      <c r="B26" s="401"/>
      <c r="C26" s="402"/>
      <c r="D26" s="403"/>
      <c r="E26" s="404">
        <v>0</v>
      </c>
      <c r="F26" s="404"/>
      <c r="G26" s="405">
        <f t="shared" si="1"/>
        <v>0</v>
      </c>
      <c r="H26" s="404"/>
      <c r="I26" s="404">
        <v>-514</v>
      </c>
      <c r="J26" s="404"/>
      <c r="K26" s="398">
        <f t="shared" si="0"/>
        <v>-514</v>
      </c>
      <c r="L26" s="406"/>
      <c r="M26" s="5" t="s">
        <v>19</v>
      </c>
    </row>
    <row r="27" spans="1:13">
      <c r="A27" s="976" t="s">
        <v>334</v>
      </c>
      <c r="B27" s="977"/>
      <c r="C27" s="977"/>
      <c r="D27" s="978"/>
      <c r="E27" s="351">
        <f>SUM(E9:E26)</f>
        <v>8304</v>
      </c>
      <c r="F27" s="351"/>
      <c r="G27" s="351">
        <f>SUM(G9:G26)</f>
        <v>8304</v>
      </c>
      <c r="H27" s="351"/>
      <c r="I27" s="351">
        <f>SUM(I9:I26)</f>
        <v>7847.219728898508</v>
      </c>
      <c r="J27" s="351"/>
      <c r="K27" s="351">
        <f>SUM(K9:K26)</f>
        <v>-456.78027110149213</v>
      </c>
      <c r="L27" s="352"/>
      <c r="M27" s="5" t="s">
        <v>19</v>
      </c>
    </row>
    <row r="28" spans="1:13">
      <c r="A28" s="964" t="s">
        <v>335</v>
      </c>
      <c r="B28" s="965"/>
      <c r="C28" s="965"/>
      <c r="D28" s="965"/>
      <c r="E28" s="385"/>
      <c r="F28" s="407">
        <v>165858.7364430147</v>
      </c>
      <c r="G28" s="385"/>
      <c r="H28" s="407">
        <v>165858.7364430147</v>
      </c>
      <c r="I28" s="385"/>
      <c r="J28" s="407">
        <v>165858.7364430147</v>
      </c>
      <c r="K28" s="385"/>
      <c r="L28" s="408"/>
      <c r="M28" s="5" t="s">
        <v>19</v>
      </c>
    </row>
    <row r="29" spans="1:13">
      <c r="A29" s="966" t="s">
        <v>336</v>
      </c>
      <c r="B29" s="967"/>
      <c r="C29" s="967"/>
      <c r="D29" s="967"/>
      <c r="E29" s="391"/>
      <c r="F29" s="409">
        <v>91148.907562133565</v>
      </c>
      <c r="G29" s="391"/>
      <c r="H29" s="409">
        <v>91148.907562133565</v>
      </c>
      <c r="I29" s="391"/>
      <c r="J29" s="409">
        <v>91148.907562133565</v>
      </c>
      <c r="K29" s="391"/>
      <c r="L29" s="410"/>
      <c r="M29" s="5" t="s">
        <v>19</v>
      </c>
    </row>
    <row r="30" spans="1:13" ht="14.4" thickBot="1">
      <c r="A30" s="968" t="s">
        <v>337</v>
      </c>
      <c r="B30" s="969"/>
      <c r="C30" s="969"/>
      <c r="D30" s="969"/>
      <c r="E30" s="411"/>
      <c r="F30" s="412">
        <v>12</v>
      </c>
      <c r="G30" s="411"/>
      <c r="H30" s="412">
        <v>12</v>
      </c>
      <c r="I30" s="411"/>
      <c r="J30" s="412">
        <v>12</v>
      </c>
      <c r="K30" s="411"/>
      <c r="L30" s="413"/>
      <c r="M30" s="5" t="s">
        <v>19</v>
      </c>
    </row>
    <row r="31" spans="1:13">
      <c r="M31" s="5" t="s">
        <v>20</v>
      </c>
    </row>
    <row r="33" spans="13:13">
      <c r="M33" s="5"/>
    </row>
    <row r="34" spans="13:13">
      <c r="M34" s="5"/>
    </row>
  </sheetData>
  <mergeCells count="15">
    <mergeCell ref="G7:H7"/>
    <mergeCell ref="I7:J7"/>
    <mergeCell ref="K7:L7"/>
    <mergeCell ref="A27:D27"/>
    <mergeCell ref="A1:L1"/>
    <mergeCell ref="A2:L2"/>
    <mergeCell ref="A3:L3"/>
    <mergeCell ref="A4:L4"/>
    <mergeCell ref="A5:L5"/>
    <mergeCell ref="A6:L6"/>
    <mergeCell ref="A28:D28"/>
    <mergeCell ref="A29:D29"/>
    <mergeCell ref="A30:D30"/>
    <mergeCell ref="A7:D8"/>
    <mergeCell ref="E7:F7"/>
  </mergeCells>
  <printOptions horizontalCentered="1"/>
  <pageMargins left="0.7" right="0.7" top="0.75" bottom="0.75" header="0.3" footer="0.3"/>
  <pageSetup orientation="landscape" r:id="rId1"/>
  <headerFooter>
    <oddHeader>&amp;L&amp;"Arial,Bold"&amp;12K. Summary of Requirements by Grade</oddHeader>
    <oddFooter>&amp;C&amp;"Arial,Regular"Exhibit K - Summary of Requirements by Grade</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topLeftCell="A7" zoomScale="70" zoomScaleNormal="70" zoomScaleSheetLayoutView="70" workbookViewId="0">
      <selection sqref="A1:XFD1048576"/>
    </sheetView>
  </sheetViews>
  <sheetFormatPr defaultColWidth="9.109375" defaultRowHeight="13.8"/>
  <cols>
    <col min="1" max="1" width="83.88671875" style="425" customWidth="1"/>
    <col min="2" max="2" width="10.6640625" style="720" customWidth="1"/>
    <col min="3" max="3" width="14.44140625" style="425" customWidth="1"/>
    <col min="4" max="4" width="10.6640625" style="425" customWidth="1"/>
    <col min="5" max="5" width="16.44140625" style="425" customWidth="1"/>
    <col min="6" max="6" width="10.6640625" style="425" customWidth="1"/>
    <col min="7" max="7" width="16.44140625" style="425" customWidth="1"/>
    <col min="8" max="8" width="10.6640625" style="425" customWidth="1"/>
    <col min="9" max="9" width="16.44140625" style="425" customWidth="1"/>
    <col min="10" max="10" width="14" style="722" bestFit="1" customWidth="1"/>
    <col min="11" max="11" width="4.5546875" style="425" customWidth="1"/>
    <col min="12" max="13" width="8.33203125" style="425" customWidth="1"/>
    <col min="14" max="14" width="12.6640625" style="425" customWidth="1"/>
    <col min="15" max="16" width="8.33203125" style="425" customWidth="1"/>
    <col min="17" max="17" width="12.6640625" style="425" customWidth="1"/>
    <col min="18" max="16384" width="9.109375" style="425"/>
  </cols>
  <sheetData>
    <row r="1" spans="1:17" ht="17.399999999999999">
      <c r="A1" s="979" t="s">
        <v>338</v>
      </c>
      <c r="B1" s="979"/>
      <c r="C1" s="979"/>
      <c r="D1" s="979"/>
      <c r="E1" s="979"/>
      <c r="F1" s="979"/>
      <c r="G1" s="979"/>
      <c r="H1" s="979"/>
      <c r="I1" s="979"/>
      <c r="J1" s="417" t="s">
        <v>19</v>
      </c>
      <c r="K1" s="689"/>
      <c r="L1" s="689"/>
      <c r="M1" s="689"/>
      <c r="N1" s="689"/>
      <c r="O1" s="689"/>
      <c r="P1" s="689"/>
      <c r="Q1" s="689"/>
    </row>
    <row r="2" spans="1:17" ht="16.8">
      <c r="A2" s="980" t="s">
        <v>52</v>
      </c>
      <c r="B2" s="981"/>
      <c r="C2" s="981"/>
      <c r="D2" s="981"/>
      <c r="E2" s="981"/>
      <c r="F2" s="981"/>
      <c r="G2" s="981"/>
      <c r="H2" s="981"/>
      <c r="I2" s="981"/>
      <c r="J2" s="417" t="s">
        <v>19</v>
      </c>
      <c r="K2" s="690"/>
      <c r="L2" s="690"/>
      <c r="M2" s="690"/>
      <c r="N2" s="690"/>
      <c r="O2" s="690"/>
      <c r="P2" s="690"/>
      <c r="Q2" s="690"/>
    </row>
    <row r="3" spans="1:17">
      <c r="A3" s="982" t="s">
        <v>1</v>
      </c>
      <c r="B3" s="982"/>
      <c r="C3" s="982"/>
      <c r="D3" s="982"/>
      <c r="E3" s="982"/>
      <c r="F3" s="982"/>
      <c r="G3" s="982"/>
      <c r="H3" s="982"/>
      <c r="I3" s="982"/>
      <c r="J3" s="417" t="s">
        <v>19</v>
      </c>
      <c r="K3" s="691"/>
      <c r="L3" s="691"/>
      <c r="M3" s="691"/>
      <c r="N3" s="691"/>
      <c r="O3" s="691"/>
      <c r="P3" s="691"/>
      <c r="Q3" s="691"/>
    </row>
    <row r="4" spans="1:17">
      <c r="A4" s="983" t="s">
        <v>2</v>
      </c>
      <c r="B4" s="983"/>
      <c r="C4" s="983"/>
      <c r="D4" s="983"/>
      <c r="E4" s="983"/>
      <c r="F4" s="983"/>
      <c r="G4" s="983"/>
      <c r="H4" s="983"/>
      <c r="I4" s="983"/>
      <c r="J4" s="417" t="s">
        <v>19</v>
      </c>
      <c r="K4" s="692"/>
      <c r="L4" s="692"/>
      <c r="M4" s="692"/>
      <c r="N4" s="692"/>
      <c r="O4" s="692"/>
      <c r="P4" s="692"/>
      <c r="Q4" s="692"/>
    </row>
    <row r="5" spans="1:17" ht="14.4" thickBot="1">
      <c r="A5" s="983"/>
      <c r="B5" s="983"/>
      <c r="C5" s="983"/>
      <c r="D5" s="983"/>
      <c r="E5" s="983"/>
      <c r="F5" s="983"/>
      <c r="G5" s="983"/>
      <c r="H5" s="983"/>
      <c r="I5" s="983"/>
      <c r="J5" s="417" t="s">
        <v>19</v>
      </c>
      <c r="K5" s="692"/>
      <c r="L5" s="692"/>
      <c r="M5" s="692"/>
      <c r="N5" s="692"/>
      <c r="O5" s="692"/>
      <c r="P5" s="692"/>
      <c r="Q5" s="692"/>
    </row>
    <row r="6" spans="1:17">
      <c r="A6" s="984" t="s">
        <v>339</v>
      </c>
      <c r="B6" s="986" t="s">
        <v>203</v>
      </c>
      <c r="C6" s="986"/>
      <c r="D6" s="986" t="s">
        <v>340</v>
      </c>
      <c r="E6" s="986"/>
      <c r="F6" s="986" t="s">
        <v>22</v>
      </c>
      <c r="G6" s="986"/>
      <c r="H6" s="986" t="s">
        <v>241</v>
      </c>
      <c r="I6" s="987"/>
      <c r="J6" s="417" t="s">
        <v>19</v>
      </c>
    </row>
    <row r="7" spans="1:17">
      <c r="A7" s="985"/>
      <c r="B7" s="693" t="s">
        <v>341</v>
      </c>
      <c r="C7" s="694" t="s">
        <v>5</v>
      </c>
      <c r="D7" s="694" t="s">
        <v>341</v>
      </c>
      <c r="E7" s="694" t="s">
        <v>5</v>
      </c>
      <c r="F7" s="694" t="s">
        <v>341</v>
      </c>
      <c r="G7" s="694" t="s">
        <v>5</v>
      </c>
      <c r="H7" s="694" t="s">
        <v>341</v>
      </c>
      <c r="I7" s="695" t="s">
        <v>5</v>
      </c>
      <c r="J7" s="417" t="s">
        <v>19</v>
      </c>
    </row>
    <row r="8" spans="1:17">
      <c r="A8" s="696" t="s">
        <v>342</v>
      </c>
      <c r="B8" s="697">
        <v>6968</v>
      </c>
      <c r="C8" s="698">
        <v>639028</v>
      </c>
      <c r="D8" s="698">
        <v>6969.0000000000009</v>
      </c>
      <c r="E8" s="698">
        <v>646631</v>
      </c>
      <c r="F8" s="698">
        <v>6969.0000000000009</v>
      </c>
      <c r="G8" s="698">
        <v>631881</v>
      </c>
      <c r="H8" s="698">
        <f t="shared" ref="H8:I13" si="0">F8-D8</f>
        <v>0</v>
      </c>
      <c r="I8" s="699">
        <f t="shared" si="0"/>
        <v>-14750</v>
      </c>
      <c r="J8" s="417" t="s">
        <v>19</v>
      </c>
    </row>
    <row r="9" spans="1:17">
      <c r="A9" s="427" t="s">
        <v>343</v>
      </c>
      <c r="B9" s="700">
        <v>0</v>
      </c>
      <c r="C9" s="428">
        <v>7523</v>
      </c>
      <c r="D9" s="428">
        <v>0</v>
      </c>
      <c r="E9" s="428">
        <v>8179</v>
      </c>
      <c r="F9" s="428">
        <v>0</v>
      </c>
      <c r="G9" s="428">
        <v>8187</v>
      </c>
      <c r="H9" s="428">
        <f t="shared" si="0"/>
        <v>0</v>
      </c>
      <c r="I9" s="429">
        <f t="shared" si="0"/>
        <v>8</v>
      </c>
      <c r="J9" s="417" t="s">
        <v>19</v>
      </c>
    </row>
    <row r="10" spans="1:17">
      <c r="A10" s="427" t="s">
        <v>309</v>
      </c>
      <c r="B10" s="700">
        <f t="shared" ref="B10:F10" si="1">SUM(B11:B12)</f>
        <v>995.36748037500013</v>
      </c>
      <c r="C10" s="428">
        <v>111137</v>
      </c>
      <c r="D10" s="428">
        <f t="shared" si="1"/>
        <v>995.63462987500009</v>
      </c>
      <c r="E10" s="428">
        <v>112202</v>
      </c>
      <c r="F10" s="428">
        <f t="shared" si="1"/>
        <v>995.63462987500009</v>
      </c>
      <c r="G10" s="428">
        <v>116447</v>
      </c>
      <c r="H10" s="428">
        <f t="shared" si="0"/>
        <v>0</v>
      </c>
      <c r="I10" s="429">
        <f t="shared" si="0"/>
        <v>4245</v>
      </c>
      <c r="J10" s="417" t="s">
        <v>19</v>
      </c>
    </row>
    <row r="11" spans="1:17" ht="14.4">
      <c r="A11" s="701" t="s">
        <v>26</v>
      </c>
      <c r="B11" s="702">
        <v>90.947805375000016</v>
      </c>
      <c r="C11" s="703"/>
      <c r="D11" s="703">
        <v>90.964954875000004</v>
      </c>
      <c r="E11" s="703"/>
      <c r="F11" s="703">
        <v>90.964954875000004</v>
      </c>
      <c r="G11" s="703"/>
      <c r="H11" s="703">
        <f t="shared" si="0"/>
        <v>0</v>
      </c>
      <c r="I11" s="429">
        <f t="shared" si="0"/>
        <v>0</v>
      </c>
      <c r="J11" s="417" t="s">
        <v>19</v>
      </c>
    </row>
    <row r="12" spans="1:17" ht="14.4">
      <c r="A12" s="701" t="s">
        <v>344</v>
      </c>
      <c r="B12" s="702">
        <v>904.4196750000001</v>
      </c>
      <c r="C12" s="703"/>
      <c r="D12" s="703">
        <v>904.6696750000001</v>
      </c>
      <c r="E12" s="703"/>
      <c r="F12" s="703">
        <v>904.6696750000001</v>
      </c>
      <c r="G12" s="703"/>
      <c r="H12" s="703">
        <f t="shared" si="0"/>
        <v>0</v>
      </c>
      <c r="I12" s="429">
        <f t="shared" si="0"/>
        <v>0</v>
      </c>
      <c r="J12" s="417" t="s">
        <v>19</v>
      </c>
    </row>
    <row r="13" spans="1:17">
      <c r="A13" s="427" t="s">
        <v>345</v>
      </c>
      <c r="B13" s="704">
        <v>0</v>
      </c>
      <c r="C13" s="705">
        <v>106</v>
      </c>
      <c r="D13" s="705">
        <v>0</v>
      </c>
      <c r="E13" s="705">
        <v>114</v>
      </c>
      <c r="F13" s="705">
        <v>0</v>
      </c>
      <c r="G13" s="705">
        <v>113</v>
      </c>
      <c r="H13" s="705">
        <f t="shared" si="0"/>
        <v>0</v>
      </c>
      <c r="I13" s="706">
        <f t="shared" si="0"/>
        <v>-1</v>
      </c>
      <c r="J13" s="417" t="s">
        <v>19</v>
      </c>
    </row>
    <row r="14" spans="1:17">
      <c r="A14" s="707" t="s">
        <v>227</v>
      </c>
      <c r="B14" s="708">
        <f t="shared" ref="B14:I14" si="2">SUM(B8:B10,B13)</f>
        <v>7963.367480375</v>
      </c>
      <c r="C14" s="709">
        <f t="shared" si="2"/>
        <v>757794</v>
      </c>
      <c r="D14" s="709">
        <f t="shared" si="2"/>
        <v>7964.6346298750013</v>
      </c>
      <c r="E14" s="709">
        <f t="shared" si="2"/>
        <v>767126</v>
      </c>
      <c r="F14" s="709">
        <f t="shared" si="2"/>
        <v>7964.6346298750013</v>
      </c>
      <c r="G14" s="709">
        <f t="shared" si="2"/>
        <v>756628</v>
      </c>
      <c r="H14" s="709">
        <f t="shared" si="2"/>
        <v>0</v>
      </c>
      <c r="I14" s="710">
        <f t="shared" si="2"/>
        <v>-10498</v>
      </c>
      <c r="J14" s="417" t="s">
        <v>19</v>
      </c>
    </row>
    <row r="15" spans="1:17">
      <c r="A15" s="711" t="s">
        <v>346</v>
      </c>
      <c r="B15" s="700"/>
      <c r="C15" s="428"/>
      <c r="D15" s="428"/>
      <c r="E15" s="428"/>
      <c r="F15" s="428"/>
      <c r="G15" s="428"/>
      <c r="H15" s="428"/>
      <c r="I15" s="429"/>
      <c r="J15" s="417" t="s">
        <v>19</v>
      </c>
    </row>
    <row r="16" spans="1:17">
      <c r="A16" s="427" t="s">
        <v>347</v>
      </c>
      <c r="B16" s="700"/>
      <c r="C16" s="428">
        <v>334807</v>
      </c>
      <c r="D16" s="428"/>
      <c r="E16" s="428">
        <v>334686</v>
      </c>
      <c r="F16" s="428"/>
      <c r="G16" s="428">
        <v>346211</v>
      </c>
      <c r="H16" s="428"/>
      <c r="I16" s="429">
        <f t="shared" ref="I16:I36" si="3">G16-E16</f>
        <v>11525</v>
      </c>
      <c r="J16" s="417" t="s">
        <v>19</v>
      </c>
    </row>
    <row r="17" spans="1:10">
      <c r="A17" s="427" t="s">
        <v>311</v>
      </c>
      <c r="B17" s="700"/>
      <c r="C17" s="428">
        <v>0</v>
      </c>
      <c r="D17" s="428"/>
      <c r="E17" s="428">
        <v>1</v>
      </c>
      <c r="F17" s="428"/>
      <c r="G17" s="428">
        <v>1</v>
      </c>
      <c r="H17" s="428"/>
      <c r="I17" s="429">
        <f t="shared" si="3"/>
        <v>0</v>
      </c>
      <c r="J17" s="417" t="s">
        <v>19</v>
      </c>
    </row>
    <row r="18" spans="1:10">
      <c r="A18" s="427" t="s">
        <v>312</v>
      </c>
      <c r="B18" s="700"/>
      <c r="C18" s="428">
        <v>35315</v>
      </c>
      <c r="D18" s="428"/>
      <c r="E18" s="428">
        <v>37831</v>
      </c>
      <c r="F18" s="428"/>
      <c r="G18" s="428">
        <v>33795</v>
      </c>
      <c r="H18" s="428"/>
      <c r="I18" s="429">
        <f t="shared" si="3"/>
        <v>-4036</v>
      </c>
      <c r="J18" s="417" t="s">
        <v>19</v>
      </c>
    </row>
    <row r="19" spans="1:10">
      <c r="A19" s="427" t="s">
        <v>313</v>
      </c>
      <c r="B19" s="700"/>
      <c r="C19" s="428">
        <v>10829</v>
      </c>
      <c r="D19" s="428"/>
      <c r="E19" s="428">
        <v>11522</v>
      </c>
      <c r="F19" s="428"/>
      <c r="G19" s="428">
        <v>11465</v>
      </c>
      <c r="H19" s="428"/>
      <c r="I19" s="429">
        <f t="shared" si="3"/>
        <v>-57</v>
      </c>
      <c r="J19" s="417" t="s">
        <v>19</v>
      </c>
    </row>
    <row r="20" spans="1:10">
      <c r="A20" s="427" t="s">
        <v>314</v>
      </c>
      <c r="B20" s="700"/>
      <c r="C20" s="428">
        <v>209567</v>
      </c>
      <c r="D20" s="428"/>
      <c r="E20" s="428">
        <v>214643</v>
      </c>
      <c r="F20" s="428"/>
      <c r="G20" s="428">
        <v>213337</v>
      </c>
      <c r="H20" s="428"/>
      <c r="I20" s="429">
        <f t="shared" si="3"/>
        <v>-1306</v>
      </c>
      <c r="J20" s="417" t="s">
        <v>19</v>
      </c>
    </row>
    <row r="21" spans="1:10">
      <c r="A21" s="427" t="s">
        <v>348</v>
      </c>
      <c r="B21" s="700"/>
      <c r="C21" s="428">
        <v>37057</v>
      </c>
      <c r="D21" s="428"/>
      <c r="E21" s="428">
        <v>38092</v>
      </c>
      <c r="F21" s="428"/>
      <c r="G21" s="428">
        <v>46487</v>
      </c>
      <c r="H21" s="428"/>
      <c r="I21" s="429">
        <f t="shared" si="3"/>
        <v>8395</v>
      </c>
      <c r="J21" s="417" t="s">
        <v>19</v>
      </c>
    </row>
    <row r="22" spans="1:10">
      <c r="A22" s="427" t="s">
        <v>315</v>
      </c>
      <c r="B22" s="700"/>
      <c r="C22" s="428">
        <v>62681</v>
      </c>
      <c r="D22" s="428"/>
      <c r="E22" s="428">
        <v>64776</v>
      </c>
      <c r="F22" s="428"/>
      <c r="G22" s="428">
        <v>64909</v>
      </c>
      <c r="H22" s="428"/>
      <c r="I22" s="429">
        <f t="shared" si="3"/>
        <v>133</v>
      </c>
      <c r="J22" s="417" t="s">
        <v>19</v>
      </c>
    </row>
    <row r="23" spans="1:10">
      <c r="A23" s="427" t="s">
        <v>316</v>
      </c>
      <c r="B23" s="700"/>
      <c r="C23" s="428">
        <v>1246</v>
      </c>
      <c r="D23" s="428"/>
      <c r="E23" s="428">
        <v>964</v>
      </c>
      <c r="F23" s="428"/>
      <c r="G23" s="428">
        <v>907</v>
      </c>
      <c r="H23" s="428"/>
      <c r="I23" s="429">
        <f t="shared" si="3"/>
        <v>-57</v>
      </c>
      <c r="J23" s="417" t="s">
        <v>19</v>
      </c>
    </row>
    <row r="24" spans="1:10">
      <c r="A24" s="427" t="s">
        <v>317</v>
      </c>
      <c r="B24" s="700"/>
      <c r="C24" s="428">
        <v>145819</v>
      </c>
      <c r="D24" s="428"/>
      <c r="E24" s="428">
        <v>115492</v>
      </c>
      <c r="F24" s="428"/>
      <c r="G24" s="428">
        <v>99240</v>
      </c>
      <c r="H24" s="428"/>
      <c r="I24" s="429">
        <f t="shared" si="3"/>
        <v>-16252</v>
      </c>
      <c r="J24" s="417" t="s">
        <v>19</v>
      </c>
    </row>
    <row r="25" spans="1:10">
      <c r="A25" s="427" t="s">
        <v>318</v>
      </c>
      <c r="B25" s="700"/>
      <c r="C25" s="428">
        <v>166111</v>
      </c>
      <c r="D25" s="428"/>
      <c r="E25" s="428">
        <v>167392</v>
      </c>
      <c r="F25" s="428"/>
      <c r="G25" s="428">
        <v>151862</v>
      </c>
      <c r="H25" s="428"/>
      <c r="I25" s="429">
        <f t="shared" si="3"/>
        <v>-15530</v>
      </c>
      <c r="J25" s="417" t="s">
        <v>19</v>
      </c>
    </row>
    <row r="26" spans="1:10">
      <c r="A26" s="427" t="s">
        <v>319</v>
      </c>
      <c r="B26" s="700"/>
      <c r="C26" s="428">
        <v>88592</v>
      </c>
      <c r="D26" s="428"/>
      <c r="E26" s="428">
        <v>108149</v>
      </c>
      <c r="F26" s="428"/>
      <c r="G26" s="428">
        <v>117672</v>
      </c>
      <c r="H26" s="428"/>
      <c r="I26" s="429">
        <f t="shared" si="3"/>
        <v>9523</v>
      </c>
      <c r="J26" s="417" t="s">
        <v>19</v>
      </c>
    </row>
    <row r="27" spans="1:10">
      <c r="A27" s="427" t="s">
        <v>349</v>
      </c>
      <c r="B27" s="700"/>
      <c r="C27" s="428">
        <v>32537</v>
      </c>
      <c r="D27" s="428"/>
      <c r="E27" s="428">
        <v>28421</v>
      </c>
      <c r="F27" s="428"/>
      <c r="G27" s="428">
        <v>24272</v>
      </c>
      <c r="H27" s="428"/>
      <c r="I27" s="429">
        <f t="shared" si="3"/>
        <v>-4149</v>
      </c>
      <c r="J27" s="417" t="s">
        <v>19</v>
      </c>
    </row>
    <row r="28" spans="1:10">
      <c r="A28" s="427" t="s">
        <v>320</v>
      </c>
      <c r="B28" s="700"/>
      <c r="C28" s="428">
        <v>0</v>
      </c>
      <c r="D28" s="428"/>
      <c r="E28" s="428">
        <v>0</v>
      </c>
      <c r="F28" s="428"/>
      <c r="G28" s="428">
        <v>0</v>
      </c>
      <c r="H28" s="428"/>
      <c r="I28" s="429">
        <f t="shared" si="3"/>
        <v>0</v>
      </c>
      <c r="J28" s="417" t="s">
        <v>19</v>
      </c>
    </row>
    <row r="29" spans="1:10">
      <c r="A29" s="427" t="s">
        <v>182</v>
      </c>
      <c r="B29" s="700"/>
      <c r="C29" s="428">
        <v>3400</v>
      </c>
      <c r="D29" s="428"/>
      <c r="E29" s="428">
        <v>4107</v>
      </c>
      <c r="F29" s="428"/>
      <c r="G29" s="428">
        <v>4082</v>
      </c>
      <c r="H29" s="428"/>
      <c r="I29" s="429">
        <f t="shared" si="3"/>
        <v>-25</v>
      </c>
      <c r="J29" s="417" t="s">
        <v>19</v>
      </c>
    </row>
    <row r="30" spans="1:10">
      <c r="A30" s="427" t="s">
        <v>321</v>
      </c>
      <c r="B30" s="700"/>
      <c r="C30" s="428">
        <v>98675</v>
      </c>
      <c r="D30" s="428"/>
      <c r="E30" s="428">
        <v>91171</v>
      </c>
      <c r="F30" s="428"/>
      <c r="G30" s="428">
        <v>88184</v>
      </c>
      <c r="H30" s="428"/>
      <c r="I30" s="429">
        <f t="shared" si="3"/>
        <v>-2987</v>
      </c>
      <c r="J30" s="417" t="s">
        <v>19</v>
      </c>
    </row>
    <row r="31" spans="1:10">
      <c r="A31" s="427" t="s">
        <v>350</v>
      </c>
      <c r="B31" s="700"/>
      <c r="C31" s="428">
        <v>165</v>
      </c>
      <c r="D31" s="428"/>
      <c r="E31" s="428">
        <v>182</v>
      </c>
      <c r="F31" s="428"/>
      <c r="G31" s="428">
        <v>181</v>
      </c>
      <c r="H31" s="428"/>
      <c r="I31" s="429">
        <f t="shared" si="3"/>
        <v>-1</v>
      </c>
      <c r="J31" s="417" t="s">
        <v>19</v>
      </c>
    </row>
    <row r="32" spans="1:10">
      <c r="A32" s="427" t="s">
        <v>322</v>
      </c>
      <c r="B32" s="700"/>
      <c r="C32" s="428">
        <v>46158</v>
      </c>
      <c r="D32" s="428"/>
      <c r="E32" s="428">
        <v>52576</v>
      </c>
      <c r="F32" s="428"/>
      <c r="G32" s="428">
        <v>43060</v>
      </c>
      <c r="H32" s="428"/>
      <c r="I32" s="429">
        <f t="shared" si="3"/>
        <v>-9516</v>
      </c>
      <c r="J32" s="417" t="s">
        <v>19</v>
      </c>
    </row>
    <row r="33" spans="1:10">
      <c r="A33" s="427" t="s">
        <v>323</v>
      </c>
      <c r="B33" s="700"/>
      <c r="C33" s="428">
        <v>95579</v>
      </c>
      <c r="D33" s="428"/>
      <c r="E33" s="428">
        <v>98191</v>
      </c>
      <c r="F33" s="428"/>
      <c r="G33" s="428">
        <v>77817</v>
      </c>
      <c r="H33" s="428"/>
      <c r="I33" s="429">
        <f t="shared" si="3"/>
        <v>-20374</v>
      </c>
      <c r="J33" s="417" t="s">
        <v>19</v>
      </c>
    </row>
    <row r="34" spans="1:10">
      <c r="A34" s="427" t="s">
        <v>351</v>
      </c>
      <c r="B34" s="700"/>
      <c r="C34" s="428">
        <v>13431</v>
      </c>
      <c r="D34" s="428"/>
      <c r="E34" s="428">
        <v>16888</v>
      </c>
      <c r="F34" s="428"/>
      <c r="G34" s="428">
        <v>17190</v>
      </c>
      <c r="H34" s="428"/>
      <c r="I34" s="429">
        <f t="shared" si="3"/>
        <v>302</v>
      </c>
      <c r="J34" s="417" t="s">
        <v>19</v>
      </c>
    </row>
    <row r="35" spans="1:10">
      <c r="A35" s="427" t="s">
        <v>352</v>
      </c>
      <c r="B35" s="700"/>
      <c r="C35" s="428">
        <v>0</v>
      </c>
      <c r="D35" s="428"/>
      <c r="E35" s="428">
        <v>0</v>
      </c>
      <c r="F35" s="428"/>
      <c r="G35" s="428">
        <v>0</v>
      </c>
      <c r="H35" s="428"/>
      <c r="I35" s="429">
        <f t="shared" si="3"/>
        <v>0</v>
      </c>
      <c r="J35" s="417" t="s">
        <v>19</v>
      </c>
    </row>
    <row r="36" spans="1:10">
      <c r="A36" s="427" t="s">
        <v>353</v>
      </c>
      <c r="B36" s="700"/>
      <c r="C36" s="428">
        <v>587</v>
      </c>
      <c r="D36" s="428"/>
      <c r="E36" s="428">
        <v>656</v>
      </c>
      <c r="F36" s="428"/>
      <c r="G36" s="428">
        <v>652</v>
      </c>
      <c r="H36" s="428"/>
      <c r="I36" s="429">
        <f t="shared" si="3"/>
        <v>-4</v>
      </c>
      <c r="J36" s="417" t="s">
        <v>19</v>
      </c>
    </row>
    <row r="37" spans="1:10">
      <c r="A37" s="707" t="s">
        <v>354</v>
      </c>
      <c r="B37" s="712"/>
      <c r="C37" s="713">
        <f>SUM(C14:C36)</f>
        <v>2140350</v>
      </c>
      <c r="D37" s="713"/>
      <c r="E37" s="713">
        <f>SUM(E14:E36)</f>
        <v>2152866</v>
      </c>
      <c r="F37" s="713"/>
      <c r="G37" s="713">
        <f>SUM(G14:G36)</f>
        <v>2097952</v>
      </c>
      <c r="H37" s="713"/>
      <c r="I37" s="714">
        <f>SUM(I14:I36)</f>
        <v>-54914</v>
      </c>
      <c r="J37" s="417" t="s">
        <v>19</v>
      </c>
    </row>
    <row r="38" spans="1:10">
      <c r="A38" s="427" t="s">
        <v>355</v>
      </c>
      <c r="B38" s="700"/>
      <c r="C38" s="428">
        <v>-57150.409390000001</v>
      </c>
      <c r="D38" s="428"/>
      <c r="E38" s="428">
        <f>-(C41)</f>
        <v>-39640.469666666599</v>
      </c>
      <c r="F38" s="428"/>
      <c r="G38" s="428">
        <v>0</v>
      </c>
      <c r="H38" s="428"/>
      <c r="I38" s="429">
        <f>G38-E38</f>
        <v>39640.469666666599</v>
      </c>
      <c r="J38" s="417" t="s">
        <v>19</v>
      </c>
    </row>
    <row r="39" spans="1:10">
      <c r="A39" s="427" t="s">
        <v>356</v>
      </c>
      <c r="B39" s="700"/>
      <c r="C39" s="428">
        <v>-77332.787569999986</v>
      </c>
      <c r="D39" s="428"/>
      <c r="E39" s="428">
        <f>-40000-12500+10000+667</f>
        <v>-41833</v>
      </c>
      <c r="F39" s="428"/>
      <c r="G39" s="428">
        <f>-40000+10000</f>
        <v>-30000</v>
      </c>
      <c r="H39" s="428"/>
      <c r="I39" s="429">
        <f>G39-E39</f>
        <v>11833</v>
      </c>
      <c r="J39" s="417" t="s">
        <v>19</v>
      </c>
    </row>
    <row r="40" spans="1:10">
      <c r="A40" s="427" t="s">
        <v>357</v>
      </c>
      <c r="B40" s="700"/>
      <c r="C40" s="428">
        <v>-30285.638769999983</v>
      </c>
      <c r="D40" s="428"/>
      <c r="E40" s="428">
        <f>-27000-6000</f>
        <v>-33000</v>
      </c>
      <c r="F40" s="428"/>
      <c r="G40" s="428">
        <v>0</v>
      </c>
      <c r="H40" s="428"/>
      <c r="I40" s="429">
        <f>G40-E40</f>
        <v>33000</v>
      </c>
      <c r="J40" s="417" t="s">
        <v>19</v>
      </c>
    </row>
    <row r="41" spans="1:10">
      <c r="A41" s="427" t="s">
        <v>358</v>
      </c>
      <c r="B41" s="700"/>
      <c r="C41" s="428">
        <v>39640.469666666599</v>
      </c>
      <c r="D41" s="428"/>
      <c r="E41" s="428">
        <v>0</v>
      </c>
      <c r="F41" s="428"/>
      <c r="G41" s="428">
        <v>0</v>
      </c>
      <c r="H41" s="428"/>
      <c r="I41" s="429">
        <f>G41-E41</f>
        <v>0</v>
      </c>
      <c r="J41" s="417" t="s">
        <v>19</v>
      </c>
    </row>
    <row r="42" spans="1:10">
      <c r="A42" s="427" t="s">
        <v>359</v>
      </c>
      <c r="B42" s="700"/>
      <c r="C42" s="428">
        <v>9778.0147233335083</v>
      </c>
      <c r="D42" s="428"/>
      <c r="E42" s="428">
        <v>0</v>
      </c>
      <c r="F42" s="428"/>
      <c r="G42" s="428">
        <v>0</v>
      </c>
      <c r="H42" s="428"/>
      <c r="I42" s="429">
        <f>G42-E42</f>
        <v>0</v>
      </c>
      <c r="J42" s="417" t="s">
        <v>19</v>
      </c>
    </row>
    <row r="43" spans="1:10" ht="14.4" thickBot="1">
      <c r="A43" s="430" t="s">
        <v>360</v>
      </c>
      <c r="B43" s="715"/>
      <c r="C43" s="431">
        <f t="shared" ref="C43:I43" si="4">SUM(C37:C42)</f>
        <v>2024999.6486600002</v>
      </c>
      <c r="D43" s="431"/>
      <c r="E43" s="431">
        <f>SUM(E37:E42)</f>
        <v>2038392.5303333332</v>
      </c>
      <c r="F43" s="431"/>
      <c r="G43" s="431">
        <f>SUM(G37:G42)</f>
        <v>2067952</v>
      </c>
      <c r="H43" s="431"/>
      <c r="I43" s="432">
        <f t="shared" si="4"/>
        <v>29559.469666666599</v>
      </c>
      <c r="J43" s="417" t="s">
        <v>19</v>
      </c>
    </row>
    <row r="44" spans="1:10">
      <c r="A44" s="716" t="s">
        <v>23</v>
      </c>
      <c r="B44" s="717"/>
      <c r="C44" s="718"/>
      <c r="D44" s="718"/>
      <c r="E44" s="718"/>
      <c r="F44" s="718"/>
      <c r="G44" s="718"/>
      <c r="H44" s="718"/>
      <c r="I44" s="719"/>
      <c r="J44" s="417" t="s">
        <v>19</v>
      </c>
    </row>
    <row r="45" spans="1:10">
      <c r="A45" s="427" t="s">
        <v>361</v>
      </c>
      <c r="B45" s="700">
        <v>1353.37</v>
      </c>
      <c r="C45" s="428"/>
      <c r="D45" s="428">
        <v>1351</v>
      </c>
      <c r="E45" s="428"/>
      <c r="F45" s="428">
        <v>1323</v>
      </c>
      <c r="G45" s="428"/>
      <c r="H45" s="428">
        <f>F45-D45</f>
        <v>-28</v>
      </c>
      <c r="I45" s="429"/>
      <c r="J45" s="417" t="s">
        <v>19</v>
      </c>
    </row>
    <row r="46" spans="1:10">
      <c r="A46" s="427"/>
      <c r="B46" s="700"/>
      <c r="C46" s="428"/>
      <c r="D46" s="428"/>
      <c r="E46" s="428"/>
      <c r="F46" s="428"/>
      <c r="G46" s="428"/>
      <c r="H46" s="428"/>
      <c r="I46" s="429"/>
      <c r="J46" s="417" t="s">
        <v>19</v>
      </c>
    </row>
    <row r="47" spans="1:10">
      <c r="A47" s="427" t="s">
        <v>362</v>
      </c>
      <c r="B47" s="700"/>
      <c r="C47" s="428">
        <v>5743</v>
      </c>
      <c r="D47" s="428"/>
      <c r="E47" s="428">
        <v>7343</v>
      </c>
      <c r="F47" s="428"/>
      <c r="G47" s="428">
        <f>E47</f>
        <v>7343</v>
      </c>
      <c r="H47" s="428"/>
      <c r="I47" s="429">
        <f>G47-E47</f>
        <v>0</v>
      </c>
      <c r="J47" s="417" t="s">
        <v>19</v>
      </c>
    </row>
    <row r="48" spans="1:10" ht="14.25" customHeight="1" thickBot="1">
      <c r="A48" s="421" t="s">
        <v>363</v>
      </c>
      <c r="B48" s="422"/>
      <c r="C48" s="423">
        <v>285.15075999999999</v>
      </c>
      <c r="D48" s="423"/>
      <c r="E48" s="423">
        <v>272.7486729448276</v>
      </c>
      <c r="F48" s="423"/>
      <c r="G48" s="423">
        <f>273</f>
        <v>273</v>
      </c>
      <c r="H48" s="423"/>
      <c r="I48" s="424">
        <f>G48-E48</f>
        <v>0.25132705517239629</v>
      </c>
      <c r="J48" s="417" t="s">
        <v>19</v>
      </c>
    </row>
    <row r="49" spans="1:10">
      <c r="J49" s="417" t="s">
        <v>19</v>
      </c>
    </row>
    <row r="50" spans="1:10">
      <c r="A50" s="721" t="s">
        <v>364</v>
      </c>
      <c r="J50" s="722" t="s">
        <v>20</v>
      </c>
    </row>
  </sheetData>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65" orientation="landscape" r:id="rId1"/>
  <headerFooter>
    <oddHeader>&amp;L&amp;"Arial,Bold"&amp;12L. Summary of Requirements by Object Class</oddHeader>
    <oddFooter>&amp;C&amp;"Arial,Regular"Exhibit L - Summary of Requirements by Object Class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topLeftCell="A6" zoomScale="85" zoomScaleNormal="70" zoomScaleSheetLayoutView="85" workbookViewId="0">
      <selection activeCell="I50" sqref="A6:I50"/>
    </sheetView>
  </sheetViews>
  <sheetFormatPr defaultColWidth="9.109375" defaultRowHeight="13.8"/>
  <cols>
    <col min="1" max="1" width="78.109375" style="416" customWidth="1"/>
    <col min="2" max="2" width="8.33203125" style="416" customWidth="1"/>
    <col min="3" max="3" width="12.6640625" style="416" customWidth="1"/>
    <col min="4" max="4" width="10.88671875" style="416" customWidth="1"/>
    <col min="5" max="5" width="15.44140625" style="416" customWidth="1"/>
    <col min="6" max="6" width="12" style="416" customWidth="1"/>
    <col min="7" max="7" width="14.88671875" style="416" customWidth="1"/>
    <col min="8" max="8" width="11.109375" style="416" customWidth="1"/>
    <col min="9" max="9" width="12.6640625" style="416" customWidth="1"/>
    <col min="10" max="10" width="14" style="426" bestFit="1" customWidth="1"/>
    <col min="11" max="11" width="4.5546875" style="416" customWidth="1"/>
    <col min="12" max="13" width="8.33203125" style="416" customWidth="1"/>
    <col min="14" max="14" width="12.6640625" style="416" customWidth="1"/>
    <col min="15" max="16" width="8.33203125" style="416" customWidth="1"/>
    <col min="17" max="17" width="12.6640625" style="416" customWidth="1"/>
    <col min="18" max="16384" width="9.109375" style="416"/>
  </cols>
  <sheetData>
    <row r="1" spans="1:17" ht="17.399999999999999">
      <c r="A1" s="988" t="s">
        <v>338</v>
      </c>
      <c r="B1" s="988"/>
      <c r="C1" s="988"/>
      <c r="D1" s="988"/>
      <c r="E1" s="988"/>
      <c r="F1" s="988"/>
      <c r="G1" s="988"/>
      <c r="H1" s="988"/>
      <c r="I1" s="988"/>
      <c r="J1" s="414" t="s">
        <v>19</v>
      </c>
      <c r="K1" s="415"/>
      <c r="L1" s="415"/>
      <c r="M1" s="415"/>
      <c r="N1" s="415"/>
      <c r="O1" s="415"/>
      <c r="P1" s="415"/>
      <c r="Q1" s="415"/>
    </row>
    <row r="2" spans="1:17" ht="16.8">
      <c r="A2" s="989" t="s">
        <v>52</v>
      </c>
      <c r="B2" s="990"/>
      <c r="C2" s="990"/>
      <c r="D2" s="990"/>
      <c r="E2" s="990"/>
      <c r="F2" s="990"/>
      <c r="G2" s="990"/>
      <c r="H2" s="990"/>
      <c r="I2" s="990"/>
      <c r="J2" s="414" t="s">
        <v>19</v>
      </c>
      <c r="K2" s="418"/>
      <c r="L2" s="418"/>
      <c r="M2" s="418"/>
      <c r="N2" s="418"/>
      <c r="O2" s="418"/>
      <c r="P2" s="418"/>
      <c r="Q2" s="418"/>
    </row>
    <row r="3" spans="1:17" ht="16.8">
      <c r="A3" s="989" t="s">
        <v>74</v>
      </c>
      <c r="B3" s="990"/>
      <c r="C3" s="990"/>
      <c r="D3" s="990"/>
      <c r="E3" s="990"/>
      <c r="F3" s="990"/>
      <c r="G3" s="990"/>
      <c r="H3" s="990"/>
      <c r="I3" s="990"/>
      <c r="J3" s="414" t="s">
        <v>19</v>
      </c>
      <c r="K3" s="419"/>
      <c r="L3" s="419"/>
      <c r="M3" s="419"/>
      <c r="N3" s="419"/>
      <c r="O3" s="419"/>
      <c r="P3" s="419"/>
      <c r="Q3" s="419"/>
    </row>
    <row r="4" spans="1:17">
      <c r="A4" s="991" t="s">
        <v>2</v>
      </c>
      <c r="B4" s="991"/>
      <c r="C4" s="991"/>
      <c r="D4" s="991"/>
      <c r="E4" s="991"/>
      <c r="F4" s="991"/>
      <c r="G4" s="991"/>
      <c r="H4" s="991"/>
      <c r="I4" s="991"/>
      <c r="J4" s="414" t="s">
        <v>19</v>
      </c>
      <c r="K4" s="420"/>
      <c r="L4" s="420"/>
      <c r="M4" s="420"/>
      <c r="N4" s="420"/>
      <c r="O4" s="420"/>
      <c r="P4" s="420"/>
      <c r="Q4" s="420"/>
    </row>
    <row r="5" spans="1:17" ht="14.4" thickBot="1">
      <c r="A5" s="991"/>
      <c r="B5" s="991"/>
      <c r="C5" s="991"/>
      <c r="D5" s="991"/>
      <c r="E5" s="991"/>
      <c r="F5" s="991"/>
      <c r="G5" s="991"/>
      <c r="H5" s="991"/>
      <c r="I5" s="991"/>
      <c r="J5" s="414" t="s">
        <v>19</v>
      </c>
      <c r="K5" s="420"/>
      <c r="L5" s="420"/>
      <c r="M5" s="420"/>
      <c r="N5" s="420"/>
      <c r="O5" s="420"/>
      <c r="P5" s="420"/>
      <c r="Q5" s="420"/>
    </row>
    <row r="6" spans="1:17">
      <c r="A6" s="984" t="s">
        <v>339</v>
      </c>
      <c r="B6" s="986" t="s">
        <v>203</v>
      </c>
      <c r="C6" s="986"/>
      <c r="D6" s="986" t="s">
        <v>340</v>
      </c>
      <c r="E6" s="986"/>
      <c r="F6" s="986" t="s">
        <v>22</v>
      </c>
      <c r="G6" s="986"/>
      <c r="H6" s="986" t="s">
        <v>241</v>
      </c>
      <c r="I6" s="987"/>
      <c r="J6" s="414" t="s">
        <v>19</v>
      </c>
    </row>
    <row r="7" spans="1:17" ht="27.6">
      <c r="A7" s="985"/>
      <c r="B7" s="694" t="s">
        <v>341</v>
      </c>
      <c r="C7" s="694" t="s">
        <v>5</v>
      </c>
      <c r="D7" s="694" t="s">
        <v>341</v>
      </c>
      <c r="E7" s="694" t="s">
        <v>5</v>
      </c>
      <c r="F7" s="694" t="s">
        <v>341</v>
      </c>
      <c r="G7" s="694" t="s">
        <v>5</v>
      </c>
      <c r="H7" s="694" t="s">
        <v>341</v>
      </c>
      <c r="I7" s="695" t="s">
        <v>5</v>
      </c>
      <c r="J7" s="414" t="s">
        <v>19</v>
      </c>
    </row>
    <row r="8" spans="1:17">
      <c r="A8" s="696" t="s">
        <v>342</v>
      </c>
      <c r="B8" s="698">
        <v>1336</v>
      </c>
      <c r="C8" s="698">
        <v>129684</v>
      </c>
      <c r="D8" s="698">
        <v>1347</v>
      </c>
      <c r="E8" s="698">
        <v>143946</v>
      </c>
      <c r="F8" s="698">
        <v>1347</v>
      </c>
      <c r="G8" s="698">
        <v>149796</v>
      </c>
      <c r="H8" s="698">
        <f>F8-D8</f>
        <v>0</v>
      </c>
      <c r="I8" s="699">
        <f>G8-E8</f>
        <v>5850</v>
      </c>
      <c r="J8" s="414" t="s">
        <v>19</v>
      </c>
    </row>
    <row r="9" spans="1:17">
      <c r="A9" s="427" t="s">
        <v>343</v>
      </c>
      <c r="B9" s="428">
        <v>0</v>
      </c>
      <c r="C9" s="428">
        <v>1406</v>
      </c>
      <c r="D9" s="428">
        <v>0</v>
      </c>
      <c r="E9" s="428">
        <v>1411</v>
      </c>
      <c r="F9" s="428">
        <v>0</v>
      </c>
      <c r="G9" s="428">
        <v>1426</v>
      </c>
      <c r="H9" s="428">
        <f t="shared" ref="H9:I13" si="0">F9-D9</f>
        <v>0</v>
      </c>
      <c r="I9" s="429">
        <f t="shared" si="0"/>
        <v>15</v>
      </c>
      <c r="J9" s="414" t="s">
        <v>19</v>
      </c>
    </row>
    <row r="10" spans="1:17">
      <c r="A10" s="427" t="s">
        <v>309</v>
      </c>
      <c r="B10" s="428">
        <f>SUM(B11:B12)</f>
        <v>82</v>
      </c>
      <c r="C10" s="428">
        <v>9109</v>
      </c>
      <c r="D10" s="428">
        <f t="shared" ref="D10:F10" si="1">SUM(D11:D12)</f>
        <v>85</v>
      </c>
      <c r="E10" s="428">
        <v>10500</v>
      </c>
      <c r="F10" s="428">
        <f t="shared" si="1"/>
        <v>85</v>
      </c>
      <c r="G10" s="428">
        <v>11042</v>
      </c>
      <c r="H10" s="428">
        <f t="shared" si="0"/>
        <v>0</v>
      </c>
      <c r="I10" s="429">
        <f t="shared" si="0"/>
        <v>542</v>
      </c>
      <c r="J10" s="414" t="s">
        <v>19</v>
      </c>
    </row>
    <row r="11" spans="1:17" ht="14.4">
      <c r="A11" s="701" t="s">
        <v>26</v>
      </c>
      <c r="B11" s="703">
        <v>19</v>
      </c>
      <c r="C11" s="703"/>
      <c r="D11" s="703">
        <v>19</v>
      </c>
      <c r="E11" s="703"/>
      <c r="F11" s="703">
        <v>19</v>
      </c>
      <c r="G11" s="703"/>
      <c r="H11" s="703">
        <f t="shared" si="0"/>
        <v>0</v>
      </c>
      <c r="I11" s="723">
        <f t="shared" si="0"/>
        <v>0</v>
      </c>
      <c r="J11" s="414" t="s">
        <v>19</v>
      </c>
    </row>
    <row r="12" spans="1:17" ht="14.4">
      <c r="A12" s="701" t="s">
        <v>344</v>
      </c>
      <c r="B12" s="703">
        <v>63</v>
      </c>
      <c r="C12" s="703"/>
      <c r="D12" s="703">
        <v>66</v>
      </c>
      <c r="E12" s="703"/>
      <c r="F12" s="703">
        <v>66</v>
      </c>
      <c r="G12" s="703"/>
      <c r="H12" s="703">
        <f t="shared" si="0"/>
        <v>0</v>
      </c>
      <c r="I12" s="723">
        <f t="shared" si="0"/>
        <v>0</v>
      </c>
      <c r="J12" s="414" t="s">
        <v>19</v>
      </c>
    </row>
    <row r="13" spans="1:17">
      <c r="A13" s="427" t="s">
        <v>345</v>
      </c>
      <c r="B13" s="705">
        <v>0</v>
      </c>
      <c r="C13" s="705">
        <v>48</v>
      </c>
      <c r="D13" s="705">
        <v>0</v>
      </c>
      <c r="E13" s="705">
        <v>48</v>
      </c>
      <c r="F13" s="705">
        <v>0</v>
      </c>
      <c r="G13" s="705">
        <v>48</v>
      </c>
      <c r="H13" s="705">
        <f t="shared" si="0"/>
        <v>0</v>
      </c>
      <c r="I13" s="706">
        <f t="shared" si="0"/>
        <v>0</v>
      </c>
      <c r="J13" s="414" t="s">
        <v>19</v>
      </c>
    </row>
    <row r="14" spans="1:17">
      <c r="A14" s="707" t="s">
        <v>227</v>
      </c>
      <c r="B14" s="709">
        <f>SUM(B8:B10,B13)</f>
        <v>1418</v>
      </c>
      <c r="C14" s="709">
        <f t="shared" ref="C14:I14" si="2">SUM(C8:C10,C13)</f>
        <v>140247</v>
      </c>
      <c r="D14" s="709">
        <f t="shared" si="2"/>
        <v>1432</v>
      </c>
      <c r="E14" s="709">
        <f t="shared" si="2"/>
        <v>155905</v>
      </c>
      <c r="F14" s="709">
        <f t="shared" si="2"/>
        <v>1432</v>
      </c>
      <c r="G14" s="709">
        <f t="shared" si="2"/>
        <v>162312</v>
      </c>
      <c r="H14" s="709">
        <f t="shared" si="2"/>
        <v>0</v>
      </c>
      <c r="I14" s="710">
        <f t="shared" si="2"/>
        <v>6407</v>
      </c>
      <c r="J14" s="414" t="s">
        <v>19</v>
      </c>
    </row>
    <row r="15" spans="1:17">
      <c r="A15" s="711" t="s">
        <v>346</v>
      </c>
      <c r="B15" s="428"/>
      <c r="C15" s="428"/>
      <c r="D15" s="428"/>
      <c r="E15" s="428"/>
      <c r="F15" s="428"/>
      <c r="G15" s="428"/>
      <c r="H15" s="428"/>
      <c r="I15" s="429"/>
      <c r="J15" s="414" t="s">
        <v>19</v>
      </c>
    </row>
    <row r="16" spans="1:17">
      <c r="A16" s="427" t="s">
        <v>347</v>
      </c>
      <c r="B16" s="428"/>
      <c r="C16" s="428">
        <v>38489</v>
      </c>
      <c r="D16" s="428"/>
      <c r="E16" s="428">
        <v>45986</v>
      </c>
      <c r="F16" s="428"/>
      <c r="G16" s="428">
        <v>48658</v>
      </c>
      <c r="H16" s="428"/>
      <c r="I16" s="429">
        <f t="shared" ref="I16:I36" si="3">G16-E16</f>
        <v>2672</v>
      </c>
      <c r="J16" s="414" t="s">
        <v>19</v>
      </c>
    </row>
    <row r="17" spans="1:10">
      <c r="A17" s="427" t="s">
        <v>311</v>
      </c>
      <c r="B17" s="428"/>
      <c r="C17" s="428">
        <v>0</v>
      </c>
      <c r="D17" s="428"/>
      <c r="E17" s="428">
        <v>0</v>
      </c>
      <c r="F17" s="428"/>
      <c r="G17" s="428">
        <v>0</v>
      </c>
      <c r="H17" s="428"/>
      <c r="I17" s="429">
        <f t="shared" si="3"/>
        <v>0</v>
      </c>
      <c r="J17" s="414" t="s">
        <v>19</v>
      </c>
    </row>
    <row r="18" spans="1:10">
      <c r="A18" s="427" t="s">
        <v>312</v>
      </c>
      <c r="B18" s="428"/>
      <c r="C18" s="428">
        <v>3952</v>
      </c>
      <c r="D18" s="428"/>
      <c r="E18" s="428">
        <v>5874</v>
      </c>
      <c r="F18" s="428"/>
      <c r="G18" s="428">
        <v>5874</v>
      </c>
      <c r="H18" s="428"/>
      <c r="I18" s="429">
        <f t="shared" si="3"/>
        <v>0</v>
      </c>
      <c r="J18" s="414" t="s">
        <v>19</v>
      </c>
    </row>
    <row r="19" spans="1:10">
      <c r="A19" s="427" t="s">
        <v>313</v>
      </c>
      <c r="B19" s="428"/>
      <c r="C19" s="428">
        <v>530</v>
      </c>
      <c r="D19" s="428"/>
      <c r="E19" s="428">
        <v>1201</v>
      </c>
      <c r="F19" s="428"/>
      <c r="G19" s="428">
        <v>1201</v>
      </c>
      <c r="H19" s="428"/>
      <c r="I19" s="429">
        <f t="shared" si="3"/>
        <v>0</v>
      </c>
      <c r="J19" s="414" t="s">
        <v>19</v>
      </c>
    </row>
    <row r="20" spans="1:10">
      <c r="A20" s="427" t="s">
        <v>314</v>
      </c>
      <c r="B20" s="428"/>
      <c r="C20" s="428">
        <v>24661</v>
      </c>
      <c r="D20" s="428"/>
      <c r="E20" s="428">
        <v>27888</v>
      </c>
      <c r="F20" s="428"/>
      <c r="G20" s="428">
        <v>27888</v>
      </c>
      <c r="H20" s="428"/>
      <c r="I20" s="429">
        <f t="shared" si="3"/>
        <v>0</v>
      </c>
      <c r="J20" s="414" t="s">
        <v>19</v>
      </c>
    </row>
    <row r="21" spans="1:10">
      <c r="A21" s="427" t="s">
        <v>348</v>
      </c>
      <c r="B21" s="428"/>
      <c r="C21" s="428">
        <v>678</v>
      </c>
      <c r="D21" s="428"/>
      <c r="E21" s="428">
        <v>1472</v>
      </c>
      <c r="F21" s="428"/>
      <c r="G21" s="428">
        <v>1531</v>
      </c>
      <c r="H21" s="428"/>
      <c r="I21" s="429">
        <f t="shared" si="3"/>
        <v>59</v>
      </c>
      <c r="J21" s="414" t="s">
        <v>19</v>
      </c>
    </row>
    <row r="22" spans="1:10">
      <c r="A22" s="427" t="s">
        <v>315</v>
      </c>
      <c r="B22" s="428"/>
      <c r="C22" s="428">
        <v>5483</v>
      </c>
      <c r="D22" s="428"/>
      <c r="E22" s="428">
        <v>7611</v>
      </c>
      <c r="F22" s="428"/>
      <c r="G22" s="428">
        <v>7611</v>
      </c>
      <c r="H22" s="428"/>
      <c r="I22" s="429">
        <f t="shared" si="3"/>
        <v>0</v>
      </c>
      <c r="J22" s="414" t="s">
        <v>19</v>
      </c>
    </row>
    <row r="23" spans="1:10">
      <c r="A23" s="427" t="s">
        <v>316</v>
      </c>
      <c r="B23" s="428"/>
      <c r="C23" s="428">
        <v>4358</v>
      </c>
      <c r="D23" s="428"/>
      <c r="E23" s="428">
        <v>5032</v>
      </c>
      <c r="F23" s="428"/>
      <c r="G23" s="428">
        <v>5032</v>
      </c>
      <c r="H23" s="428"/>
      <c r="I23" s="429">
        <f t="shared" si="3"/>
        <v>0</v>
      </c>
      <c r="J23" s="414" t="s">
        <v>19</v>
      </c>
    </row>
    <row r="24" spans="1:10">
      <c r="A24" s="427" t="s">
        <v>317</v>
      </c>
      <c r="B24" s="428"/>
      <c r="C24" s="428">
        <v>34791</v>
      </c>
      <c r="D24" s="428"/>
      <c r="E24" s="428">
        <v>44873</v>
      </c>
      <c r="F24" s="428"/>
      <c r="G24" s="428">
        <v>44873</v>
      </c>
      <c r="H24" s="428"/>
      <c r="I24" s="429">
        <f t="shared" si="3"/>
        <v>0</v>
      </c>
      <c r="J24" s="414" t="s">
        <v>19</v>
      </c>
    </row>
    <row r="25" spans="1:10">
      <c r="A25" s="427" t="s">
        <v>318</v>
      </c>
      <c r="B25" s="428"/>
      <c r="C25" s="428">
        <v>9835</v>
      </c>
      <c r="D25" s="428"/>
      <c r="E25" s="428">
        <v>15427</v>
      </c>
      <c r="F25" s="428"/>
      <c r="G25" s="428">
        <v>15427</v>
      </c>
      <c r="H25" s="428"/>
      <c r="I25" s="429">
        <f t="shared" si="3"/>
        <v>0</v>
      </c>
      <c r="J25" s="414" t="s">
        <v>19</v>
      </c>
    </row>
    <row r="26" spans="1:10">
      <c r="A26" s="427" t="s">
        <v>319</v>
      </c>
      <c r="B26" s="428"/>
      <c r="C26" s="428">
        <v>6629</v>
      </c>
      <c r="D26" s="428"/>
      <c r="E26" s="428">
        <v>8682</v>
      </c>
      <c r="F26" s="428"/>
      <c r="G26" s="428">
        <v>8479</v>
      </c>
      <c r="H26" s="428"/>
      <c r="I26" s="429">
        <f t="shared" si="3"/>
        <v>-203</v>
      </c>
      <c r="J26" s="414" t="s">
        <v>19</v>
      </c>
    </row>
    <row r="27" spans="1:10">
      <c r="A27" s="427" t="s">
        <v>349</v>
      </c>
      <c r="B27" s="428"/>
      <c r="C27" s="428">
        <v>2485</v>
      </c>
      <c r="D27" s="428"/>
      <c r="E27" s="428">
        <v>3174</v>
      </c>
      <c r="F27" s="428"/>
      <c r="G27" s="428">
        <v>3174</v>
      </c>
      <c r="H27" s="428"/>
      <c r="I27" s="429">
        <f t="shared" si="3"/>
        <v>0</v>
      </c>
      <c r="J27" s="414" t="s">
        <v>19</v>
      </c>
    </row>
    <row r="28" spans="1:10">
      <c r="A28" s="427" t="s">
        <v>320</v>
      </c>
      <c r="B28" s="428"/>
      <c r="C28" s="428">
        <v>4</v>
      </c>
      <c r="D28" s="428"/>
      <c r="E28" s="428">
        <v>4</v>
      </c>
      <c r="F28" s="428"/>
      <c r="G28" s="428">
        <v>4</v>
      </c>
      <c r="H28" s="428"/>
      <c r="I28" s="429">
        <f t="shared" si="3"/>
        <v>0</v>
      </c>
      <c r="J28" s="414" t="s">
        <v>19</v>
      </c>
    </row>
    <row r="29" spans="1:10">
      <c r="A29" s="427" t="s">
        <v>182</v>
      </c>
      <c r="B29" s="428"/>
      <c r="C29" s="428">
        <v>453</v>
      </c>
      <c r="D29" s="428"/>
      <c r="E29" s="428">
        <v>339</v>
      </c>
      <c r="F29" s="428"/>
      <c r="G29" s="428">
        <v>339</v>
      </c>
      <c r="H29" s="428"/>
      <c r="I29" s="429">
        <f t="shared" si="3"/>
        <v>0</v>
      </c>
      <c r="J29" s="414" t="s">
        <v>19</v>
      </c>
    </row>
    <row r="30" spans="1:10">
      <c r="A30" s="427" t="s">
        <v>321</v>
      </c>
      <c r="B30" s="428"/>
      <c r="C30" s="428">
        <v>7105</v>
      </c>
      <c r="D30" s="428"/>
      <c r="E30" s="428">
        <v>9223</v>
      </c>
      <c r="F30" s="428"/>
      <c r="G30" s="428">
        <v>9223</v>
      </c>
      <c r="H30" s="428"/>
      <c r="I30" s="429">
        <f t="shared" si="3"/>
        <v>0</v>
      </c>
      <c r="J30" s="414" t="s">
        <v>19</v>
      </c>
    </row>
    <row r="31" spans="1:10">
      <c r="A31" s="427" t="s">
        <v>350</v>
      </c>
      <c r="B31" s="428"/>
      <c r="C31" s="428">
        <v>23</v>
      </c>
      <c r="D31" s="428"/>
      <c r="E31" s="428">
        <v>27</v>
      </c>
      <c r="F31" s="428"/>
      <c r="G31" s="428">
        <v>27</v>
      </c>
      <c r="H31" s="428"/>
      <c r="I31" s="429">
        <f t="shared" si="3"/>
        <v>0</v>
      </c>
      <c r="J31" s="414" t="s">
        <v>19</v>
      </c>
    </row>
    <row r="32" spans="1:10">
      <c r="A32" s="427" t="s">
        <v>322</v>
      </c>
      <c r="B32" s="428"/>
      <c r="C32" s="428">
        <v>5372</v>
      </c>
      <c r="D32" s="428"/>
      <c r="E32" s="428">
        <v>7070</v>
      </c>
      <c r="F32" s="428"/>
      <c r="G32" s="428">
        <v>7070</v>
      </c>
      <c r="H32" s="428"/>
      <c r="I32" s="429">
        <f t="shared" si="3"/>
        <v>0</v>
      </c>
      <c r="J32" s="414" t="s">
        <v>19</v>
      </c>
    </row>
    <row r="33" spans="1:10">
      <c r="A33" s="427" t="s">
        <v>323</v>
      </c>
      <c r="B33" s="428"/>
      <c r="C33" s="428">
        <v>7619</v>
      </c>
      <c r="D33" s="428"/>
      <c r="E33" s="428">
        <v>9831</v>
      </c>
      <c r="F33" s="428"/>
      <c r="G33" s="428">
        <v>9831</v>
      </c>
      <c r="H33" s="428"/>
      <c r="I33" s="429">
        <f t="shared" si="3"/>
        <v>0</v>
      </c>
      <c r="J33" s="414" t="s">
        <v>19</v>
      </c>
    </row>
    <row r="34" spans="1:10">
      <c r="A34" s="427" t="s">
        <v>351</v>
      </c>
      <c r="B34" s="428"/>
      <c r="C34" s="428">
        <v>1283</v>
      </c>
      <c r="D34" s="428"/>
      <c r="E34" s="428">
        <v>2313</v>
      </c>
      <c r="F34" s="428"/>
      <c r="G34" s="428">
        <v>2358</v>
      </c>
      <c r="H34" s="428"/>
      <c r="I34" s="429">
        <f t="shared" si="3"/>
        <v>45</v>
      </c>
      <c r="J34" s="414" t="s">
        <v>19</v>
      </c>
    </row>
    <row r="35" spans="1:10">
      <c r="A35" s="427" t="s">
        <v>352</v>
      </c>
      <c r="B35" s="428"/>
      <c r="C35" s="428">
        <v>0</v>
      </c>
      <c r="D35" s="428"/>
      <c r="E35" s="428">
        <v>0</v>
      </c>
      <c r="F35" s="428"/>
      <c r="G35" s="428">
        <v>0</v>
      </c>
      <c r="H35" s="428"/>
      <c r="I35" s="429">
        <f t="shared" si="3"/>
        <v>0</v>
      </c>
      <c r="J35" s="414" t="s">
        <v>19</v>
      </c>
    </row>
    <row r="36" spans="1:10">
      <c r="A36" s="427" t="s">
        <v>353</v>
      </c>
      <c r="B36" s="428"/>
      <c r="C36" s="428">
        <v>0</v>
      </c>
      <c r="D36" s="428"/>
      <c r="E36" s="428">
        <v>5</v>
      </c>
      <c r="F36" s="428"/>
      <c r="G36" s="428">
        <v>5</v>
      </c>
      <c r="H36" s="428"/>
      <c r="I36" s="429">
        <f t="shared" si="3"/>
        <v>0</v>
      </c>
      <c r="J36" s="414" t="s">
        <v>19</v>
      </c>
    </row>
    <row r="37" spans="1:10">
      <c r="A37" s="707" t="s">
        <v>354</v>
      </c>
      <c r="B37" s="713"/>
      <c r="C37" s="713">
        <f>SUM(C14:C36)</f>
        <v>293997</v>
      </c>
      <c r="D37" s="713"/>
      <c r="E37" s="713">
        <f t="shared" ref="E37:I37" si="4">SUM(E14:E36)</f>
        <v>351937</v>
      </c>
      <c r="F37" s="713"/>
      <c r="G37" s="713">
        <f t="shared" si="4"/>
        <v>360917</v>
      </c>
      <c r="H37" s="713"/>
      <c r="I37" s="714">
        <f t="shared" si="4"/>
        <v>8980</v>
      </c>
      <c r="J37" s="414" t="s">
        <v>19</v>
      </c>
    </row>
    <row r="38" spans="1:10" s="425" customFormat="1">
      <c r="A38" s="427" t="s">
        <v>355</v>
      </c>
      <c r="B38" s="428"/>
      <c r="C38" s="428">
        <v>-41726.554069999998</v>
      </c>
      <c r="D38" s="428"/>
      <c r="E38" s="428">
        <f>-C41</f>
        <v>-52618.810799999999</v>
      </c>
      <c r="F38" s="428"/>
      <c r="G38" s="428">
        <f>-E41</f>
        <v>-50572</v>
      </c>
      <c r="H38" s="428"/>
      <c r="I38" s="429">
        <f>G38-E38</f>
        <v>2046.8107999999993</v>
      </c>
      <c r="J38" s="414" t="s">
        <v>19</v>
      </c>
    </row>
    <row r="39" spans="1:10" s="425" customFormat="1">
      <c r="A39" s="427" t="s">
        <v>356</v>
      </c>
      <c r="B39" s="428"/>
      <c r="C39" s="428">
        <v>0</v>
      </c>
      <c r="D39" s="428"/>
      <c r="E39" s="428">
        <v>0</v>
      </c>
      <c r="F39" s="428"/>
      <c r="G39" s="428">
        <v>0</v>
      </c>
      <c r="H39" s="428"/>
      <c r="I39" s="429">
        <f t="shared" ref="I39:I42" si="5">G39-E39</f>
        <v>0</v>
      </c>
      <c r="J39" s="414" t="s">
        <v>19</v>
      </c>
    </row>
    <row r="40" spans="1:10" s="425" customFormat="1">
      <c r="A40" s="427" t="s">
        <v>357</v>
      </c>
      <c r="B40" s="428"/>
      <c r="C40" s="428">
        <v>-10666.105680000001</v>
      </c>
      <c r="D40" s="428"/>
      <c r="E40" s="428">
        <f>-13500-244</f>
        <v>-13744</v>
      </c>
      <c r="F40" s="428"/>
      <c r="G40" s="428">
        <f>E40</f>
        <v>-13744</v>
      </c>
      <c r="H40" s="428"/>
      <c r="I40" s="429">
        <f t="shared" si="5"/>
        <v>0</v>
      </c>
      <c r="J40" s="414" t="s">
        <v>19</v>
      </c>
    </row>
    <row r="41" spans="1:10" s="425" customFormat="1">
      <c r="A41" s="427" t="s">
        <v>358</v>
      </c>
      <c r="B41" s="428"/>
      <c r="C41" s="428">
        <v>52618.810799999999</v>
      </c>
      <c r="D41" s="428"/>
      <c r="E41" s="428">
        <f>50572</f>
        <v>50572</v>
      </c>
      <c r="F41" s="428"/>
      <c r="G41" s="428">
        <v>59378</v>
      </c>
      <c r="H41" s="428"/>
      <c r="I41" s="429">
        <f t="shared" si="5"/>
        <v>8806</v>
      </c>
      <c r="J41" s="414" t="s">
        <v>19</v>
      </c>
    </row>
    <row r="42" spans="1:10" s="425" customFormat="1">
      <c r="A42" s="427" t="s">
        <v>359</v>
      </c>
      <c r="B42" s="428"/>
      <c r="C42" s="428">
        <v>0</v>
      </c>
      <c r="D42" s="428"/>
      <c r="E42" s="428">
        <v>0</v>
      </c>
      <c r="F42" s="428"/>
      <c r="G42" s="428">
        <v>0</v>
      </c>
      <c r="H42" s="428"/>
      <c r="I42" s="429">
        <f t="shared" si="5"/>
        <v>0</v>
      </c>
      <c r="J42" s="414" t="s">
        <v>19</v>
      </c>
    </row>
    <row r="43" spans="1:10" s="425" customFormat="1" ht="14.4" thickBot="1">
      <c r="A43" s="430" t="s">
        <v>360</v>
      </c>
      <c r="B43" s="431"/>
      <c r="C43" s="431">
        <f>SUM(C37:C42)</f>
        <v>294223.15104999999</v>
      </c>
      <c r="D43" s="431"/>
      <c r="E43" s="431">
        <f t="shared" ref="E43:I43" si="6">SUM(E37:E42)</f>
        <v>336146.18920000002</v>
      </c>
      <c r="F43" s="431"/>
      <c r="G43" s="431">
        <f t="shared" si="6"/>
        <v>355979</v>
      </c>
      <c r="H43" s="431"/>
      <c r="I43" s="432">
        <f t="shared" si="6"/>
        <v>19832.810799999999</v>
      </c>
      <c r="J43" s="414" t="s">
        <v>19</v>
      </c>
    </row>
    <row r="44" spans="1:10">
      <c r="A44" s="716" t="s">
        <v>23</v>
      </c>
      <c r="B44" s="718"/>
      <c r="C44" s="718"/>
      <c r="D44" s="718"/>
      <c r="E44" s="718"/>
      <c r="F44" s="718"/>
      <c r="G44" s="718"/>
      <c r="H44" s="718"/>
      <c r="I44" s="719"/>
      <c r="J44" s="414" t="s">
        <v>19</v>
      </c>
    </row>
    <row r="45" spans="1:10">
      <c r="A45" s="427" t="s">
        <v>361</v>
      </c>
      <c r="B45" s="428">
        <v>0</v>
      </c>
      <c r="C45" s="428"/>
      <c r="D45" s="428">
        <v>0</v>
      </c>
      <c r="E45" s="428"/>
      <c r="F45" s="428">
        <v>0</v>
      </c>
      <c r="G45" s="428"/>
      <c r="H45" s="428">
        <f>F45-D45</f>
        <v>0</v>
      </c>
      <c r="I45" s="429"/>
      <c r="J45" s="414" t="s">
        <v>19</v>
      </c>
    </row>
    <row r="46" spans="1:10">
      <c r="A46" s="427"/>
      <c r="B46" s="428"/>
      <c r="C46" s="428"/>
      <c r="D46" s="428"/>
      <c r="E46" s="428"/>
      <c r="F46" s="428"/>
      <c r="G46" s="428"/>
      <c r="H46" s="428"/>
      <c r="I46" s="429"/>
      <c r="J46" s="414" t="s">
        <v>19</v>
      </c>
    </row>
    <row r="47" spans="1:10">
      <c r="A47" s="427" t="s">
        <v>362</v>
      </c>
      <c r="B47" s="428"/>
      <c r="C47" s="428">
        <v>0</v>
      </c>
      <c r="D47" s="428"/>
      <c r="E47" s="428">
        <v>0</v>
      </c>
      <c r="F47" s="428"/>
      <c r="G47" s="428">
        <v>0</v>
      </c>
      <c r="H47" s="428"/>
      <c r="I47" s="429">
        <f t="shared" ref="I47:I48" si="7">G47-E47</f>
        <v>0</v>
      </c>
      <c r="J47" s="414" t="s">
        <v>19</v>
      </c>
    </row>
    <row r="48" spans="1:10" ht="28.2" thickBot="1">
      <c r="A48" s="421" t="s">
        <v>365</v>
      </c>
      <c r="B48" s="423"/>
      <c r="C48" s="423">
        <v>0</v>
      </c>
      <c r="D48" s="423"/>
      <c r="E48" s="423">
        <v>0</v>
      </c>
      <c r="F48" s="423"/>
      <c r="G48" s="423">
        <v>0</v>
      </c>
      <c r="H48" s="423"/>
      <c r="I48" s="424">
        <f t="shared" si="7"/>
        <v>0</v>
      </c>
      <c r="J48" s="414" t="s">
        <v>19</v>
      </c>
    </row>
    <row r="49" spans="1:10">
      <c r="A49" s="425"/>
      <c r="B49" s="425"/>
      <c r="C49" s="425"/>
      <c r="D49" s="425"/>
      <c r="E49" s="425"/>
      <c r="F49" s="425"/>
      <c r="G49" s="425"/>
      <c r="H49" s="425"/>
      <c r="I49" s="425"/>
      <c r="J49" s="414" t="s">
        <v>19</v>
      </c>
    </row>
    <row r="50" spans="1:10">
      <c r="A50" s="721" t="s">
        <v>364</v>
      </c>
      <c r="B50" s="425"/>
      <c r="C50" s="425"/>
      <c r="D50" s="425"/>
      <c r="E50" s="425"/>
      <c r="F50" s="425"/>
      <c r="G50" s="425"/>
      <c r="H50" s="425"/>
      <c r="I50" s="425"/>
      <c r="J50" s="426" t="s">
        <v>20</v>
      </c>
    </row>
  </sheetData>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65" orientation="landscape" r:id="rId1"/>
  <headerFooter>
    <oddHeader>&amp;L&amp;"Arial,Bold"&amp;12L. Summary of Requirements by Object Class</oddHeader>
    <oddFooter>&amp;C&amp;"Arial,Regular"Exhibit L - Summary of Requirements by Object Class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zoomScale="85" zoomScaleNormal="85" zoomScaleSheetLayoutView="85" workbookViewId="0">
      <pane xSplit="1" ySplit="7" topLeftCell="B8" activePane="bottomRight" state="frozen"/>
      <selection pane="topRight" activeCell="B1" sqref="B1"/>
      <selection pane="bottomLeft" activeCell="A8" sqref="A8"/>
      <selection pane="bottomRight" sqref="A1:XFD1048576"/>
    </sheetView>
  </sheetViews>
  <sheetFormatPr defaultColWidth="9.109375" defaultRowHeight="13.8"/>
  <cols>
    <col min="1" max="1" width="78.109375" style="425" customWidth="1"/>
    <col min="2" max="2" width="8.33203125" style="425" customWidth="1"/>
    <col min="3" max="3" width="12.6640625" style="425" customWidth="1"/>
    <col min="4" max="4" width="8.33203125" style="425" customWidth="1"/>
    <col min="5" max="5" width="12.6640625" style="425" customWidth="1"/>
    <col min="6" max="6" width="8.33203125" style="425" customWidth="1"/>
    <col min="7" max="7" width="12.6640625" style="425" customWidth="1"/>
    <col min="8" max="8" width="8.33203125" style="425" customWidth="1"/>
    <col min="9" max="9" width="12.6640625" style="425" customWidth="1"/>
    <col min="10" max="10" width="14" style="722" bestFit="1" customWidth="1"/>
    <col min="11" max="11" width="4.5546875" style="425" customWidth="1"/>
    <col min="12" max="13" width="8.33203125" style="425" customWidth="1"/>
    <col min="14" max="14" width="12.6640625" style="425" customWidth="1"/>
    <col min="15" max="16" width="8.33203125" style="425" customWidth="1"/>
    <col min="17" max="17" width="12.6640625" style="425" customWidth="1"/>
    <col min="18" max="16384" width="9.109375" style="425"/>
  </cols>
  <sheetData>
    <row r="1" spans="1:17" ht="17.399999999999999">
      <c r="A1" s="979" t="s">
        <v>338</v>
      </c>
      <c r="B1" s="979"/>
      <c r="C1" s="979"/>
      <c r="D1" s="979"/>
      <c r="E1" s="979"/>
      <c r="F1" s="979"/>
      <c r="G1" s="979"/>
      <c r="H1" s="979"/>
      <c r="I1" s="979"/>
      <c r="J1" s="417" t="s">
        <v>19</v>
      </c>
      <c r="K1" s="689"/>
      <c r="L1" s="689"/>
      <c r="M1" s="689"/>
      <c r="N1" s="689"/>
      <c r="O1" s="689"/>
      <c r="P1" s="689"/>
      <c r="Q1" s="689"/>
    </row>
    <row r="2" spans="1:17" ht="16.8">
      <c r="A2" s="980" t="s">
        <v>52</v>
      </c>
      <c r="B2" s="981"/>
      <c r="C2" s="981"/>
      <c r="D2" s="981"/>
      <c r="E2" s="981"/>
      <c r="F2" s="981"/>
      <c r="G2" s="981"/>
      <c r="H2" s="981"/>
      <c r="I2" s="981"/>
      <c r="J2" s="417" t="s">
        <v>19</v>
      </c>
      <c r="K2" s="690"/>
      <c r="L2" s="690"/>
      <c r="M2" s="690"/>
      <c r="N2" s="690"/>
      <c r="O2" s="690"/>
      <c r="P2" s="690"/>
      <c r="Q2" s="690"/>
    </row>
    <row r="3" spans="1:17" ht="16.8">
      <c r="A3" s="980" t="s">
        <v>77</v>
      </c>
      <c r="B3" s="981"/>
      <c r="C3" s="981"/>
      <c r="D3" s="981"/>
      <c r="E3" s="981"/>
      <c r="F3" s="981"/>
      <c r="G3" s="981"/>
      <c r="H3" s="981"/>
      <c r="I3" s="981"/>
      <c r="J3" s="417" t="s">
        <v>19</v>
      </c>
      <c r="K3" s="691"/>
      <c r="L3" s="691"/>
      <c r="M3" s="691"/>
      <c r="N3" s="691"/>
      <c r="O3" s="691"/>
      <c r="P3" s="691"/>
      <c r="Q3" s="691"/>
    </row>
    <row r="4" spans="1:17">
      <c r="A4" s="983" t="s">
        <v>2</v>
      </c>
      <c r="B4" s="983"/>
      <c r="C4" s="983"/>
      <c r="D4" s="983"/>
      <c r="E4" s="983"/>
      <c r="F4" s="983"/>
      <c r="G4" s="983"/>
      <c r="H4" s="983"/>
      <c r="I4" s="983"/>
      <c r="J4" s="417" t="s">
        <v>19</v>
      </c>
      <c r="K4" s="692"/>
      <c r="L4" s="692"/>
      <c r="M4" s="692"/>
      <c r="N4" s="692"/>
      <c r="O4" s="692"/>
      <c r="P4" s="692"/>
      <c r="Q4" s="692"/>
    </row>
    <row r="5" spans="1:17" ht="14.4" thickBot="1">
      <c r="A5" s="983"/>
      <c r="B5" s="983"/>
      <c r="C5" s="983"/>
      <c r="D5" s="983"/>
      <c r="E5" s="983"/>
      <c r="F5" s="983"/>
      <c r="G5" s="983"/>
      <c r="H5" s="983"/>
      <c r="I5" s="983"/>
      <c r="J5" s="417" t="s">
        <v>19</v>
      </c>
      <c r="K5" s="692"/>
      <c r="L5" s="692"/>
      <c r="M5" s="692"/>
      <c r="N5" s="692"/>
      <c r="O5" s="692"/>
      <c r="P5" s="692"/>
      <c r="Q5" s="692"/>
    </row>
    <row r="6" spans="1:17">
      <c r="A6" s="984" t="s">
        <v>339</v>
      </c>
      <c r="B6" s="986" t="s">
        <v>203</v>
      </c>
      <c r="C6" s="986"/>
      <c r="D6" s="986" t="s">
        <v>340</v>
      </c>
      <c r="E6" s="986"/>
      <c r="F6" s="986" t="s">
        <v>22</v>
      </c>
      <c r="G6" s="986"/>
      <c r="H6" s="986" t="s">
        <v>241</v>
      </c>
      <c r="I6" s="987"/>
      <c r="J6" s="417" t="s">
        <v>19</v>
      </c>
    </row>
    <row r="7" spans="1:17" ht="27.6">
      <c r="A7" s="985"/>
      <c r="B7" s="694" t="s">
        <v>341</v>
      </c>
      <c r="C7" s="694" t="s">
        <v>5</v>
      </c>
      <c r="D7" s="694" t="s">
        <v>341</v>
      </c>
      <c r="E7" s="694" t="s">
        <v>5</v>
      </c>
      <c r="F7" s="694" t="s">
        <v>341</v>
      </c>
      <c r="G7" s="694" t="s">
        <v>5</v>
      </c>
      <c r="H7" s="694" t="s">
        <v>341</v>
      </c>
      <c r="I7" s="695" t="s">
        <v>5</v>
      </c>
      <c r="J7" s="417" t="s">
        <v>19</v>
      </c>
    </row>
    <row r="8" spans="1:17">
      <c r="A8" s="696" t="s">
        <v>342</v>
      </c>
      <c r="B8" s="698">
        <v>0</v>
      </c>
      <c r="C8" s="698">
        <v>0</v>
      </c>
      <c r="D8" s="698">
        <v>0</v>
      </c>
      <c r="E8" s="698">
        <v>0</v>
      </c>
      <c r="F8" s="698">
        <v>0</v>
      </c>
      <c r="G8" s="698">
        <v>0</v>
      </c>
      <c r="H8" s="698">
        <f>F8-D8</f>
        <v>0</v>
      </c>
      <c r="I8" s="699">
        <f>G8-E8</f>
        <v>0</v>
      </c>
      <c r="J8" s="417" t="s">
        <v>19</v>
      </c>
    </row>
    <row r="9" spans="1:17">
      <c r="A9" s="427" t="s">
        <v>343</v>
      </c>
      <c r="B9" s="428">
        <v>0</v>
      </c>
      <c r="C9" s="428">
        <v>0</v>
      </c>
      <c r="D9" s="428">
        <v>0</v>
      </c>
      <c r="E9" s="428">
        <v>0</v>
      </c>
      <c r="F9" s="428">
        <v>0</v>
      </c>
      <c r="G9" s="428">
        <v>0</v>
      </c>
      <c r="H9" s="428">
        <f t="shared" ref="H9:I13" si="0">F9-D9</f>
        <v>0</v>
      </c>
      <c r="I9" s="429">
        <f t="shared" si="0"/>
        <v>0</v>
      </c>
      <c r="J9" s="417" t="s">
        <v>19</v>
      </c>
    </row>
    <row r="10" spans="1:17">
      <c r="A10" s="427" t="s">
        <v>309</v>
      </c>
      <c r="B10" s="428">
        <f>SUM(B11:B12)</f>
        <v>0</v>
      </c>
      <c r="C10" s="428">
        <v>0</v>
      </c>
      <c r="D10" s="428">
        <f t="shared" ref="D10:F10" si="1">SUM(D11:D12)</f>
        <v>0</v>
      </c>
      <c r="E10" s="428">
        <v>0</v>
      </c>
      <c r="F10" s="428">
        <f t="shared" si="1"/>
        <v>0</v>
      </c>
      <c r="G10" s="428">
        <v>0</v>
      </c>
      <c r="H10" s="428">
        <f t="shared" si="0"/>
        <v>0</v>
      </c>
      <c r="I10" s="429">
        <f t="shared" si="0"/>
        <v>0</v>
      </c>
      <c r="J10" s="417" t="s">
        <v>19</v>
      </c>
    </row>
    <row r="11" spans="1:17" ht="14.4">
      <c r="A11" s="701" t="s">
        <v>26</v>
      </c>
      <c r="B11" s="703">
        <v>0</v>
      </c>
      <c r="C11" s="703">
        <v>0</v>
      </c>
      <c r="D11" s="703">
        <v>0</v>
      </c>
      <c r="E11" s="703">
        <v>0</v>
      </c>
      <c r="F11" s="703">
        <v>0</v>
      </c>
      <c r="G11" s="703">
        <v>0</v>
      </c>
      <c r="H11" s="703">
        <f t="shared" si="0"/>
        <v>0</v>
      </c>
      <c r="I11" s="723">
        <f t="shared" si="0"/>
        <v>0</v>
      </c>
      <c r="J11" s="417" t="s">
        <v>19</v>
      </c>
    </row>
    <row r="12" spans="1:17" ht="14.4">
      <c r="A12" s="701" t="s">
        <v>344</v>
      </c>
      <c r="B12" s="703">
        <v>0</v>
      </c>
      <c r="C12" s="703">
        <v>0</v>
      </c>
      <c r="D12" s="703">
        <v>0</v>
      </c>
      <c r="E12" s="703">
        <v>0</v>
      </c>
      <c r="F12" s="703">
        <v>0</v>
      </c>
      <c r="G12" s="703">
        <v>0</v>
      </c>
      <c r="H12" s="703">
        <f t="shared" si="0"/>
        <v>0</v>
      </c>
      <c r="I12" s="723">
        <f t="shared" si="0"/>
        <v>0</v>
      </c>
      <c r="J12" s="417" t="s">
        <v>19</v>
      </c>
    </row>
    <row r="13" spans="1:17">
      <c r="A13" s="427" t="s">
        <v>345</v>
      </c>
      <c r="B13" s="705">
        <v>0</v>
      </c>
      <c r="C13" s="705">
        <v>0</v>
      </c>
      <c r="D13" s="705">
        <v>0</v>
      </c>
      <c r="E13" s="705">
        <v>0</v>
      </c>
      <c r="F13" s="705">
        <v>0</v>
      </c>
      <c r="G13" s="705">
        <v>0</v>
      </c>
      <c r="H13" s="705">
        <f t="shared" si="0"/>
        <v>0</v>
      </c>
      <c r="I13" s="706">
        <f t="shared" si="0"/>
        <v>0</v>
      </c>
      <c r="J13" s="417" t="s">
        <v>19</v>
      </c>
    </row>
    <row r="14" spans="1:17">
      <c r="A14" s="707" t="s">
        <v>227</v>
      </c>
      <c r="B14" s="709">
        <f>SUM(B8:B10,B13)</f>
        <v>0</v>
      </c>
      <c r="C14" s="709">
        <f t="shared" ref="C14:I14" si="2">SUM(C8:C10,C13)</f>
        <v>0</v>
      </c>
      <c r="D14" s="709">
        <f t="shared" si="2"/>
        <v>0</v>
      </c>
      <c r="E14" s="709">
        <f t="shared" si="2"/>
        <v>0</v>
      </c>
      <c r="F14" s="709">
        <f t="shared" si="2"/>
        <v>0</v>
      </c>
      <c r="G14" s="709">
        <f t="shared" si="2"/>
        <v>0</v>
      </c>
      <c r="H14" s="709">
        <f t="shared" si="2"/>
        <v>0</v>
      </c>
      <c r="I14" s="710">
        <f t="shared" si="2"/>
        <v>0</v>
      </c>
      <c r="J14" s="417" t="s">
        <v>19</v>
      </c>
    </row>
    <row r="15" spans="1:17">
      <c r="A15" s="711" t="s">
        <v>346</v>
      </c>
      <c r="B15" s="428"/>
      <c r="C15" s="725"/>
      <c r="D15" s="428"/>
      <c r="E15" s="428"/>
      <c r="F15" s="428"/>
      <c r="G15" s="428"/>
      <c r="H15" s="428"/>
      <c r="I15" s="429"/>
      <c r="J15" s="417" t="s">
        <v>19</v>
      </c>
    </row>
    <row r="16" spans="1:17">
      <c r="A16" s="427" t="s">
        <v>347</v>
      </c>
      <c r="B16" s="428"/>
      <c r="C16" s="163">
        <v>0</v>
      </c>
      <c r="D16" s="726"/>
      <c r="E16" s="428">
        <v>0</v>
      </c>
      <c r="F16" s="428"/>
      <c r="G16" s="428">
        <v>0</v>
      </c>
      <c r="H16" s="428"/>
      <c r="I16" s="429">
        <f t="shared" ref="I16:I36" si="3">G16-E16</f>
        <v>0</v>
      </c>
      <c r="J16" s="417" t="s">
        <v>19</v>
      </c>
    </row>
    <row r="17" spans="1:10">
      <c r="A17" s="427" t="s">
        <v>311</v>
      </c>
      <c r="B17" s="428"/>
      <c r="C17" s="163">
        <v>0</v>
      </c>
      <c r="D17" s="726"/>
      <c r="E17" s="428">
        <v>0</v>
      </c>
      <c r="F17" s="428"/>
      <c r="G17" s="428">
        <v>0</v>
      </c>
      <c r="H17" s="428"/>
      <c r="I17" s="429">
        <f t="shared" si="3"/>
        <v>0</v>
      </c>
      <c r="J17" s="417" t="s">
        <v>19</v>
      </c>
    </row>
    <row r="18" spans="1:10">
      <c r="A18" s="427" t="s">
        <v>312</v>
      </c>
      <c r="B18" s="428"/>
      <c r="C18" s="163">
        <v>0</v>
      </c>
      <c r="D18" s="726"/>
      <c r="E18" s="428">
        <v>0</v>
      </c>
      <c r="F18" s="428"/>
      <c r="G18" s="428">
        <v>0</v>
      </c>
      <c r="H18" s="428"/>
      <c r="I18" s="429">
        <f t="shared" si="3"/>
        <v>0</v>
      </c>
      <c r="J18" s="417" t="s">
        <v>19</v>
      </c>
    </row>
    <row r="19" spans="1:10">
      <c r="A19" s="427" t="s">
        <v>313</v>
      </c>
      <c r="B19" s="428"/>
      <c r="C19" s="163">
        <v>0</v>
      </c>
      <c r="D19" s="726"/>
      <c r="E19" s="428">
        <v>0</v>
      </c>
      <c r="F19" s="428"/>
      <c r="G19" s="428">
        <v>0</v>
      </c>
      <c r="H19" s="428"/>
      <c r="I19" s="429">
        <f t="shared" si="3"/>
        <v>0</v>
      </c>
      <c r="J19" s="417" t="s">
        <v>19</v>
      </c>
    </row>
    <row r="20" spans="1:10">
      <c r="A20" s="427" t="s">
        <v>314</v>
      </c>
      <c r="B20" s="428"/>
      <c r="C20" s="163">
        <v>0</v>
      </c>
      <c r="D20" s="726"/>
      <c r="E20" s="428">
        <v>0</v>
      </c>
      <c r="F20" s="428"/>
      <c r="G20" s="428">
        <v>0</v>
      </c>
      <c r="H20" s="428"/>
      <c r="I20" s="429">
        <f t="shared" si="3"/>
        <v>0</v>
      </c>
      <c r="J20" s="417" t="s">
        <v>19</v>
      </c>
    </row>
    <row r="21" spans="1:10">
      <c r="A21" s="427" t="s">
        <v>348</v>
      </c>
      <c r="B21" s="428"/>
      <c r="C21" s="163">
        <v>0</v>
      </c>
      <c r="D21" s="726"/>
      <c r="E21" s="428">
        <v>0</v>
      </c>
      <c r="F21" s="428"/>
      <c r="G21" s="428">
        <v>0</v>
      </c>
      <c r="H21" s="428"/>
      <c r="I21" s="429">
        <f t="shared" si="3"/>
        <v>0</v>
      </c>
      <c r="J21" s="417" t="s">
        <v>19</v>
      </c>
    </row>
    <row r="22" spans="1:10">
      <c r="A22" s="427" t="s">
        <v>315</v>
      </c>
      <c r="B22" s="428"/>
      <c r="C22" s="163">
        <v>0</v>
      </c>
      <c r="D22" s="726"/>
      <c r="E22" s="428">
        <v>0</v>
      </c>
      <c r="F22" s="428"/>
      <c r="G22" s="428">
        <v>0</v>
      </c>
      <c r="H22" s="428"/>
      <c r="I22" s="429">
        <f t="shared" si="3"/>
        <v>0</v>
      </c>
      <c r="J22" s="417" t="s">
        <v>19</v>
      </c>
    </row>
    <row r="23" spans="1:10">
      <c r="A23" s="427" t="s">
        <v>316</v>
      </c>
      <c r="B23" s="428"/>
      <c r="C23" s="163">
        <v>0</v>
      </c>
      <c r="D23" s="726"/>
      <c r="E23" s="428">
        <v>0</v>
      </c>
      <c r="F23" s="428"/>
      <c r="G23" s="428">
        <v>0</v>
      </c>
      <c r="H23" s="428"/>
      <c r="I23" s="429">
        <f t="shared" si="3"/>
        <v>0</v>
      </c>
      <c r="J23" s="417" t="s">
        <v>19</v>
      </c>
    </row>
    <row r="24" spans="1:10">
      <c r="A24" s="427" t="s">
        <v>317</v>
      </c>
      <c r="B24" s="428"/>
      <c r="C24" s="163">
        <v>0</v>
      </c>
      <c r="D24" s="726"/>
      <c r="E24" s="428">
        <v>0</v>
      </c>
      <c r="F24" s="428"/>
      <c r="G24" s="428">
        <v>0</v>
      </c>
      <c r="H24" s="428"/>
      <c r="I24" s="429">
        <f t="shared" si="3"/>
        <v>0</v>
      </c>
      <c r="J24" s="417" t="s">
        <v>19</v>
      </c>
    </row>
    <row r="25" spans="1:10">
      <c r="A25" s="427" t="s">
        <v>318</v>
      </c>
      <c r="B25" s="428"/>
      <c r="C25" s="163">
        <v>0</v>
      </c>
      <c r="D25" s="726"/>
      <c r="E25" s="428">
        <v>0</v>
      </c>
      <c r="F25" s="428"/>
      <c r="G25" s="428">
        <v>0</v>
      </c>
      <c r="H25" s="428"/>
      <c r="I25" s="429">
        <f t="shared" si="3"/>
        <v>0</v>
      </c>
      <c r="J25" s="417" t="s">
        <v>19</v>
      </c>
    </row>
    <row r="26" spans="1:10">
      <c r="A26" s="427" t="s">
        <v>319</v>
      </c>
      <c r="B26" s="428"/>
      <c r="C26" s="163">
        <v>0</v>
      </c>
      <c r="D26" s="726"/>
      <c r="E26" s="428">
        <v>0</v>
      </c>
      <c r="F26" s="428"/>
      <c r="G26" s="428">
        <v>0</v>
      </c>
      <c r="H26" s="428"/>
      <c r="I26" s="429">
        <f t="shared" si="3"/>
        <v>0</v>
      </c>
      <c r="J26" s="417" t="s">
        <v>19</v>
      </c>
    </row>
    <row r="27" spans="1:10">
      <c r="A27" s="427" t="s">
        <v>349</v>
      </c>
      <c r="B27" s="428"/>
      <c r="C27" s="163">
        <v>0</v>
      </c>
      <c r="D27" s="726"/>
      <c r="E27" s="428">
        <v>0</v>
      </c>
      <c r="F27" s="428"/>
      <c r="G27" s="428">
        <v>0</v>
      </c>
      <c r="H27" s="428"/>
      <c r="I27" s="429">
        <f t="shared" si="3"/>
        <v>0</v>
      </c>
      <c r="J27" s="417" t="s">
        <v>19</v>
      </c>
    </row>
    <row r="28" spans="1:10">
      <c r="A28" s="427" t="s">
        <v>320</v>
      </c>
      <c r="B28" s="428"/>
      <c r="C28" s="163">
        <v>0</v>
      </c>
      <c r="D28" s="726"/>
      <c r="E28" s="428">
        <v>0</v>
      </c>
      <c r="F28" s="428"/>
      <c r="G28" s="428">
        <v>0</v>
      </c>
      <c r="H28" s="428"/>
      <c r="I28" s="429">
        <f t="shared" si="3"/>
        <v>0</v>
      </c>
      <c r="J28" s="417" t="s">
        <v>19</v>
      </c>
    </row>
    <row r="29" spans="1:10">
      <c r="A29" s="427" t="s">
        <v>182</v>
      </c>
      <c r="B29" s="428"/>
      <c r="C29" s="163">
        <v>0</v>
      </c>
      <c r="D29" s="726"/>
      <c r="E29" s="428">
        <v>0</v>
      </c>
      <c r="F29" s="428"/>
      <c r="G29" s="428">
        <v>0</v>
      </c>
      <c r="H29" s="428"/>
      <c r="I29" s="429">
        <f t="shared" si="3"/>
        <v>0</v>
      </c>
      <c r="J29" s="417" t="s">
        <v>19</v>
      </c>
    </row>
    <row r="30" spans="1:10">
      <c r="A30" s="427" t="s">
        <v>321</v>
      </c>
      <c r="B30" s="428"/>
      <c r="C30" s="163">
        <v>0</v>
      </c>
      <c r="D30" s="726"/>
      <c r="E30" s="428">
        <v>0</v>
      </c>
      <c r="F30" s="428"/>
      <c r="G30" s="428">
        <v>0</v>
      </c>
      <c r="H30" s="428"/>
      <c r="I30" s="429">
        <f t="shared" si="3"/>
        <v>0</v>
      </c>
      <c r="J30" s="417" t="s">
        <v>19</v>
      </c>
    </row>
    <row r="31" spans="1:10">
      <c r="A31" s="427" t="s">
        <v>350</v>
      </c>
      <c r="B31" s="428"/>
      <c r="C31" s="163">
        <v>0</v>
      </c>
      <c r="D31" s="726"/>
      <c r="E31" s="428">
        <v>0</v>
      </c>
      <c r="F31" s="428"/>
      <c r="G31" s="428">
        <v>0</v>
      </c>
      <c r="H31" s="428"/>
      <c r="I31" s="429">
        <f t="shared" si="3"/>
        <v>0</v>
      </c>
      <c r="J31" s="417" t="s">
        <v>19</v>
      </c>
    </row>
    <row r="32" spans="1:10">
      <c r="A32" s="427" t="s">
        <v>322</v>
      </c>
      <c r="B32" s="428"/>
      <c r="C32" s="163">
        <v>0</v>
      </c>
      <c r="D32" s="726"/>
      <c r="E32" s="428">
        <v>0</v>
      </c>
      <c r="F32" s="428"/>
      <c r="G32" s="428">
        <v>0</v>
      </c>
      <c r="H32" s="428"/>
      <c r="I32" s="429">
        <f t="shared" si="3"/>
        <v>0</v>
      </c>
      <c r="J32" s="417" t="s">
        <v>19</v>
      </c>
    </row>
    <row r="33" spans="1:10">
      <c r="A33" s="427" t="s">
        <v>323</v>
      </c>
      <c r="B33" s="428"/>
      <c r="C33" s="163">
        <v>0</v>
      </c>
      <c r="D33" s="726"/>
      <c r="E33" s="428">
        <v>0</v>
      </c>
      <c r="F33" s="428"/>
      <c r="G33" s="428">
        <v>0</v>
      </c>
      <c r="H33" s="428"/>
      <c r="I33" s="429">
        <f t="shared" si="3"/>
        <v>0</v>
      </c>
      <c r="J33" s="417" t="s">
        <v>19</v>
      </c>
    </row>
    <row r="34" spans="1:10">
      <c r="A34" s="427" t="s">
        <v>351</v>
      </c>
      <c r="B34" s="428"/>
      <c r="C34" s="163">
        <v>10000</v>
      </c>
      <c r="D34" s="726"/>
      <c r="E34" s="428">
        <f>10061+1</f>
        <v>10062</v>
      </c>
      <c r="F34" s="428"/>
      <c r="G34" s="428">
        <v>0</v>
      </c>
      <c r="H34" s="428"/>
      <c r="I34" s="429">
        <f t="shared" si="3"/>
        <v>-10062</v>
      </c>
      <c r="J34" s="417" t="s">
        <v>19</v>
      </c>
    </row>
    <row r="35" spans="1:10">
      <c r="A35" s="427" t="s">
        <v>352</v>
      </c>
      <c r="B35" s="428"/>
      <c r="C35" s="163">
        <v>0</v>
      </c>
      <c r="D35" s="726"/>
      <c r="E35" s="428">
        <v>0</v>
      </c>
      <c r="F35" s="428"/>
      <c r="G35" s="428">
        <v>0</v>
      </c>
      <c r="H35" s="428"/>
      <c r="I35" s="429">
        <f t="shared" si="3"/>
        <v>0</v>
      </c>
      <c r="J35" s="417" t="s">
        <v>19</v>
      </c>
    </row>
    <row r="36" spans="1:10">
      <c r="A36" s="427" t="s">
        <v>353</v>
      </c>
      <c r="B36" s="428"/>
      <c r="C36" s="163">
        <v>0</v>
      </c>
      <c r="D36" s="726"/>
      <c r="E36" s="428">
        <v>0</v>
      </c>
      <c r="F36" s="428"/>
      <c r="G36" s="428">
        <v>0</v>
      </c>
      <c r="H36" s="428"/>
      <c r="I36" s="429">
        <f t="shared" si="3"/>
        <v>0</v>
      </c>
      <c r="J36" s="417" t="s">
        <v>19</v>
      </c>
    </row>
    <row r="37" spans="1:10">
      <c r="A37" s="707" t="s">
        <v>354</v>
      </c>
      <c r="B37" s="713"/>
      <c r="C37" s="727">
        <f>SUM(C14:C36)</f>
        <v>10000</v>
      </c>
      <c r="D37" s="713"/>
      <c r="E37" s="713">
        <f t="shared" ref="E37:I37" si="4">SUM(E14:E36)</f>
        <v>10062</v>
      </c>
      <c r="F37" s="713"/>
      <c r="G37" s="428">
        <v>0</v>
      </c>
      <c r="H37" s="713"/>
      <c r="I37" s="714">
        <f t="shared" si="4"/>
        <v>-10062</v>
      </c>
      <c r="J37" s="417" t="s">
        <v>19</v>
      </c>
    </row>
    <row r="38" spans="1:10">
      <c r="A38" s="427" t="s">
        <v>355</v>
      </c>
      <c r="B38" s="428"/>
      <c r="C38" s="163">
        <v>0</v>
      </c>
      <c r="D38" s="428"/>
      <c r="E38" s="428">
        <f>-C41</f>
        <v>-1</v>
      </c>
      <c r="F38" s="428"/>
      <c r="G38" s="428">
        <v>0</v>
      </c>
      <c r="H38" s="428"/>
      <c r="I38" s="429">
        <f>G38-E38</f>
        <v>1</v>
      </c>
      <c r="J38" s="417" t="s">
        <v>19</v>
      </c>
    </row>
    <row r="39" spans="1:10">
      <c r="A39" s="427" t="s">
        <v>356</v>
      </c>
      <c r="B39" s="428"/>
      <c r="C39" s="163">
        <v>0</v>
      </c>
      <c r="D39" s="428"/>
      <c r="E39" s="428">
        <v>0</v>
      </c>
      <c r="F39" s="428"/>
      <c r="G39" s="428">
        <v>0</v>
      </c>
      <c r="H39" s="428"/>
      <c r="I39" s="429">
        <f t="shared" ref="I39:I42" si="5">G39-E39</f>
        <v>0</v>
      </c>
      <c r="J39" s="417" t="s">
        <v>19</v>
      </c>
    </row>
    <row r="40" spans="1:10">
      <c r="A40" s="427" t="s">
        <v>357</v>
      </c>
      <c r="B40" s="428"/>
      <c r="C40" s="163">
        <v>-1</v>
      </c>
      <c r="D40" s="428"/>
      <c r="E40" s="428">
        <v>0</v>
      </c>
      <c r="F40" s="428"/>
      <c r="G40" s="428">
        <v>0</v>
      </c>
      <c r="H40" s="428"/>
      <c r="I40" s="429">
        <f t="shared" si="5"/>
        <v>0</v>
      </c>
      <c r="J40" s="417" t="s">
        <v>19</v>
      </c>
    </row>
    <row r="41" spans="1:10">
      <c r="A41" s="427" t="s">
        <v>358</v>
      </c>
      <c r="B41" s="428"/>
      <c r="C41" s="163">
        <v>1</v>
      </c>
      <c r="D41" s="428"/>
      <c r="E41" s="428">
        <v>0</v>
      </c>
      <c r="F41" s="428"/>
      <c r="G41" s="428">
        <v>0</v>
      </c>
      <c r="H41" s="428"/>
      <c r="I41" s="429">
        <f t="shared" si="5"/>
        <v>0</v>
      </c>
      <c r="J41" s="417" t="s">
        <v>19</v>
      </c>
    </row>
    <row r="42" spans="1:10">
      <c r="A42" s="427" t="s">
        <v>359</v>
      </c>
      <c r="B42" s="428"/>
      <c r="C42" s="163">
        <v>0</v>
      </c>
      <c r="D42" s="428"/>
      <c r="E42" s="428">
        <v>0</v>
      </c>
      <c r="F42" s="428"/>
      <c r="G42" s="428">
        <v>0</v>
      </c>
      <c r="H42" s="428"/>
      <c r="I42" s="429">
        <f t="shared" si="5"/>
        <v>0</v>
      </c>
      <c r="J42" s="417" t="s">
        <v>19</v>
      </c>
    </row>
    <row r="43" spans="1:10" ht="14.4" thickBot="1">
      <c r="A43" s="430" t="s">
        <v>360</v>
      </c>
      <c r="B43" s="431"/>
      <c r="C43" s="724">
        <f>SUM(C37:C42)</f>
        <v>10000</v>
      </c>
      <c r="D43" s="431"/>
      <c r="E43" s="431">
        <f t="shared" ref="E43:I43" si="6">SUM(E37:E42)</f>
        <v>10061</v>
      </c>
      <c r="F43" s="431"/>
      <c r="G43" s="431">
        <f t="shared" si="6"/>
        <v>0</v>
      </c>
      <c r="H43" s="431"/>
      <c r="I43" s="432">
        <f t="shared" si="6"/>
        <v>-10061</v>
      </c>
      <c r="J43" s="417" t="s">
        <v>19</v>
      </c>
    </row>
    <row r="44" spans="1:10">
      <c r="A44" s="716" t="s">
        <v>23</v>
      </c>
      <c r="B44" s="718"/>
      <c r="C44" s="718"/>
      <c r="D44" s="718"/>
      <c r="E44" s="718"/>
      <c r="F44" s="718"/>
      <c r="G44" s="718"/>
      <c r="H44" s="718"/>
      <c r="I44" s="719"/>
      <c r="J44" s="417" t="s">
        <v>19</v>
      </c>
    </row>
    <row r="45" spans="1:10">
      <c r="A45" s="427" t="s">
        <v>361</v>
      </c>
      <c r="B45" s="428">
        <v>0</v>
      </c>
      <c r="C45" s="428"/>
      <c r="D45" s="428">
        <v>0</v>
      </c>
      <c r="E45" s="428"/>
      <c r="F45" s="428">
        <v>0</v>
      </c>
      <c r="G45" s="428"/>
      <c r="H45" s="428">
        <f>F45-D45</f>
        <v>0</v>
      </c>
      <c r="I45" s="429"/>
      <c r="J45" s="417" t="s">
        <v>19</v>
      </c>
    </row>
    <row r="46" spans="1:10">
      <c r="A46" s="427"/>
      <c r="B46" s="428"/>
      <c r="C46" s="428"/>
      <c r="D46" s="428"/>
      <c r="E46" s="428"/>
      <c r="F46" s="428"/>
      <c r="G46" s="428"/>
      <c r="H46" s="428"/>
      <c r="I46" s="429"/>
      <c r="J46" s="417" t="s">
        <v>19</v>
      </c>
    </row>
    <row r="47" spans="1:10">
      <c r="A47" s="427" t="s">
        <v>362</v>
      </c>
      <c r="B47" s="428"/>
      <c r="C47" s="428">
        <v>0</v>
      </c>
      <c r="D47" s="428"/>
      <c r="E47" s="428">
        <v>0</v>
      </c>
      <c r="F47" s="428"/>
      <c r="G47" s="428">
        <v>0</v>
      </c>
      <c r="H47" s="428"/>
      <c r="I47" s="429">
        <f t="shared" ref="I47:I48" si="7">G47-E47</f>
        <v>0</v>
      </c>
      <c r="J47" s="417" t="s">
        <v>19</v>
      </c>
    </row>
    <row r="48" spans="1:10" ht="28.2" thickBot="1">
      <c r="A48" s="421" t="s">
        <v>365</v>
      </c>
      <c r="B48" s="423"/>
      <c r="C48" s="423">
        <v>0</v>
      </c>
      <c r="D48" s="423"/>
      <c r="E48" s="423">
        <v>0</v>
      </c>
      <c r="F48" s="423"/>
      <c r="G48" s="423">
        <v>0</v>
      </c>
      <c r="H48" s="423"/>
      <c r="I48" s="424">
        <f t="shared" si="7"/>
        <v>0</v>
      </c>
      <c r="J48" s="417" t="s">
        <v>19</v>
      </c>
    </row>
    <row r="49" spans="1:10">
      <c r="J49" s="417" t="s">
        <v>19</v>
      </c>
    </row>
    <row r="50" spans="1:10">
      <c r="A50" s="721" t="s">
        <v>364</v>
      </c>
      <c r="J50" s="722" t="s">
        <v>20</v>
      </c>
    </row>
  </sheetData>
  <mergeCells count="10">
    <mergeCell ref="A6:A7"/>
    <mergeCell ref="B6:C6"/>
    <mergeCell ref="D6:E6"/>
    <mergeCell ref="F6:G6"/>
    <mergeCell ref="H6:I6"/>
    <mergeCell ref="A1:I1"/>
    <mergeCell ref="A2:I2"/>
    <mergeCell ref="A3:I3"/>
    <mergeCell ref="A4:I4"/>
    <mergeCell ref="A5:I5"/>
  </mergeCells>
  <printOptions horizontalCentered="1"/>
  <pageMargins left="0.6" right="0.6" top="0.56999999999999995" bottom="0.55000000000000004" header="0.3" footer="0.3"/>
  <pageSetup scale="71" orientation="landscape" r:id="rId1"/>
  <headerFooter>
    <oddHeader>&amp;L&amp;"Arial,Bold"&amp;12L. Summary of Requirements by Object Class</oddHeader>
    <oddFooter>&amp;C&amp;"Arial,Regular"Exhibit L - Summary of Requirements by Object Class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topLeftCell="A8" zoomScale="85" zoomScaleNormal="100" zoomScaleSheetLayoutView="85" workbookViewId="0">
      <selection activeCell="N34" sqref="N34"/>
    </sheetView>
  </sheetViews>
  <sheetFormatPr defaultColWidth="9.109375" defaultRowHeight="13.2"/>
  <cols>
    <col min="1" max="1" width="3.88671875" style="440" customWidth="1"/>
    <col min="2" max="2" width="34.6640625" style="440" customWidth="1"/>
    <col min="3" max="5" width="12.33203125" style="440" hidden="1" customWidth="1"/>
    <col min="6" max="13" width="12.33203125" style="440" customWidth="1"/>
    <col min="14" max="14" width="10.33203125" style="440" customWidth="1"/>
    <col min="15" max="16384" width="9.109375" style="440"/>
  </cols>
  <sheetData>
    <row r="1" spans="1:27" s="437" customFormat="1" ht="20.399999999999999">
      <c r="A1" s="433" t="s">
        <v>366</v>
      </c>
      <c r="B1" s="434"/>
      <c r="C1" s="434"/>
      <c r="D1" s="434"/>
      <c r="E1" s="434"/>
      <c r="F1" s="434"/>
      <c r="G1" s="434"/>
      <c r="H1" s="434"/>
      <c r="I1" s="434"/>
      <c r="J1" s="434"/>
      <c r="K1" s="434"/>
      <c r="L1" s="434"/>
      <c r="M1" s="434"/>
      <c r="N1" s="435" t="s">
        <v>19</v>
      </c>
      <c r="O1" s="436"/>
      <c r="P1" s="436"/>
      <c r="Q1" s="436"/>
      <c r="R1" s="436"/>
      <c r="S1" s="436"/>
      <c r="T1" s="436"/>
      <c r="U1" s="436"/>
      <c r="V1" s="436"/>
      <c r="W1" s="436"/>
      <c r="X1" s="436"/>
      <c r="Y1" s="436"/>
      <c r="Z1" s="436"/>
      <c r="AA1" s="436"/>
    </row>
    <row r="2" spans="1:27" ht="20.399999999999999">
      <c r="A2" s="438"/>
      <c r="B2" s="438"/>
      <c r="C2" s="438"/>
      <c r="D2" s="438"/>
      <c r="E2" s="438"/>
      <c r="F2" s="438"/>
      <c r="G2" s="438"/>
      <c r="H2" s="439"/>
      <c r="I2" s="439"/>
      <c r="J2" s="439"/>
      <c r="K2" s="439"/>
      <c r="L2" s="439"/>
      <c r="M2" s="439"/>
      <c r="N2" s="435" t="s">
        <v>19</v>
      </c>
      <c r="O2" s="436"/>
    </row>
    <row r="3" spans="1:27" ht="20.399999999999999">
      <c r="A3" s="992" t="s">
        <v>367</v>
      </c>
      <c r="B3" s="992"/>
      <c r="C3" s="992"/>
      <c r="D3" s="992"/>
      <c r="E3" s="992"/>
      <c r="F3" s="992"/>
      <c r="G3" s="992"/>
      <c r="H3" s="992"/>
      <c r="I3" s="992"/>
      <c r="J3" s="992"/>
      <c r="K3" s="992"/>
      <c r="L3" s="992"/>
      <c r="M3" s="992"/>
      <c r="N3" s="435" t="s">
        <v>19</v>
      </c>
      <c r="O3" s="436"/>
      <c r="P3" s="441"/>
      <c r="Q3" s="441"/>
      <c r="R3" s="441"/>
      <c r="S3" s="441"/>
      <c r="T3" s="441"/>
      <c r="U3" s="441"/>
      <c r="V3" s="441"/>
      <c r="W3" s="441"/>
      <c r="X3" s="441"/>
      <c r="Y3" s="441"/>
      <c r="Z3" s="441"/>
      <c r="AA3" s="441"/>
    </row>
    <row r="4" spans="1:27" ht="20.399999999999999">
      <c r="A4" s="993" t="s">
        <v>52</v>
      </c>
      <c r="B4" s="993"/>
      <c r="C4" s="993"/>
      <c r="D4" s="993"/>
      <c r="E4" s="993"/>
      <c r="F4" s="993"/>
      <c r="G4" s="993"/>
      <c r="H4" s="993"/>
      <c r="I4" s="993"/>
      <c r="J4" s="993"/>
      <c r="K4" s="993"/>
      <c r="L4" s="993"/>
      <c r="M4" s="993"/>
      <c r="N4" s="435" t="s">
        <v>19</v>
      </c>
      <c r="O4" s="436"/>
      <c r="P4" s="442"/>
      <c r="Q4" s="442"/>
      <c r="R4" s="442"/>
      <c r="S4" s="442"/>
      <c r="T4" s="442"/>
      <c r="U4" s="442"/>
      <c r="V4" s="442"/>
      <c r="W4" s="442"/>
      <c r="X4" s="442"/>
      <c r="Y4" s="442"/>
      <c r="Z4" s="442"/>
      <c r="AA4" s="442"/>
    </row>
    <row r="5" spans="1:27" ht="20.399999999999999">
      <c r="A5" s="993" t="s">
        <v>74</v>
      </c>
      <c r="B5" s="993"/>
      <c r="C5" s="993"/>
      <c r="D5" s="993"/>
      <c r="E5" s="993"/>
      <c r="F5" s="993"/>
      <c r="G5" s="993"/>
      <c r="H5" s="993"/>
      <c r="I5" s="993"/>
      <c r="J5" s="993"/>
      <c r="K5" s="993"/>
      <c r="L5" s="993"/>
      <c r="M5" s="993"/>
      <c r="N5" s="435" t="s">
        <v>19</v>
      </c>
      <c r="O5" s="436"/>
      <c r="P5" s="441"/>
      <c r="Q5" s="441"/>
      <c r="R5" s="441"/>
      <c r="S5" s="441"/>
      <c r="T5" s="441"/>
      <c r="U5" s="441"/>
      <c r="V5" s="441"/>
      <c r="W5" s="441"/>
      <c r="X5" s="441"/>
      <c r="Y5" s="441"/>
      <c r="Z5" s="441"/>
      <c r="AA5" s="441"/>
    </row>
    <row r="6" spans="1:27" ht="20.399999999999999">
      <c r="A6" s="994" t="s">
        <v>2</v>
      </c>
      <c r="B6" s="994"/>
      <c r="C6" s="994"/>
      <c r="D6" s="994"/>
      <c r="E6" s="994"/>
      <c r="F6" s="994"/>
      <c r="G6" s="994"/>
      <c r="H6" s="994"/>
      <c r="I6" s="994"/>
      <c r="J6" s="994"/>
      <c r="K6" s="994"/>
      <c r="L6" s="994"/>
      <c r="M6" s="994"/>
      <c r="N6" s="435" t="s">
        <v>19</v>
      </c>
      <c r="O6" s="436"/>
      <c r="P6" s="442"/>
      <c r="Q6" s="442"/>
      <c r="R6" s="442"/>
      <c r="S6" s="442"/>
      <c r="T6" s="442"/>
      <c r="U6" s="442"/>
      <c r="V6" s="442"/>
      <c r="W6" s="442"/>
      <c r="X6" s="442"/>
      <c r="Y6" s="442"/>
      <c r="Z6" s="442"/>
      <c r="AA6" s="442"/>
    </row>
    <row r="7" spans="1:27" ht="20.399999999999999">
      <c r="A7" s="439"/>
      <c r="B7" s="439"/>
      <c r="C7" s="439"/>
      <c r="D7" s="439"/>
      <c r="E7" s="439"/>
      <c r="F7" s="439"/>
      <c r="G7" s="439"/>
      <c r="H7" s="439"/>
      <c r="I7" s="439"/>
      <c r="J7" s="439"/>
      <c r="K7" s="439"/>
      <c r="L7" s="439"/>
      <c r="M7" s="439"/>
      <c r="N7" s="435" t="s">
        <v>19</v>
      </c>
      <c r="O7" s="436"/>
    </row>
    <row r="8" spans="1:27" ht="27.75" customHeight="1">
      <c r="A8" s="438"/>
      <c r="B8" s="438"/>
      <c r="C8" s="443" t="s">
        <v>368</v>
      </c>
      <c r="D8" s="443" t="s">
        <v>369</v>
      </c>
      <c r="E8" s="444" t="s">
        <v>370</v>
      </c>
      <c r="F8" s="443" t="s">
        <v>371</v>
      </c>
      <c r="G8" s="444" t="s">
        <v>372</v>
      </c>
      <c r="H8" s="444" t="s">
        <v>373</v>
      </c>
      <c r="I8" s="444" t="s">
        <v>374</v>
      </c>
      <c r="J8" s="444" t="s">
        <v>375</v>
      </c>
      <c r="K8" s="444" t="s">
        <v>376</v>
      </c>
      <c r="L8" s="444" t="s">
        <v>377</v>
      </c>
      <c r="M8" s="444" t="s">
        <v>378</v>
      </c>
      <c r="N8" s="435" t="s">
        <v>19</v>
      </c>
      <c r="O8" s="436"/>
    </row>
    <row r="9" spans="1:27" ht="9" customHeight="1">
      <c r="A9" s="438"/>
      <c r="B9" s="438"/>
      <c r="C9" s="445"/>
      <c r="D9" s="445"/>
      <c r="E9" s="445"/>
      <c r="F9" s="445"/>
      <c r="G9" s="445"/>
      <c r="H9" s="445"/>
      <c r="I9" s="445"/>
      <c r="J9" s="445"/>
      <c r="K9" s="445"/>
      <c r="L9" s="445"/>
      <c r="M9" s="445"/>
      <c r="N9" s="435" t="s">
        <v>19</v>
      </c>
      <c r="O9" s="436"/>
    </row>
    <row r="10" spans="1:27" s="441" customFormat="1" ht="18" customHeight="1">
      <c r="A10" s="446" t="s">
        <v>379</v>
      </c>
      <c r="B10" s="438"/>
      <c r="C10" s="447">
        <v>118561</v>
      </c>
      <c r="D10" s="448">
        <v>154216</v>
      </c>
      <c r="E10" s="447">
        <v>201673</v>
      </c>
      <c r="F10" s="447">
        <v>212078</v>
      </c>
      <c r="G10" s="447">
        <v>239249</v>
      </c>
      <c r="H10" s="447">
        <v>244450</v>
      </c>
      <c r="I10" s="447">
        <v>251790</v>
      </c>
      <c r="J10" s="447">
        <v>290304</v>
      </c>
      <c r="K10" s="447">
        <v>322000</v>
      </c>
      <c r="L10" s="447">
        <v>351937</v>
      </c>
      <c r="M10" s="447">
        <v>360917</v>
      </c>
      <c r="N10" s="435" t="s">
        <v>19</v>
      </c>
      <c r="O10" s="436"/>
    </row>
    <row r="11" spans="1:27" s="441" customFormat="1" ht="9.75" customHeight="1">
      <c r="A11" s="438"/>
      <c r="B11" s="438"/>
      <c r="C11" s="447"/>
      <c r="D11" s="447"/>
      <c r="E11" s="447"/>
      <c r="F11" s="447"/>
      <c r="G11" s="447"/>
      <c r="H11" s="447"/>
      <c r="I11" s="447"/>
      <c r="J11" s="447"/>
      <c r="K11" s="447"/>
      <c r="L11" s="447"/>
      <c r="M11" s="447"/>
      <c r="N11" s="435" t="s">
        <v>19</v>
      </c>
      <c r="O11" s="436"/>
    </row>
    <row r="12" spans="1:27" s="441" customFormat="1" ht="18" customHeight="1">
      <c r="A12" s="446" t="s">
        <v>380</v>
      </c>
      <c r="B12" s="438"/>
      <c r="C12" s="447"/>
      <c r="D12" s="447"/>
      <c r="E12" s="447"/>
      <c r="F12" s="447"/>
      <c r="G12" s="447"/>
      <c r="H12" s="447"/>
      <c r="I12" s="447"/>
      <c r="J12" s="447"/>
      <c r="K12" s="447"/>
      <c r="L12" s="447"/>
      <c r="M12" s="447"/>
      <c r="N12" s="435" t="s">
        <v>19</v>
      </c>
      <c r="O12" s="436"/>
    </row>
    <row r="13" spans="1:27" s="441" customFormat="1" ht="27.6">
      <c r="A13" s="449">
        <v>1</v>
      </c>
      <c r="B13" s="450" t="s">
        <v>381</v>
      </c>
      <c r="C13" s="451">
        <v>13663</v>
      </c>
      <c r="D13" s="451">
        <f t="shared" ref="D13:M13" si="0">C28</f>
        <v>29822</v>
      </c>
      <c r="E13" s="451">
        <f t="shared" si="0"/>
        <v>29687</v>
      </c>
      <c r="F13" s="451">
        <f t="shared" si="0"/>
        <v>36120</v>
      </c>
      <c r="G13" s="451">
        <f t="shared" si="0"/>
        <v>64079</v>
      </c>
      <c r="H13" s="451">
        <f t="shared" si="0"/>
        <v>60423</v>
      </c>
      <c r="I13" s="451">
        <f t="shared" si="0"/>
        <v>87806</v>
      </c>
      <c r="J13" s="451">
        <f t="shared" si="0"/>
        <v>68090</v>
      </c>
      <c r="K13" s="451">
        <f>J28</f>
        <v>41727</v>
      </c>
      <c r="L13" s="451">
        <f>K28</f>
        <v>52619</v>
      </c>
      <c r="M13" s="451">
        <f t="shared" si="0"/>
        <v>50572</v>
      </c>
      <c r="N13" s="435" t="s">
        <v>19</v>
      </c>
      <c r="O13" s="436"/>
    </row>
    <row r="14" spans="1:27" s="441" customFormat="1" ht="11.25" customHeight="1">
      <c r="A14" s="449"/>
      <c r="B14" s="450"/>
      <c r="C14" s="451"/>
      <c r="D14" s="451"/>
      <c r="E14" s="451"/>
      <c r="F14" s="451"/>
      <c r="G14" s="451"/>
      <c r="H14" s="451"/>
      <c r="I14" s="451"/>
      <c r="J14" s="451"/>
      <c r="K14" s="451"/>
      <c r="L14" s="451"/>
      <c r="M14" s="451"/>
      <c r="N14" s="435" t="s">
        <v>19</v>
      </c>
      <c r="O14" s="436"/>
    </row>
    <row r="15" spans="1:27" s="441" customFormat="1" ht="19.5" customHeight="1">
      <c r="A15" s="449">
        <v>2</v>
      </c>
      <c r="B15" s="450" t="s">
        <v>382</v>
      </c>
      <c r="C15" s="451">
        <v>134241</v>
      </c>
      <c r="D15" s="451">
        <f>ROUND((137914402+15000000)/1000,)</f>
        <v>152914</v>
      </c>
      <c r="E15" s="451">
        <f>ROUND((148433994+15000000)/1000,)</f>
        <v>163434</v>
      </c>
      <c r="F15" s="451">
        <v>219181</v>
      </c>
      <c r="G15" s="451">
        <v>235904</v>
      </c>
      <c r="H15" s="451">
        <f>234512+15000</f>
        <v>249512</v>
      </c>
      <c r="I15" s="451">
        <v>245836</v>
      </c>
      <c r="J15" s="451">
        <f>242674+15000</f>
        <v>257674</v>
      </c>
      <c r="K15" s="452">
        <f>294223+15000</f>
        <v>309223</v>
      </c>
      <c r="L15" s="451">
        <v>351146</v>
      </c>
      <c r="M15" s="451">
        <v>370979</v>
      </c>
      <c r="N15" s="435" t="s">
        <v>19</v>
      </c>
      <c r="O15" s="436"/>
    </row>
    <row r="16" spans="1:27" s="441" customFormat="1" ht="27.6">
      <c r="A16" s="449">
        <v>3</v>
      </c>
      <c r="B16" s="450" t="s">
        <v>383</v>
      </c>
      <c r="C16" s="451">
        <v>0</v>
      </c>
      <c r="D16" s="451">
        <v>0</v>
      </c>
      <c r="E16" s="451">
        <v>0</v>
      </c>
      <c r="F16" s="451">
        <v>0</v>
      </c>
      <c r="G16" s="451">
        <v>0</v>
      </c>
      <c r="H16" s="451">
        <v>0</v>
      </c>
      <c r="I16" s="451">
        <v>0</v>
      </c>
      <c r="J16" s="451">
        <v>0</v>
      </c>
      <c r="K16" s="451">
        <v>0</v>
      </c>
      <c r="L16" s="451">
        <v>0</v>
      </c>
      <c r="M16" s="451">
        <v>0</v>
      </c>
      <c r="N16" s="435" t="s">
        <v>19</v>
      </c>
      <c r="O16" s="436"/>
    </row>
    <row r="17" spans="1:28" s="441" customFormat="1" ht="20.100000000000001" customHeight="1">
      <c r="A17" s="449">
        <v>4</v>
      </c>
      <c r="B17" s="450" t="s">
        <v>384</v>
      </c>
      <c r="C17" s="453">
        <v>-15000</v>
      </c>
      <c r="D17" s="453">
        <v>-15000</v>
      </c>
      <c r="E17" s="453">
        <v>-15000</v>
      </c>
      <c r="F17" s="453">
        <v>-15000</v>
      </c>
      <c r="G17" s="453">
        <v>-15000</v>
      </c>
      <c r="H17" s="453">
        <v>-15000</v>
      </c>
      <c r="I17" s="453">
        <v>-15000</v>
      </c>
      <c r="J17" s="453">
        <v>-15000</v>
      </c>
      <c r="K17" s="453">
        <v>-15000</v>
      </c>
      <c r="L17" s="453">
        <v>-15000</v>
      </c>
      <c r="M17" s="453">
        <v>-15000</v>
      </c>
      <c r="N17" s="435" t="s">
        <v>19</v>
      </c>
      <c r="O17" s="436"/>
    </row>
    <row r="18" spans="1:28" s="441" customFormat="1" ht="20.100000000000001" customHeight="1">
      <c r="A18" s="449">
        <v>5</v>
      </c>
      <c r="B18" s="454" t="s">
        <v>385</v>
      </c>
      <c r="C18" s="455">
        <f t="shared" ref="C18:M18" si="1">C17+C16+C15</f>
        <v>119241</v>
      </c>
      <c r="D18" s="455">
        <f>D17+D16+D15</f>
        <v>137914</v>
      </c>
      <c r="E18" s="455">
        <f t="shared" si="1"/>
        <v>148434</v>
      </c>
      <c r="F18" s="455">
        <f t="shared" si="1"/>
        <v>204181</v>
      </c>
      <c r="G18" s="455">
        <f t="shared" si="1"/>
        <v>220904</v>
      </c>
      <c r="H18" s="455">
        <f t="shared" si="1"/>
        <v>234512</v>
      </c>
      <c r="I18" s="455">
        <f t="shared" si="1"/>
        <v>230836</v>
      </c>
      <c r="J18" s="455">
        <f>J17+J16+J15</f>
        <v>242674</v>
      </c>
      <c r="K18" s="455">
        <f t="shared" si="1"/>
        <v>294223</v>
      </c>
      <c r="L18" s="455">
        <f t="shared" si="1"/>
        <v>336146</v>
      </c>
      <c r="M18" s="455">
        <f t="shared" si="1"/>
        <v>355979</v>
      </c>
      <c r="N18" s="435" t="s">
        <v>19</v>
      </c>
      <c r="O18" s="436"/>
    </row>
    <row r="19" spans="1:28" s="441" customFormat="1" ht="11.25" customHeight="1">
      <c r="A19" s="449"/>
      <c r="B19" s="450"/>
      <c r="C19" s="451"/>
      <c r="D19" s="451"/>
      <c r="E19" s="451"/>
      <c r="F19" s="451"/>
      <c r="G19" s="451"/>
      <c r="H19" s="451"/>
      <c r="I19" s="451"/>
      <c r="J19" s="451"/>
      <c r="K19" s="451"/>
      <c r="L19" s="451"/>
      <c r="M19" s="451"/>
      <c r="N19" s="435" t="s">
        <v>19</v>
      </c>
      <c r="O19" s="436"/>
    </row>
    <row r="20" spans="1:28" s="441" customFormat="1" ht="20.399999999999999">
      <c r="A20" s="449">
        <v>6</v>
      </c>
      <c r="B20" s="456" t="s">
        <v>386</v>
      </c>
      <c r="C20" s="451">
        <v>71</v>
      </c>
      <c r="D20" s="451">
        <v>43</v>
      </c>
      <c r="E20" s="451">
        <v>78</v>
      </c>
      <c r="F20" s="451">
        <v>118</v>
      </c>
      <c r="G20" s="451">
        <v>235</v>
      </c>
      <c r="H20" s="451">
        <v>158</v>
      </c>
      <c r="I20" s="451">
        <v>209</v>
      </c>
      <c r="J20" s="451">
        <v>534</v>
      </c>
      <c r="K20" s="451">
        <v>244</v>
      </c>
      <c r="L20" s="451">
        <v>244</v>
      </c>
      <c r="M20" s="451">
        <v>244</v>
      </c>
      <c r="N20" s="435" t="s">
        <v>19</v>
      </c>
      <c r="O20" s="436"/>
    </row>
    <row r="21" spans="1:28" s="441" customFormat="1" ht="11.25" customHeight="1">
      <c r="A21" s="449"/>
      <c r="B21" s="450"/>
      <c r="C21" s="451"/>
      <c r="D21" s="451"/>
      <c r="E21" s="451"/>
      <c r="F21" s="451"/>
      <c r="G21" s="451"/>
      <c r="H21" s="451"/>
      <c r="I21" s="451"/>
      <c r="J21" s="451"/>
      <c r="K21" s="451"/>
      <c r="L21" s="451"/>
      <c r="M21" s="451"/>
      <c r="N21" s="435" t="s">
        <v>19</v>
      </c>
      <c r="O21" s="436"/>
    </row>
    <row r="22" spans="1:28" s="441" customFormat="1" ht="20.399999999999999">
      <c r="A22" s="449">
        <v>7</v>
      </c>
      <c r="B22" s="450" t="s">
        <v>387</v>
      </c>
      <c r="C22" s="451">
        <v>-105435</v>
      </c>
      <c r="D22" s="451">
        <v>-143228</v>
      </c>
      <c r="E22" s="451">
        <v>-148289</v>
      </c>
      <c r="F22" s="451">
        <v>-179307</v>
      </c>
      <c r="G22" s="451">
        <v>-228277</v>
      </c>
      <c r="H22" s="451">
        <v>-216297</v>
      </c>
      <c r="I22" s="451">
        <v>-267997</v>
      </c>
      <c r="J22" s="451">
        <v>-283501</v>
      </c>
      <c r="K22" s="452">
        <v>-293997</v>
      </c>
      <c r="L22" s="451">
        <f>-L10</f>
        <v>-351937</v>
      </c>
      <c r="M22" s="451">
        <f>-M10</f>
        <v>-360917</v>
      </c>
      <c r="N22" s="435" t="s">
        <v>19</v>
      </c>
      <c r="O22" s="436"/>
    </row>
    <row r="23" spans="1:28" s="441" customFormat="1" ht="20.100000000000001" customHeight="1">
      <c r="A23" s="449">
        <v>8</v>
      </c>
      <c r="B23" s="450" t="s">
        <v>388</v>
      </c>
      <c r="C23" s="453">
        <v>2282</v>
      </c>
      <c r="D23" s="453">
        <v>5136</v>
      </c>
      <c r="E23" s="453">
        <v>6210</v>
      </c>
      <c r="F23" s="453">
        <v>2967</v>
      </c>
      <c r="G23" s="453">
        <v>3482</v>
      </c>
      <c r="H23" s="453">
        <v>9010</v>
      </c>
      <c r="I23" s="453">
        <v>17235</v>
      </c>
      <c r="J23" s="453">
        <v>13930</v>
      </c>
      <c r="K23" s="453">
        <f>10422</f>
        <v>10422</v>
      </c>
      <c r="L23" s="453">
        <v>13500</v>
      </c>
      <c r="M23" s="453">
        <v>13500</v>
      </c>
      <c r="N23" s="435" t="s">
        <v>19</v>
      </c>
      <c r="O23" s="436"/>
    </row>
    <row r="24" spans="1:28" s="441" customFormat="1" ht="20.100000000000001" customHeight="1">
      <c r="A24" s="449">
        <v>9</v>
      </c>
      <c r="B24" s="457" t="s">
        <v>389</v>
      </c>
      <c r="C24" s="455">
        <f t="shared" ref="C24:H24" si="2">C22+C23</f>
        <v>-103153</v>
      </c>
      <c r="D24" s="455">
        <f t="shared" si="2"/>
        <v>-138092</v>
      </c>
      <c r="E24" s="455">
        <f t="shared" si="2"/>
        <v>-142079</v>
      </c>
      <c r="F24" s="455">
        <f t="shared" si="2"/>
        <v>-176340</v>
      </c>
      <c r="G24" s="455">
        <f t="shared" si="2"/>
        <v>-224795</v>
      </c>
      <c r="H24" s="455">
        <f t="shared" si="2"/>
        <v>-207287</v>
      </c>
      <c r="I24" s="455">
        <f>I22+I23+1</f>
        <v>-250761</v>
      </c>
      <c r="J24" s="455">
        <f>J22+J23</f>
        <v>-269571</v>
      </c>
      <c r="K24" s="455">
        <f>K22+K23</f>
        <v>-283575</v>
      </c>
      <c r="L24" s="455">
        <f t="shared" ref="L24:M24" si="3">L22+L23</f>
        <v>-338437</v>
      </c>
      <c r="M24" s="455">
        <f t="shared" si="3"/>
        <v>-347417</v>
      </c>
      <c r="N24" s="435" t="s">
        <v>19</v>
      </c>
      <c r="O24" s="436"/>
    </row>
    <row r="25" spans="1:28" s="441" customFormat="1" ht="11.25" customHeight="1">
      <c r="A25" s="449"/>
      <c r="B25" s="450"/>
      <c r="C25" s="451"/>
      <c r="D25" s="451"/>
      <c r="E25" s="451"/>
      <c r="F25" s="451"/>
      <c r="G25" s="451"/>
      <c r="H25" s="451"/>
      <c r="I25" s="451"/>
      <c r="J25" s="451"/>
      <c r="K25" s="451"/>
      <c r="L25" s="451"/>
      <c r="M25" s="451"/>
      <c r="N25" s="435" t="s">
        <v>19</v>
      </c>
      <c r="O25" s="436"/>
    </row>
    <row r="26" spans="1:28" s="441" customFormat="1" ht="20.100000000000001" customHeight="1">
      <c r="A26" s="449">
        <v>10</v>
      </c>
      <c r="B26" s="450" t="s">
        <v>390</v>
      </c>
      <c r="C26" s="451">
        <v>0</v>
      </c>
      <c r="D26" s="451">
        <v>0</v>
      </c>
      <c r="E26" s="451">
        <v>0</v>
      </c>
      <c r="F26" s="451">
        <v>0</v>
      </c>
      <c r="G26" s="451">
        <v>0</v>
      </c>
      <c r="H26" s="451">
        <v>0</v>
      </c>
      <c r="I26" s="451">
        <v>0</v>
      </c>
      <c r="J26" s="451">
        <v>0</v>
      </c>
      <c r="K26" s="451">
        <v>0</v>
      </c>
      <c r="L26" s="451">
        <v>0</v>
      </c>
      <c r="M26" s="451">
        <v>0</v>
      </c>
      <c r="N26" s="435" t="s">
        <v>19</v>
      </c>
      <c r="O26" s="436"/>
      <c r="P26" s="458"/>
      <c r="Q26" s="458"/>
      <c r="R26" s="458"/>
      <c r="S26" s="458"/>
      <c r="T26" s="458"/>
      <c r="U26" s="458"/>
      <c r="V26" s="458"/>
      <c r="W26" s="458"/>
      <c r="X26" s="458"/>
      <c r="Y26" s="458"/>
      <c r="Z26" s="458"/>
      <c r="AA26" s="458"/>
      <c r="AB26" s="458"/>
    </row>
    <row r="27" spans="1:28" s="441" customFormat="1" ht="11.25" customHeight="1">
      <c r="A27" s="449"/>
      <c r="B27" s="438"/>
      <c r="C27" s="451"/>
      <c r="D27" s="451"/>
      <c r="E27" s="451"/>
      <c r="F27" s="451"/>
      <c r="G27" s="451"/>
      <c r="H27" s="451"/>
      <c r="I27" s="451"/>
      <c r="J27" s="451"/>
      <c r="K27" s="451"/>
      <c r="L27" s="451"/>
      <c r="M27" s="451"/>
      <c r="N27" s="435" t="s">
        <v>19</v>
      </c>
      <c r="O27" s="436"/>
    </row>
    <row r="28" spans="1:28" s="441" customFormat="1" ht="20.399999999999999">
      <c r="A28" s="459" t="s">
        <v>391</v>
      </c>
      <c r="B28" s="459"/>
      <c r="C28" s="460">
        <f t="shared" ref="C28:H28" si="4">C13+C18+C20+C24+C26</f>
        <v>29822</v>
      </c>
      <c r="D28" s="460">
        <f t="shared" si="4"/>
        <v>29687</v>
      </c>
      <c r="E28" s="460">
        <f t="shared" si="4"/>
        <v>36120</v>
      </c>
      <c r="F28" s="460">
        <f t="shared" si="4"/>
        <v>64079</v>
      </c>
      <c r="G28" s="460">
        <f t="shared" si="4"/>
        <v>60423</v>
      </c>
      <c r="H28" s="460">
        <f t="shared" si="4"/>
        <v>87806</v>
      </c>
      <c r="I28" s="460">
        <f>I13+I18+I20+I24+I26</f>
        <v>68090</v>
      </c>
      <c r="J28" s="460">
        <f>J13+J18+J20+J24+J26</f>
        <v>41727</v>
      </c>
      <c r="K28" s="461">
        <f>K13+K18+K20+K24+K26</f>
        <v>52619</v>
      </c>
      <c r="L28" s="460">
        <f>L13+L18+L20+L24+L26</f>
        <v>50572</v>
      </c>
      <c r="M28" s="460">
        <f>M13+M18+M20+M24+M26</f>
        <v>59378</v>
      </c>
      <c r="N28" s="435" t="s">
        <v>19</v>
      </c>
      <c r="O28" s="436"/>
    </row>
    <row r="29" spans="1:28" ht="20.399999999999999">
      <c r="A29" s="439"/>
      <c r="B29" s="439"/>
      <c r="C29" s="462"/>
      <c r="D29" s="462"/>
      <c r="E29" s="462"/>
      <c r="F29" s="462"/>
      <c r="G29" s="462"/>
      <c r="H29" s="462"/>
      <c r="I29" s="462"/>
      <c r="J29" s="462"/>
      <c r="K29" s="462"/>
      <c r="L29" s="462"/>
      <c r="M29" s="462"/>
      <c r="N29" s="463" t="s">
        <v>20</v>
      </c>
      <c r="O29" s="436"/>
    </row>
    <row r="30" spans="1:28">
      <c r="A30" s="449"/>
      <c r="B30" s="449"/>
      <c r="C30" s="464"/>
      <c r="D30" s="464"/>
      <c r="E30" s="439"/>
      <c r="F30" s="439"/>
      <c r="G30" s="439"/>
      <c r="H30" s="439"/>
      <c r="I30" s="439"/>
      <c r="J30" s="439"/>
      <c r="K30" s="465"/>
      <c r="L30" s="465"/>
      <c r="M30" s="465"/>
    </row>
    <row r="31" spans="1:28" ht="15.6">
      <c r="A31" s="466"/>
      <c r="B31" s="449"/>
      <c r="C31" s="449"/>
      <c r="D31" s="449"/>
      <c r="E31" s="439"/>
      <c r="F31" s="439"/>
      <c r="G31" s="439"/>
      <c r="H31" s="439"/>
      <c r="I31" s="467"/>
      <c r="J31" s="439"/>
      <c r="K31" s="468"/>
      <c r="L31" s="468"/>
      <c r="M31" s="468"/>
      <c r="N31" s="439"/>
    </row>
    <row r="32" spans="1:28">
      <c r="I32" s="469"/>
      <c r="K32" s="470"/>
      <c r="L32" s="470"/>
      <c r="M32" s="470"/>
    </row>
    <row r="33" spans="9:20">
      <c r="I33" s="469"/>
      <c r="T33" s="440" t="s">
        <v>144</v>
      </c>
    </row>
  </sheetData>
  <mergeCells count="4">
    <mergeCell ref="A3:M3"/>
    <mergeCell ref="A4:M4"/>
    <mergeCell ref="A5:M5"/>
    <mergeCell ref="A6:M6"/>
  </mergeCells>
  <pageMargins left="0.25" right="0" top="0" bottom="0" header="0" footer="0"/>
  <pageSetup scale="98" orientation="landscape" r:id="rId1"/>
  <headerFooter alignWithMargins="0">
    <oddFooter>&amp;C&amp;11Exhibit M - Financial Analysis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90" zoomScaleNormal="100" zoomScaleSheetLayoutView="90" workbookViewId="0">
      <selection activeCell="G1" sqref="G1:G1048576"/>
    </sheetView>
  </sheetViews>
  <sheetFormatPr defaultColWidth="9.109375" defaultRowHeight="13.8"/>
  <cols>
    <col min="1" max="1" width="113.5546875" style="8" customWidth="1"/>
    <col min="2" max="3" width="14.5546875" style="9" customWidth="1"/>
    <col min="4" max="4" width="14.5546875" style="10" customWidth="1"/>
    <col min="5" max="5" width="11.5546875" style="7" bestFit="1" customWidth="1"/>
    <col min="6" max="6" width="4.88671875" style="8" customWidth="1"/>
    <col min="7" max="16384" width="9.109375" style="8"/>
  </cols>
  <sheetData>
    <row r="1" spans="1:5" ht="17.399999999999999">
      <c r="A1" s="730" t="s">
        <v>0</v>
      </c>
      <c r="B1" s="730"/>
      <c r="C1" s="730"/>
      <c r="D1" s="730"/>
      <c r="E1" s="7" t="s">
        <v>19</v>
      </c>
    </row>
    <row r="2" spans="1:5" ht="15">
      <c r="A2" s="731" t="s">
        <v>52</v>
      </c>
      <c r="B2" s="731"/>
      <c r="C2" s="731"/>
      <c r="D2" s="731"/>
      <c r="E2" s="7" t="s">
        <v>19</v>
      </c>
    </row>
    <row r="3" spans="1:5">
      <c r="A3" s="732" t="s">
        <v>74</v>
      </c>
      <c r="B3" s="732"/>
      <c r="C3" s="732"/>
      <c r="D3" s="732"/>
      <c r="E3" s="7" t="s">
        <v>19</v>
      </c>
    </row>
    <row r="4" spans="1:5">
      <c r="A4" s="733" t="s">
        <v>2</v>
      </c>
      <c r="B4" s="733"/>
      <c r="C4" s="733"/>
      <c r="D4" s="733"/>
      <c r="E4" s="7" t="s">
        <v>19</v>
      </c>
    </row>
    <row r="5" spans="1:5" ht="14.4" thickBot="1">
      <c r="E5" s="7" t="s">
        <v>19</v>
      </c>
    </row>
    <row r="6" spans="1:5">
      <c r="B6" s="734" t="s">
        <v>3</v>
      </c>
      <c r="C6" s="735"/>
      <c r="D6" s="736"/>
      <c r="E6" s="7" t="s">
        <v>19</v>
      </c>
    </row>
    <row r="7" spans="1:5" ht="14.4" thickBot="1">
      <c r="B7" s="11" t="s">
        <v>4</v>
      </c>
      <c r="C7" s="12" t="s">
        <v>33</v>
      </c>
      <c r="D7" s="13" t="s">
        <v>5</v>
      </c>
      <c r="E7" s="7" t="s">
        <v>19</v>
      </c>
    </row>
    <row r="8" spans="1:5">
      <c r="A8" s="15" t="s">
        <v>6</v>
      </c>
      <c r="B8" s="16">
        <v>1497</v>
      </c>
      <c r="C8" s="17">
        <v>1336</v>
      </c>
      <c r="D8" s="18">
        <v>322000</v>
      </c>
      <c r="E8" s="7" t="s">
        <v>19</v>
      </c>
    </row>
    <row r="9" spans="1:5">
      <c r="A9" s="23"/>
      <c r="B9" s="24"/>
      <c r="C9" s="25"/>
      <c r="D9" s="26"/>
      <c r="E9" s="7" t="s">
        <v>19</v>
      </c>
    </row>
    <row r="10" spans="1:5">
      <c r="A10" s="27" t="s">
        <v>7</v>
      </c>
      <c r="B10" s="24">
        <v>1497</v>
      </c>
      <c r="C10" s="25">
        <v>1347</v>
      </c>
      <c r="D10" s="26">
        <v>351937</v>
      </c>
      <c r="E10" s="7" t="s">
        <v>19</v>
      </c>
    </row>
    <row r="11" spans="1:5">
      <c r="A11" s="31"/>
      <c r="B11" s="34"/>
      <c r="C11" s="35"/>
      <c r="D11" s="36"/>
      <c r="E11" s="7" t="s">
        <v>19</v>
      </c>
    </row>
    <row r="12" spans="1:5">
      <c r="A12" s="37" t="s">
        <v>27</v>
      </c>
      <c r="B12" s="34"/>
      <c r="C12" s="35"/>
      <c r="D12" s="36"/>
      <c r="E12" s="7" t="s">
        <v>19</v>
      </c>
    </row>
    <row r="13" spans="1:5">
      <c r="A13" s="46" t="s">
        <v>10</v>
      </c>
      <c r="B13" s="39">
        <v>0</v>
      </c>
      <c r="C13" s="40">
        <v>0</v>
      </c>
      <c r="D13" s="41">
        <v>9045</v>
      </c>
      <c r="E13" s="7" t="s">
        <v>19</v>
      </c>
    </row>
    <row r="14" spans="1:5">
      <c r="A14" s="46" t="s">
        <v>11</v>
      </c>
      <c r="B14" s="39">
        <v>0</v>
      </c>
      <c r="C14" s="40">
        <v>0</v>
      </c>
      <c r="D14" s="41">
        <v>-185</v>
      </c>
      <c r="E14" s="7" t="s">
        <v>19</v>
      </c>
    </row>
    <row r="15" spans="1:5">
      <c r="A15" s="46" t="s">
        <v>13</v>
      </c>
      <c r="B15" s="42">
        <v>0</v>
      </c>
      <c r="C15" s="43">
        <v>0</v>
      </c>
      <c r="D15" s="44">
        <v>120</v>
      </c>
      <c r="E15" s="7" t="s">
        <v>19</v>
      </c>
    </row>
    <row r="16" spans="1:5">
      <c r="A16" s="31" t="s">
        <v>30</v>
      </c>
      <c r="B16" s="47">
        <f>SUM(B13:B15)</f>
        <v>0</v>
      </c>
      <c r="C16" s="21">
        <f>SUM(C13:C15)</f>
        <v>0</v>
      </c>
      <c r="D16" s="48">
        <f>SUM(D13:D15)</f>
        <v>8980</v>
      </c>
      <c r="E16" s="7" t="s">
        <v>19</v>
      </c>
    </row>
    <row r="17" spans="1:5">
      <c r="A17" s="49" t="s">
        <v>14</v>
      </c>
      <c r="B17" s="50">
        <f>B16+B10</f>
        <v>1497</v>
      </c>
      <c r="C17" s="25">
        <f>C16+C10</f>
        <v>1347</v>
      </c>
      <c r="D17" s="32">
        <f>D16+D10</f>
        <v>360917</v>
      </c>
      <c r="E17" s="7" t="s">
        <v>19</v>
      </c>
    </row>
    <row r="18" spans="1:5">
      <c r="A18" s="49" t="s">
        <v>15</v>
      </c>
      <c r="B18" s="50"/>
      <c r="C18" s="25"/>
      <c r="D18" s="32"/>
      <c r="E18" s="7" t="s">
        <v>19</v>
      </c>
    </row>
    <row r="19" spans="1:5">
      <c r="A19" s="55" t="s">
        <v>64</v>
      </c>
      <c r="B19" s="51">
        <v>0</v>
      </c>
      <c r="C19" s="40">
        <v>0</v>
      </c>
      <c r="D19" s="52">
        <v>0</v>
      </c>
      <c r="E19" s="7" t="s">
        <v>19</v>
      </c>
    </row>
    <row r="20" spans="1:5">
      <c r="A20" s="55" t="s">
        <v>73</v>
      </c>
      <c r="B20" s="51">
        <v>0</v>
      </c>
      <c r="C20" s="40">
        <v>0</v>
      </c>
      <c r="D20" s="52">
        <v>0</v>
      </c>
      <c r="E20" s="7" t="s">
        <v>19</v>
      </c>
    </row>
    <row r="21" spans="1:5">
      <c r="A21" s="31" t="s">
        <v>17</v>
      </c>
      <c r="B21" s="20">
        <f>B19+B20</f>
        <v>0</v>
      </c>
      <c r="C21" s="21">
        <f>C19+C20</f>
        <v>0</v>
      </c>
      <c r="D21" s="58">
        <f>D19+D20</f>
        <v>0</v>
      </c>
      <c r="E21" s="7" t="s">
        <v>19</v>
      </c>
    </row>
    <row r="22" spans="1:5">
      <c r="A22" s="59" t="s">
        <v>18</v>
      </c>
      <c r="B22" s="123">
        <f>B17+B21</f>
        <v>1497</v>
      </c>
      <c r="C22" s="92">
        <f>C17+C21</f>
        <v>1347</v>
      </c>
      <c r="D22" s="122">
        <f>D17+D21</f>
        <v>360917</v>
      </c>
      <c r="E22" s="7" t="s">
        <v>19</v>
      </c>
    </row>
    <row r="23" spans="1:5" s="64" customFormat="1">
      <c r="A23" s="60" t="s">
        <v>31</v>
      </c>
      <c r="B23" s="61">
        <f>SUM(B22:B22)</f>
        <v>1497</v>
      </c>
      <c r="C23" s="62">
        <f>SUM(C22:C22)</f>
        <v>1347</v>
      </c>
      <c r="D23" s="63">
        <f>SUM(D22:D22)</f>
        <v>360917</v>
      </c>
      <c r="E23" s="7" t="s">
        <v>19</v>
      </c>
    </row>
    <row r="24" spans="1:5" ht="14.4" thickBot="1">
      <c r="A24" s="65" t="s">
        <v>49</v>
      </c>
      <c r="B24" s="66">
        <f>B22-B8</f>
        <v>0</v>
      </c>
      <c r="C24" s="67">
        <f>C22-C8</f>
        <v>11</v>
      </c>
      <c r="D24" s="68">
        <f>D22-D8</f>
        <v>38917</v>
      </c>
      <c r="E24" s="7" t="s">
        <v>19</v>
      </c>
    </row>
    <row r="25" spans="1:5">
      <c r="A25" s="7"/>
      <c r="E25" s="7" t="s">
        <v>19</v>
      </c>
    </row>
    <row r="26" spans="1:5" ht="16.2">
      <c r="A26" s="728" t="s">
        <v>50</v>
      </c>
      <c r="B26" s="729"/>
      <c r="C26" s="729"/>
      <c r="D26" s="729"/>
      <c r="E26" s="7" t="s">
        <v>20</v>
      </c>
    </row>
  </sheetData>
  <mergeCells count="6">
    <mergeCell ref="A26:D26"/>
    <mergeCell ref="A1:D1"/>
    <mergeCell ref="A2:D2"/>
    <mergeCell ref="A3:D3"/>
    <mergeCell ref="A4:D4"/>
    <mergeCell ref="B6:D6"/>
  </mergeCells>
  <printOptions horizontalCentered="1"/>
  <pageMargins left="0.7" right="0.7" top="0.63" bottom="0.63" header="0.3" footer="0.3"/>
  <pageSetup scale="68" orientation="landscape" r:id="rId1"/>
  <headerFooter>
    <oddHeader>&amp;L&amp;"Arial,Bold"&amp;12B. Summary of Requirements</oddHeader>
    <oddFooter>&amp;C&amp;"Arial,Regular"Exhibit B - Summary of Requirements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topLeftCell="A7" zoomScale="80" zoomScaleNormal="85" zoomScaleSheetLayoutView="80" workbookViewId="0">
      <selection activeCell="A7" sqref="A1:XFD1048576"/>
    </sheetView>
  </sheetViews>
  <sheetFormatPr defaultColWidth="9.109375" defaultRowHeight="13.8"/>
  <cols>
    <col min="1" max="1" width="37.109375" style="8" customWidth="1"/>
    <col min="2" max="3" width="8.33203125" style="8" customWidth="1"/>
    <col min="4" max="4" width="12.6640625" style="8" customWidth="1"/>
    <col min="5" max="6" width="8.33203125" style="8" customWidth="1"/>
    <col min="7" max="7" width="12.6640625" style="8" customWidth="1"/>
    <col min="8" max="9" width="8.33203125" style="8" customWidth="1"/>
    <col min="10" max="10" width="12.6640625" style="8" customWidth="1"/>
    <col min="11" max="12" width="8.33203125" style="8" customWidth="1"/>
    <col min="13" max="13" width="12.6640625" style="8" customWidth="1"/>
    <col min="14" max="14" width="14" style="7" bestFit="1" customWidth="1"/>
    <col min="15" max="15" width="4.5546875" style="8" customWidth="1"/>
    <col min="16" max="17" width="8.33203125" style="8" customWidth="1"/>
    <col min="18" max="18" width="12.6640625" style="8" customWidth="1"/>
    <col min="19" max="20" width="8.33203125" style="8" customWidth="1"/>
    <col min="21" max="21" width="12.6640625" style="8" customWidth="1"/>
    <col min="22" max="16384" width="9.109375" style="8"/>
  </cols>
  <sheetData>
    <row r="1" spans="1:21" ht="17.399999999999999">
      <c r="A1" s="730" t="s">
        <v>0</v>
      </c>
      <c r="B1" s="730"/>
      <c r="C1" s="730"/>
      <c r="D1" s="730"/>
      <c r="E1" s="730"/>
      <c r="F1" s="730"/>
      <c r="G1" s="730"/>
      <c r="H1" s="730"/>
      <c r="I1" s="730"/>
      <c r="J1" s="730"/>
      <c r="K1" s="730"/>
      <c r="L1" s="730"/>
      <c r="M1" s="730"/>
      <c r="N1" s="75" t="s">
        <v>19</v>
      </c>
      <c r="O1" s="76"/>
      <c r="P1" s="76"/>
      <c r="Q1" s="76"/>
      <c r="R1" s="76"/>
      <c r="S1" s="76"/>
      <c r="T1" s="76"/>
      <c r="U1" s="76"/>
    </row>
    <row r="2" spans="1:21" ht="15">
      <c r="A2" s="731" t="s">
        <v>52</v>
      </c>
      <c r="B2" s="731"/>
      <c r="C2" s="731"/>
      <c r="D2" s="731"/>
      <c r="E2" s="731"/>
      <c r="F2" s="731"/>
      <c r="G2" s="731"/>
      <c r="H2" s="731"/>
      <c r="I2" s="731"/>
      <c r="J2" s="731"/>
      <c r="K2" s="731"/>
      <c r="L2" s="731"/>
      <c r="M2" s="731"/>
      <c r="N2" s="75" t="s">
        <v>19</v>
      </c>
      <c r="O2" s="78"/>
      <c r="P2" s="78"/>
      <c r="Q2" s="78"/>
      <c r="R2" s="78"/>
      <c r="S2" s="78"/>
      <c r="T2" s="78"/>
      <c r="U2" s="78"/>
    </row>
    <row r="3" spans="1:21">
      <c r="A3" s="732" t="s">
        <v>74</v>
      </c>
      <c r="B3" s="732"/>
      <c r="C3" s="732"/>
      <c r="D3" s="732"/>
      <c r="E3" s="732"/>
      <c r="F3" s="732"/>
      <c r="G3" s="732"/>
      <c r="H3" s="732"/>
      <c r="I3" s="732"/>
      <c r="J3" s="732"/>
      <c r="K3" s="732"/>
      <c r="L3" s="732"/>
      <c r="M3" s="732"/>
      <c r="N3" s="75" t="s">
        <v>19</v>
      </c>
      <c r="O3" s="124"/>
      <c r="P3" s="124"/>
      <c r="Q3" s="124"/>
      <c r="R3" s="124"/>
      <c r="S3" s="124"/>
      <c r="T3" s="124"/>
      <c r="U3" s="124"/>
    </row>
    <row r="4" spans="1:21">
      <c r="A4" s="733" t="s">
        <v>2</v>
      </c>
      <c r="B4" s="733"/>
      <c r="C4" s="733"/>
      <c r="D4" s="733"/>
      <c r="E4" s="733"/>
      <c r="F4" s="733"/>
      <c r="G4" s="733"/>
      <c r="H4" s="733"/>
      <c r="I4" s="733"/>
      <c r="J4" s="733"/>
      <c r="K4" s="733"/>
      <c r="L4" s="733"/>
      <c r="M4" s="733"/>
      <c r="N4" s="75" t="s">
        <v>19</v>
      </c>
      <c r="O4" s="125"/>
      <c r="P4" s="125"/>
      <c r="Q4" s="125"/>
      <c r="R4" s="125"/>
      <c r="S4" s="125"/>
      <c r="T4" s="125"/>
      <c r="U4" s="125"/>
    </row>
    <row r="5" spans="1:21">
      <c r="A5" s="733"/>
      <c r="B5" s="733"/>
      <c r="C5" s="733"/>
      <c r="D5" s="733"/>
      <c r="E5" s="733"/>
      <c r="F5" s="733"/>
      <c r="G5" s="733"/>
      <c r="H5" s="733"/>
      <c r="I5" s="733"/>
      <c r="J5" s="733"/>
      <c r="K5" s="733"/>
      <c r="L5" s="733"/>
      <c r="M5" s="733"/>
      <c r="N5" s="75" t="s">
        <v>19</v>
      </c>
      <c r="O5" s="125"/>
      <c r="P5" s="125"/>
      <c r="Q5" s="125"/>
      <c r="R5" s="125"/>
      <c r="S5" s="125"/>
      <c r="T5" s="125"/>
      <c r="U5" s="125"/>
    </row>
    <row r="6" spans="1:21" ht="14.4" thickBot="1">
      <c r="A6" s="733"/>
      <c r="B6" s="733"/>
      <c r="C6" s="733"/>
      <c r="D6" s="733"/>
      <c r="E6" s="733"/>
      <c r="F6" s="733"/>
      <c r="G6" s="733"/>
      <c r="H6" s="733"/>
      <c r="I6" s="733"/>
      <c r="J6" s="733"/>
      <c r="K6" s="733"/>
      <c r="L6" s="733"/>
      <c r="M6" s="733"/>
      <c r="N6" s="75" t="s">
        <v>19</v>
      </c>
      <c r="O6" s="125"/>
      <c r="P6" s="125"/>
      <c r="Q6" s="125"/>
      <c r="R6" s="125"/>
      <c r="S6" s="125"/>
      <c r="T6" s="125"/>
      <c r="U6" s="125"/>
    </row>
    <row r="7" spans="1:21" ht="45.75" customHeight="1">
      <c r="A7" s="739" t="s">
        <v>39</v>
      </c>
      <c r="B7" s="741" t="s">
        <v>32</v>
      </c>
      <c r="C7" s="741"/>
      <c r="D7" s="741"/>
      <c r="E7" s="741" t="s">
        <v>51</v>
      </c>
      <c r="F7" s="741"/>
      <c r="G7" s="741"/>
      <c r="H7" s="741" t="s">
        <v>45</v>
      </c>
      <c r="I7" s="741"/>
      <c r="J7" s="741"/>
      <c r="K7" s="741" t="s">
        <v>14</v>
      </c>
      <c r="L7" s="741"/>
      <c r="M7" s="742"/>
      <c r="N7" s="75" t="s">
        <v>19</v>
      </c>
    </row>
    <row r="8" spans="1:21" ht="27.6">
      <c r="A8" s="740"/>
      <c r="B8" s="126" t="s">
        <v>4</v>
      </c>
      <c r="C8" s="126" t="s">
        <v>34</v>
      </c>
      <c r="D8" s="126" t="s">
        <v>5</v>
      </c>
      <c r="E8" s="126" t="s">
        <v>4</v>
      </c>
      <c r="F8" s="126" t="s">
        <v>42</v>
      </c>
      <c r="G8" s="126" t="s">
        <v>5</v>
      </c>
      <c r="H8" s="126" t="s">
        <v>4</v>
      </c>
      <c r="I8" s="126" t="s">
        <v>42</v>
      </c>
      <c r="J8" s="126" t="s">
        <v>5</v>
      </c>
      <c r="K8" s="126" t="s">
        <v>4</v>
      </c>
      <c r="L8" s="126" t="s">
        <v>42</v>
      </c>
      <c r="M8" s="127" t="s">
        <v>5</v>
      </c>
      <c r="N8" s="75" t="s">
        <v>19</v>
      </c>
    </row>
    <row r="9" spans="1:21">
      <c r="A9" s="84" t="s">
        <v>74</v>
      </c>
      <c r="B9" s="85">
        <v>1497</v>
      </c>
      <c r="C9" s="85">
        <v>1336</v>
      </c>
      <c r="D9" s="85">
        <v>322000</v>
      </c>
      <c r="E9" s="85">
        <v>1497</v>
      </c>
      <c r="F9" s="85">
        <v>1347</v>
      </c>
      <c r="G9" s="85">
        <v>351937</v>
      </c>
      <c r="H9" s="85">
        <v>0</v>
      </c>
      <c r="I9" s="85">
        <v>0</v>
      </c>
      <c r="J9" s="85">
        <v>8980</v>
      </c>
      <c r="K9" s="85">
        <f>E9+H9</f>
        <v>1497</v>
      </c>
      <c r="L9" s="85">
        <f t="shared" ref="L9:M11" si="0">F9+I9</f>
        <v>1347</v>
      </c>
      <c r="M9" s="128">
        <f t="shared" si="0"/>
        <v>360917</v>
      </c>
      <c r="N9" s="75" t="s">
        <v>19</v>
      </c>
    </row>
    <row r="10" spans="1:21">
      <c r="A10" s="91" t="s">
        <v>36</v>
      </c>
      <c r="B10" s="92">
        <f t="shared" ref="B10:M10" si="1">SUM(B9:B9)</f>
        <v>1497</v>
      </c>
      <c r="C10" s="92">
        <f t="shared" si="1"/>
        <v>1336</v>
      </c>
      <c r="D10" s="92">
        <f t="shared" si="1"/>
        <v>322000</v>
      </c>
      <c r="E10" s="92">
        <f t="shared" si="1"/>
        <v>1497</v>
      </c>
      <c r="F10" s="92">
        <f t="shared" si="1"/>
        <v>1347</v>
      </c>
      <c r="G10" s="92">
        <f t="shared" si="1"/>
        <v>351937</v>
      </c>
      <c r="H10" s="92">
        <f t="shared" si="1"/>
        <v>0</v>
      </c>
      <c r="I10" s="92">
        <f t="shared" si="1"/>
        <v>0</v>
      </c>
      <c r="J10" s="92">
        <f t="shared" si="1"/>
        <v>8980</v>
      </c>
      <c r="K10" s="92">
        <f t="shared" si="1"/>
        <v>1497</v>
      </c>
      <c r="L10" s="92">
        <f t="shared" si="1"/>
        <v>1347</v>
      </c>
      <c r="M10" s="93">
        <f t="shared" si="1"/>
        <v>360917</v>
      </c>
      <c r="N10" s="75" t="s">
        <v>19</v>
      </c>
    </row>
    <row r="11" spans="1:21">
      <c r="A11" s="129" t="s">
        <v>43</v>
      </c>
      <c r="B11" s="21"/>
      <c r="C11" s="21"/>
      <c r="D11" s="130">
        <f>SUM(D10:D10)</f>
        <v>322000</v>
      </c>
      <c r="E11" s="21"/>
      <c r="F11" s="21"/>
      <c r="G11" s="130">
        <f>SUM(G10:G10)</f>
        <v>351937</v>
      </c>
      <c r="H11" s="21"/>
      <c r="I11" s="21"/>
      <c r="J11" s="130">
        <f>SUM(J10:J10)</f>
        <v>8980</v>
      </c>
      <c r="K11" s="21"/>
      <c r="L11" s="21"/>
      <c r="M11" s="131">
        <f t="shared" si="0"/>
        <v>360917</v>
      </c>
      <c r="N11" s="75" t="s">
        <v>19</v>
      </c>
    </row>
    <row r="12" spans="1:21">
      <c r="A12" s="132" t="s">
        <v>23</v>
      </c>
      <c r="B12" s="133"/>
      <c r="C12" s="133">
        <v>0</v>
      </c>
      <c r="D12" s="133"/>
      <c r="E12" s="133"/>
      <c r="F12" s="133">
        <v>0</v>
      </c>
      <c r="G12" s="133"/>
      <c r="H12" s="133"/>
      <c r="I12" s="133">
        <v>0</v>
      </c>
      <c r="J12" s="133"/>
      <c r="K12" s="133"/>
      <c r="L12" s="133">
        <f t="shared" ref="L12:L13" si="2">F12+I12</f>
        <v>0</v>
      </c>
      <c r="M12" s="134"/>
      <c r="N12" s="75" t="s">
        <v>19</v>
      </c>
    </row>
    <row r="13" spans="1:21">
      <c r="A13" s="88" t="s">
        <v>37</v>
      </c>
      <c r="B13" s="40"/>
      <c r="C13" s="40">
        <f>C10+C12</f>
        <v>1336</v>
      </c>
      <c r="D13" s="40"/>
      <c r="E13" s="40"/>
      <c r="F13" s="40">
        <f>F10+F12</f>
        <v>1347</v>
      </c>
      <c r="G13" s="40"/>
      <c r="H13" s="40"/>
      <c r="I13" s="40">
        <f>I10+I12</f>
        <v>0</v>
      </c>
      <c r="J13" s="40"/>
      <c r="K13" s="40"/>
      <c r="L13" s="40">
        <f t="shared" si="2"/>
        <v>1347</v>
      </c>
      <c r="M13" s="41"/>
      <c r="N13" s="75" t="s">
        <v>19</v>
      </c>
    </row>
    <row r="14" spans="1:21">
      <c r="A14" s="88"/>
      <c r="B14" s="40"/>
      <c r="C14" s="40"/>
      <c r="D14" s="40"/>
      <c r="E14" s="40"/>
      <c r="F14" s="40"/>
      <c r="G14" s="40"/>
      <c r="H14" s="40"/>
      <c r="I14" s="40"/>
      <c r="J14" s="40"/>
      <c r="K14" s="40"/>
      <c r="L14" s="40"/>
      <c r="M14" s="41"/>
      <c r="N14" s="75" t="s">
        <v>19</v>
      </c>
    </row>
    <row r="15" spans="1:21">
      <c r="A15" s="88" t="s">
        <v>24</v>
      </c>
      <c r="B15" s="40"/>
      <c r="C15" s="40"/>
      <c r="D15" s="40"/>
      <c r="E15" s="40"/>
      <c r="F15" s="40"/>
      <c r="G15" s="40"/>
      <c r="H15" s="40"/>
      <c r="I15" s="40"/>
      <c r="J15" s="40"/>
      <c r="K15" s="40"/>
      <c r="L15" s="40"/>
      <c r="M15" s="41"/>
      <c r="N15" s="75" t="s">
        <v>19</v>
      </c>
    </row>
    <row r="16" spans="1:21">
      <c r="A16" s="135" t="s">
        <v>25</v>
      </c>
      <c r="B16" s="40"/>
      <c r="C16" s="40">
        <v>63</v>
      </c>
      <c r="D16" s="40"/>
      <c r="E16" s="40"/>
      <c r="F16" s="40">
        <v>66</v>
      </c>
      <c r="G16" s="40"/>
      <c r="H16" s="40"/>
      <c r="I16" s="40">
        <v>0</v>
      </c>
      <c r="J16" s="40"/>
      <c r="K16" s="40"/>
      <c r="L16" s="40">
        <f t="shared" ref="L16:L18" si="3">F16+I16</f>
        <v>66</v>
      </c>
      <c r="M16" s="41"/>
      <c r="N16" s="75" t="s">
        <v>19</v>
      </c>
    </row>
    <row r="17" spans="1:14">
      <c r="A17" s="136" t="s">
        <v>26</v>
      </c>
      <c r="B17" s="137"/>
      <c r="C17" s="137">
        <v>19</v>
      </c>
      <c r="D17" s="137"/>
      <c r="E17" s="137"/>
      <c r="F17" s="137">
        <v>19</v>
      </c>
      <c r="G17" s="137"/>
      <c r="H17" s="137"/>
      <c r="I17" s="137">
        <v>0</v>
      </c>
      <c r="J17" s="137"/>
      <c r="K17" s="137"/>
      <c r="L17" s="137">
        <f t="shared" si="3"/>
        <v>19</v>
      </c>
      <c r="M17" s="138"/>
      <c r="N17" s="75" t="s">
        <v>19</v>
      </c>
    </row>
    <row r="18" spans="1:14" ht="14.4" thickBot="1">
      <c r="A18" s="139" t="s">
        <v>38</v>
      </c>
      <c r="B18" s="140"/>
      <c r="C18" s="140">
        <f>C13+C16+C17</f>
        <v>1418</v>
      </c>
      <c r="D18" s="140"/>
      <c r="E18" s="140"/>
      <c r="F18" s="140">
        <f>F13+F16+F17</f>
        <v>1432</v>
      </c>
      <c r="G18" s="140"/>
      <c r="H18" s="140"/>
      <c r="I18" s="140">
        <f>I13+I16+I17</f>
        <v>0</v>
      </c>
      <c r="J18" s="140"/>
      <c r="K18" s="140"/>
      <c r="L18" s="140">
        <f t="shared" si="3"/>
        <v>1432</v>
      </c>
      <c r="M18" s="141"/>
      <c r="N18" s="75" t="s">
        <v>19</v>
      </c>
    </row>
    <row r="19" spans="1:14" ht="14.4" thickBot="1">
      <c r="N19" s="75" t="s">
        <v>19</v>
      </c>
    </row>
    <row r="20" spans="1:14">
      <c r="A20" s="739" t="s">
        <v>39</v>
      </c>
      <c r="B20" s="741" t="s">
        <v>21</v>
      </c>
      <c r="C20" s="741"/>
      <c r="D20" s="741"/>
      <c r="E20" s="741" t="s">
        <v>75</v>
      </c>
      <c r="F20" s="741"/>
      <c r="G20" s="741"/>
      <c r="H20" s="741" t="s">
        <v>22</v>
      </c>
      <c r="I20" s="741"/>
      <c r="J20" s="742"/>
      <c r="N20" s="75" t="s">
        <v>19</v>
      </c>
    </row>
    <row r="21" spans="1:14" ht="27.6">
      <c r="A21" s="740"/>
      <c r="B21" s="126" t="s">
        <v>4</v>
      </c>
      <c r="C21" s="126" t="s">
        <v>42</v>
      </c>
      <c r="D21" s="126" t="s">
        <v>5</v>
      </c>
      <c r="E21" s="126" t="s">
        <v>4</v>
      </c>
      <c r="F21" s="126" t="s">
        <v>42</v>
      </c>
      <c r="G21" s="126" t="s">
        <v>5</v>
      </c>
      <c r="H21" s="126" t="s">
        <v>4</v>
      </c>
      <c r="I21" s="126" t="s">
        <v>42</v>
      </c>
      <c r="J21" s="127" t="s">
        <v>5</v>
      </c>
      <c r="N21" s="75" t="s">
        <v>19</v>
      </c>
    </row>
    <row r="22" spans="1:14">
      <c r="A22" s="84" t="str">
        <f>A9</f>
        <v>Diversion Control Fee Account</v>
      </c>
      <c r="B22" s="85">
        <v>0</v>
      </c>
      <c r="C22" s="85">
        <v>0</v>
      </c>
      <c r="D22" s="85">
        <v>0</v>
      </c>
      <c r="E22" s="85">
        <v>0</v>
      </c>
      <c r="F22" s="85">
        <v>0</v>
      </c>
      <c r="G22" s="85">
        <v>0</v>
      </c>
      <c r="H22" s="85">
        <f>K9+B22+E22</f>
        <v>1497</v>
      </c>
      <c r="I22" s="85">
        <f>L9+C22+F22</f>
        <v>1347</v>
      </c>
      <c r="J22" s="128">
        <f>M9+D22+G22</f>
        <v>360917</v>
      </c>
      <c r="N22" s="75" t="s">
        <v>19</v>
      </c>
    </row>
    <row r="23" spans="1:14">
      <c r="A23" s="91" t="s">
        <v>36</v>
      </c>
      <c r="B23" s="92">
        <f t="shared" ref="B23:J23" si="4">SUM(B22:B22)</f>
        <v>0</v>
      </c>
      <c r="C23" s="92">
        <f t="shared" si="4"/>
        <v>0</v>
      </c>
      <c r="D23" s="92">
        <f t="shared" si="4"/>
        <v>0</v>
      </c>
      <c r="E23" s="92">
        <f t="shared" si="4"/>
        <v>0</v>
      </c>
      <c r="F23" s="92">
        <f t="shared" si="4"/>
        <v>0</v>
      </c>
      <c r="G23" s="92">
        <f t="shared" si="4"/>
        <v>0</v>
      </c>
      <c r="H23" s="92">
        <f t="shared" si="4"/>
        <v>1497</v>
      </c>
      <c r="I23" s="92">
        <f t="shared" si="4"/>
        <v>1347</v>
      </c>
      <c r="J23" s="93">
        <f t="shared" si="4"/>
        <v>360917</v>
      </c>
      <c r="N23" s="75" t="s">
        <v>19</v>
      </c>
    </row>
    <row r="24" spans="1:14">
      <c r="A24" s="129" t="s">
        <v>43</v>
      </c>
      <c r="B24" s="21"/>
      <c r="C24" s="21"/>
      <c r="D24" s="130">
        <f>SUM(D23:D23)</f>
        <v>0</v>
      </c>
      <c r="E24" s="21"/>
      <c r="F24" s="21"/>
      <c r="G24" s="130">
        <f>SUM(G23:G23)</f>
        <v>0</v>
      </c>
      <c r="H24" s="21"/>
      <c r="I24" s="21"/>
      <c r="J24" s="131">
        <f>M11+D24+G24</f>
        <v>360917</v>
      </c>
      <c r="N24" s="75" t="s">
        <v>19</v>
      </c>
    </row>
    <row r="25" spans="1:14">
      <c r="A25" s="132" t="s">
        <v>23</v>
      </c>
      <c r="B25" s="133"/>
      <c r="C25" s="133">
        <v>0</v>
      </c>
      <c r="D25" s="133"/>
      <c r="E25" s="133"/>
      <c r="F25" s="133">
        <v>0</v>
      </c>
      <c r="G25" s="133"/>
      <c r="H25" s="133"/>
      <c r="I25" s="133">
        <f t="shared" ref="I25:I31" si="5">L12+C25+F25</f>
        <v>0</v>
      </c>
      <c r="J25" s="134"/>
      <c r="N25" s="75" t="s">
        <v>19</v>
      </c>
    </row>
    <row r="26" spans="1:14">
      <c r="A26" s="88" t="s">
        <v>37</v>
      </c>
      <c r="B26" s="40"/>
      <c r="C26" s="40">
        <f>C23+C25</f>
        <v>0</v>
      </c>
      <c r="D26" s="40"/>
      <c r="E26" s="40"/>
      <c r="F26" s="40">
        <f>F23+F25</f>
        <v>0</v>
      </c>
      <c r="G26" s="40"/>
      <c r="H26" s="40"/>
      <c r="I26" s="40">
        <f t="shared" si="5"/>
        <v>1347</v>
      </c>
      <c r="J26" s="41"/>
      <c r="N26" s="75" t="s">
        <v>19</v>
      </c>
    </row>
    <row r="27" spans="1:14">
      <c r="A27" s="88"/>
      <c r="B27" s="40"/>
      <c r="C27" s="40"/>
      <c r="D27" s="40"/>
      <c r="E27" s="40"/>
      <c r="F27" s="40"/>
      <c r="G27" s="40"/>
      <c r="H27" s="40"/>
      <c r="I27" s="40">
        <f t="shared" si="5"/>
        <v>0</v>
      </c>
      <c r="J27" s="41"/>
      <c r="N27" s="75" t="s">
        <v>19</v>
      </c>
    </row>
    <row r="28" spans="1:14">
      <c r="A28" s="88" t="s">
        <v>24</v>
      </c>
      <c r="B28" s="40"/>
      <c r="C28" s="40"/>
      <c r="D28" s="40"/>
      <c r="E28" s="40"/>
      <c r="F28" s="40"/>
      <c r="G28" s="40"/>
      <c r="H28" s="40"/>
      <c r="I28" s="40">
        <f t="shared" si="5"/>
        <v>0</v>
      </c>
      <c r="J28" s="41"/>
      <c r="N28" s="75" t="s">
        <v>19</v>
      </c>
    </row>
    <row r="29" spans="1:14">
      <c r="A29" s="135" t="s">
        <v>25</v>
      </c>
      <c r="B29" s="40"/>
      <c r="C29" s="40">
        <v>0</v>
      </c>
      <c r="D29" s="40"/>
      <c r="E29" s="40"/>
      <c r="F29" s="40">
        <v>0</v>
      </c>
      <c r="G29" s="40"/>
      <c r="H29" s="40"/>
      <c r="I29" s="40">
        <f t="shared" si="5"/>
        <v>66</v>
      </c>
      <c r="J29" s="41"/>
      <c r="N29" s="75" t="s">
        <v>19</v>
      </c>
    </row>
    <row r="30" spans="1:14">
      <c r="A30" s="136" t="s">
        <v>26</v>
      </c>
      <c r="B30" s="137"/>
      <c r="C30" s="137">
        <v>0</v>
      </c>
      <c r="D30" s="137"/>
      <c r="E30" s="137"/>
      <c r="F30" s="137">
        <v>0</v>
      </c>
      <c r="G30" s="137"/>
      <c r="H30" s="137"/>
      <c r="I30" s="137">
        <f t="shared" si="5"/>
        <v>19</v>
      </c>
      <c r="J30" s="138"/>
      <c r="N30" s="75" t="s">
        <v>19</v>
      </c>
    </row>
    <row r="31" spans="1:14" ht="14.4" thickBot="1">
      <c r="A31" s="139" t="s">
        <v>38</v>
      </c>
      <c r="B31" s="140"/>
      <c r="C31" s="140">
        <f>C26+C29+C30</f>
        <v>0</v>
      </c>
      <c r="D31" s="140"/>
      <c r="E31" s="140"/>
      <c r="F31" s="140">
        <f>F26+F29+F30</f>
        <v>0</v>
      </c>
      <c r="G31" s="140"/>
      <c r="H31" s="140"/>
      <c r="I31" s="140">
        <f t="shared" si="5"/>
        <v>1432</v>
      </c>
      <c r="J31" s="141"/>
      <c r="N31" s="75" t="s">
        <v>19</v>
      </c>
    </row>
    <row r="32" spans="1:14">
      <c r="N32" s="75" t="s">
        <v>19</v>
      </c>
    </row>
    <row r="33" spans="1:14">
      <c r="A33" s="116" t="s">
        <v>76</v>
      </c>
      <c r="N33" s="7" t="s">
        <v>20</v>
      </c>
    </row>
    <row r="34" spans="1:14">
      <c r="A34" s="142"/>
    </row>
  </sheetData>
  <mergeCells count="15">
    <mergeCell ref="A20:A21"/>
    <mergeCell ref="B20:D20"/>
    <mergeCell ref="E20:G20"/>
    <mergeCell ref="H20:J20"/>
    <mergeCell ref="A1:M1"/>
    <mergeCell ref="A2:M2"/>
    <mergeCell ref="A3:M3"/>
    <mergeCell ref="A4:M4"/>
    <mergeCell ref="A5:M5"/>
    <mergeCell ref="A6:M6"/>
    <mergeCell ref="A7:A8"/>
    <mergeCell ref="B7:D7"/>
    <mergeCell ref="E7:G7"/>
    <mergeCell ref="H7:J7"/>
    <mergeCell ref="K7:M7"/>
  </mergeCells>
  <printOptions horizontalCentered="1"/>
  <pageMargins left="0.7" right="0.7" top="0.75" bottom="0.75" header="0.3" footer="0.3"/>
  <pageSetup scale="78" orientation="landscape" r:id="rId1"/>
  <headerFooter>
    <oddHeader>&amp;L&amp;"Arial,Bold"&amp;12B. Summary of Requirements</oddHeader>
    <oddFooter>&amp;C&amp;"Arial,Regular"Exhibit B - Summary of Requirements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topLeftCell="A4" zoomScale="85" zoomScaleNormal="85" zoomScaleSheetLayoutView="85" workbookViewId="0">
      <selection activeCell="A4" sqref="A1:XFD1048576"/>
    </sheetView>
  </sheetViews>
  <sheetFormatPr defaultColWidth="9.109375" defaultRowHeight="13.8"/>
  <cols>
    <col min="1" max="1" width="113.5546875" style="8" customWidth="1"/>
    <col min="2" max="3" width="14.5546875" style="9" customWidth="1"/>
    <col min="4" max="4" width="14.5546875" style="10" customWidth="1"/>
    <col min="5" max="5" width="11.5546875" style="7" bestFit="1" customWidth="1"/>
    <col min="6" max="6" width="4.88671875" style="8" customWidth="1"/>
    <col min="7" max="16384" width="9.109375" style="8"/>
  </cols>
  <sheetData>
    <row r="1" spans="1:5" ht="17.399999999999999">
      <c r="A1" s="730" t="s">
        <v>0</v>
      </c>
      <c r="B1" s="730"/>
      <c r="C1" s="730"/>
      <c r="D1" s="730"/>
      <c r="E1" s="7" t="s">
        <v>19</v>
      </c>
    </row>
    <row r="2" spans="1:5" ht="15">
      <c r="A2" s="731" t="s">
        <v>52</v>
      </c>
      <c r="B2" s="731"/>
      <c r="C2" s="731"/>
      <c r="D2" s="731"/>
      <c r="E2" s="7" t="s">
        <v>19</v>
      </c>
    </row>
    <row r="3" spans="1:5">
      <c r="A3" s="732" t="s">
        <v>77</v>
      </c>
      <c r="B3" s="732"/>
      <c r="C3" s="732"/>
      <c r="D3" s="732"/>
      <c r="E3" s="7" t="s">
        <v>19</v>
      </c>
    </row>
    <row r="4" spans="1:5">
      <c r="A4" s="733" t="s">
        <v>2</v>
      </c>
      <c r="B4" s="733"/>
      <c r="C4" s="733"/>
      <c r="D4" s="733"/>
      <c r="E4" s="7" t="s">
        <v>19</v>
      </c>
    </row>
    <row r="5" spans="1:5" ht="14.4" thickBot="1">
      <c r="E5" s="7" t="s">
        <v>19</v>
      </c>
    </row>
    <row r="6" spans="1:5">
      <c r="B6" s="734" t="s">
        <v>3</v>
      </c>
      <c r="C6" s="735"/>
      <c r="D6" s="736"/>
      <c r="E6" s="7" t="s">
        <v>19</v>
      </c>
    </row>
    <row r="7" spans="1:5" ht="14.4" thickBot="1">
      <c r="B7" s="11" t="s">
        <v>4</v>
      </c>
      <c r="C7" s="12" t="s">
        <v>33</v>
      </c>
      <c r="D7" s="13" t="s">
        <v>5</v>
      </c>
      <c r="E7" s="7" t="s">
        <v>19</v>
      </c>
    </row>
    <row r="8" spans="1:5">
      <c r="A8" s="15" t="s">
        <v>6</v>
      </c>
      <c r="B8" s="16">
        <v>0</v>
      </c>
      <c r="C8" s="17">
        <v>0</v>
      </c>
      <c r="D8" s="18">
        <v>10000</v>
      </c>
      <c r="E8" s="7" t="s">
        <v>19</v>
      </c>
    </row>
    <row r="9" spans="1:5">
      <c r="A9" s="23"/>
      <c r="B9" s="24"/>
      <c r="C9" s="25"/>
      <c r="D9" s="36"/>
      <c r="E9" s="7" t="s">
        <v>19</v>
      </c>
    </row>
    <row r="10" spans="1:5">
      <c r="A10" s="27" t="s">
        <v>7</v>
      </c>
      <c r="B10" s="24">
        <v>0</v>
      </c>
      <c r="C10" s="25">
        <v>0</v>
      </c>
      <c r="D10" s="36">
        <v>10000</v>
      </c>
      <c r="E10" s="7" t="s">
        <v>19</v>
      </c>
    </row>
    <row r="11" spans="1:5">
      <c r="A11" s="19" t="s">
        <v>46</v>
      </c>
      <c r="B11" s="20"/>
      <c r="C11" s="21"/>
      <c r="D11" s="22">
        <v>61</v>
      </c>
      <c r="E11" s="7" t="s">
        <v>19</v>
      </c>
    </row>
    <row r="12" spans="1:5">
      <c r="A12" s="31" t="s">
        <v>78</v>
      </c>
      <c r="B12" s="50">
        <f>SUM(B10:B11)</f>
        <v>0</v>
      </c>
      <c r="C12" s="25">
        <f>SUM(C10:C11)</f>
        <v>0</v>
      </c>
      <c r="D12" s="26">
        <f>SUM(D10:D11)</f>
        <v>10061</v>
      </c>
      <c r="E12" s="7" t="s">
        <v>19</v>
      </c>
    </row>
    <row r="13" spans="1:5">
      <c r="A13" s="31"/>
      <c r="B13" s="34"/>
      <c r="C13" s="35"/>
      <c r="D13" s="36"/>
      <c r="E13" s="7" t="s">
        <v>19</v>
      </c>
    </row>
    <row r="14" spans="1:5">
      <c r="A14" s="37" t="s">
        <v>8</v>
      </c>
      <c r="B14" s="34"/>
      <c r="C14" s="35"/>
      <c r="D14" s="36"/>
      <c r="E14" s="7" t="s">
        <v>19</v>
      </c>
    </row>
    <row r="15" spans="1:5">
      <c r="A15" s="38" t="s">
        <v>47</v>
      </c>
      <c r="B15" s="143">
        <v>0</v>
      </c>
      <c r="C15" s="130">
        <v>0</v>
      </c>
      <c r="D15" s="131">
        <v>-61</v>
      </c>
      <c r="E15" s="7" t="s">
        <v>19</v>
      </c>
    </row>
    <row r="16" spans="1:5">
      <c r="A16" s="45" t="s">
        <v>44</v>
      </c>
      <c r="B16" s="34">
        <f>SUM(B15:B15)</f>
        <v>0</v>
      </c>
      <c r="C16" s="35">
        <f>SUM(C15:C15)</f>
        <v>0</v>
      </c>
      <c r="D16" s="36">
        <f>SUM(D15:D15)</f>
        <v>-61</v>
      </c>
      <c r="E16" s="7" t="s">
        <v>19</v>
      </c>
    </row>
    <row r="17" spans="1:5">
      <c r="A17" s="37" t="s">
        <v>27</v>
      </c>
      <c r="B17" s="34"/>
      <c r="C17" s="35"/>
      <c r="D17" s="36"/>
      <c r="E17" s="7" t="s">
        <v>19</v>
      </c>
    </row>
    <row r="18" spans="1:5">
      <c r="A18" s="46" t="s">
        <v>79</v>
      </c>
      <c r="B18" s="143">
        <v>0</v>
      </c>
      <c r="C18" s="130">
        <v>0</v>
      </c>
      <c r="D18" s="131">
        <v>-10000</v>
      </c>
      <c r="E18" s="7" t="s">
        <v>19</v>
      </c>
    </row>
    <row r="19" spans="1:5">
      <c r="A19" s="45" t="s">
        <v>29</v>
      </c>
      <c r="B19" s="34">
        <f>SUM(B18:B18)</f>
        <v>0</v>
      </c>
      <c r="C19" s="35">
        <f>SUM(C18:C18)</f>
        <v>0</v>
      </c>
      <c r="D19" s="36">
        <f>SUM(D18:D18)</f>
        <v>-10000</v>
      </c>
      <c r="E19" s="7" t="s">
        <v>19</v>
      </c>
    </row>
    <row r="20" spans="1:5">
      <c r="A20" s="31" t="s">
        <v>30</v>
      </c>
      <c r="B20" s="47">
        <f>B19+B16</f>
        <v>0</v>
      </c>
      <c r="C20" s="21">
        <f>C19+C16</f>
        <v>0</v>
      </c>
      <c r="D20" s="48">
        <f>D19+D16</f>
        <v>-10061</v>
      </c>
      <c r="E20" s="7" t="s">
        <v>19</v>
      </c>
    </row>
    <row r="21" spans="1:5">
      <c r="A21" s="49" t="s">
        <v>14</v>
      </c>
      <c r="B21" s="50">
        <f>B12+B20</f>
        <v>0</v>
      </c>
      <c r="C21" s="25">
        <f>C12+C20</f>
        <v>0</v>
      </c>
      <c r="D21" s="32">
        <f>D12+D20</f>
        <v>0</v>
      </c>
      <c r="E21" s="7" t="s">
        <v>19</v>
      </c>
    </row>
    <row r="22" spans="1:5">
      <c r="A22" s="49" t="s">
        <v>15</v>
      </c>
      <c r="B22" s="50"/>
      <c r="C22" s="25"/>
      <c r="D22" s="32"/>
      <c r="E22" s="7" t="s">
        <v>19</v>
      </c>
    </row>
    <row r="23" spans="1:5">
      <c r="A23" s="55" t="s">
        <v>64</v>
      </c>
      <c r="B23" s="51">
        <v>0</v>
      </c>
      <c r="C23" s="40">
        <v>0</v>
      </c>
      <c r="D23" s="52">
        <v>0</v>
      </c>
      <c r="E23" s="7" t="s">
        <v>19</v>
      </c>
    </row>
    <row r="24" spans="1:5">
      <c r="A24" s="55" t="s">
        <v>73</v>
      </c>
      <c r="B24" s="51">
        <v>0</v>
      </c>
      <c r="C24" s="40">
        <v>0</v>
      </c>
      <c r="D24" s="52">
        <v>0</v>
      </c>
      <c r="E24" s="7" t="s">
        <v>19</v>
      </c>
    </row>
    <row r="25" spans="1:5">
      <c r="A25" s="31" t="s">
        <v>17</v>
      </c>
      <c r="B25" s="20">
        <f>B23+B24</f>
        <v>0</v>
      </c>
      <c r="C25" s="21">
        <f>C23+C24</f>
        <v>0</v>
      </c>
      <c r="D25" s="58">
        <f>D23+D24</f>
        <v>0</v>
      </c>
      <c r="E25" s="7" t="s">
        <v>19</v>
      </c>
    </row>
    <row r="26" spans="1:5">
      <c r="A26" s="59" t="s">
        <v>18</v>
      </c>
      <c r="B26" s="24">
        <f>B21+B25</f>
        <v>0</v>
      </c>
      <c r="C26" s="25">
        <f>C21+C25</f>
        <v>0</v>
      </c>
      <c r="D26" s="26">
        <f>D21+D25</f>
        <v>0</v>
      </c>
      <c r="E26" s="7" t="s">
        <v>19</v>
      </c>
    </row>
    <row r="27" spans="1:5">
      <c r="A27" s="19" t="s">
        <v>66</v>
      </c>
      <c r="B27" s="20"/>
      <c r="C27" s="21"/>
      <c r="D27" s="22">
        <v>0</v>
      </c>
      <c r="E27" s="7" t="s">
        <v>19</v>
      </c>
    </row>
    <row r="28" spans="1:5" s="64" customFormat="1">
      <c r="A28" s="60" t="s">
        <v>31</v>
      </c>
      <c r="B28" s="24">
        <f t="shared" ref="B28:C28" si="0">SUM(B26:B27)</f>
        <v>0</v>
      </c>
      <c r="C28" s="25">
        <f t="shared" si="0"/>
        <v>0</v>
      </c>
      <c r="D28" s="26">
        <f>SUM(D26:D27)</f>
        <v>0</v>
      </c>
      <c r="E28" s="7" t="s">
        <v>19</v>
      </c>
    </row>
    <row r="29" spans="1:5" ht="14.4" thickBot="1">
      <c r="A29" s="65" t="s">
        <v>49</v>
      </c>
      <c r="B29" s="20">
        <f t="shared" ref="B29:D29" si="1">B26-B8</f>
        <v>0</v>
      </c>
      <c r="C29" s="21">
        <f t="shared" si="1"/>
        <v>0</v>
      </c>
      <c r="D29" s="22">
        <f t="shared" si="1"/>
        <v>-10000</v>
      </c>
      <c r="E29" s="7" t="s">
        <v>19</v>
      </c>
    </row>
    <row r="30" spans="1:5">
      <c r="A30" s="7"/>
      <c r="E30" s="7" t="s">
        <v>19</v>
      </c>
    </row>
    <row r="31" spans="1:5" ht="16.2">
      <c r="A31" s="728" t="s">
        <v>50</v>
      </c>
      <c r="B31" s="729"/>
      <c r="C31" s="729"/>
      <c r="D31" s="729"/>
      <c r="E31" s="7" t="s">
        <v>20</v>
      </c>
    </row>
  </sheetData>
  <mergeCells count="6">
    <mergeCell ref="A31:D31"/>
    <mergeCell ref="A1:D1"/>
    <mergeCell ref="A2:D2"/>
    <mergeCell ref="A3:D3"/>
    <mergeCell ref="A4:D4"/>
    <mergeCell ref="B6:D6"/>
  </mergeCells>
  <printOptions horizontalCentered="1"/>
  <pageMargins left="0.7" right="0.7" top="0.63" bottom="0.63" header="0.3" footer="0.3"/>
  <pageSetup scale="68" orientation="landscape" r:id="rId1"/>
  <headerFooter>
    <oddHeader>&amp;L&amp;"Arial,Bold"&amp;12B. Summary of Requirements</oddHeader>
    <oddFooter>&amp;C&amp;"Arial,Regular"Exhibit B - Summary of Requirements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80" zoomScaleNormal="70" zoomScaleSheetLayoutView="80" workbookViewId="0">
      <selection sqref="A1:XFD1048576"/>
    </sheetView>
  </sheetViews>
  <sheetFormatPr defaultColWidth="9.109375" defaultRowHeight="13.8"/>
  <cols>
    <col min="1" max="1" width="37.109375" style="8" customWidth="1"/>
    <col min="2" max="3" width="8.33203125" style="8" customWidth="1"/>
    <col min="4" max="4" width="12.6640625" style="8" customWidth="1"/>
    <col min="5" max="6" width="8.33203125" style="8" customWidth="1"/>
    <col min="7" max="7" width="12.6640625" style="8" customWidth="1"/>
    <col min="8" max="9" width="8.33203125" style="8" customWidth="1"/>
    <col min="10" max="10" width="12.6640625" style="8" customWidth="1"/>
    <col min="11" max="12" width="8.33203125" style="8" customWidth="1"/>
    <col min="13" max="13" width="12.6640625" style="8" customWidth="1"/>
    <col min="14" max="14" width="14" style="7" bestFit="1" customWidth="1"/>
    <col min="15" max="15" width="4.5546875" style="8" customWidth="1"/>
    <col min="16" max="17" width="8.33203125" style="8" customWidth="1"/>
    <col min="18" max="18" width="12.6640625" style="8" customWidth="1"/>
    <col min="19" max="20" width="8.33203125" style="8" customWidth="1"/>
    <col min="21" max="21" width="12.6640625" style="8" customWidth="1"/>
    <col min="22" max="16384" width="9.109375" style="8"/>
  </cols>
  <sheetData>
    <row r="1" spans="1:21" ht="17.399999999999999">
      <c r="A1" s="730" t="s">
        <v>0</v>
      </c>
      <c r="B1" s="730"/>
      <c r="C1" s="730"/>
      <c r="D1" s="730"/>
      <c r="E1" s="730"/>
      <c r="F1" s="730"/>
      <c r="G1" s="730"/>
      <c r="H1" s="730"/>
      <c r="I1" s="730"/>
      <c r="J1" s="730"/>
      <c r="K1" s="730"/>
      <c r="L1" s="730"/>
      <c r="M1" s="730"/>
      <c r="N1" s="75" t="s">
        <v>19</v>
      </c>
      <c r="O1" s="76"/>
      <c r="P1" s="76"/>
      <c r="Q1" s="76"/>
      <c r="R1" s="76"/>
      <c r="S1" s="76"/>
      <c r="T1" s="76"/>
      <c r="U1" s="76"/>
    </row>
    <row r="2" spans="1:21" ht="15">
      <c r="A2" s="731" t="s">
        <v>52</v>
      </c>
      <c r="B2" s="731"/>
      <c r="C2" s="731"/>
      <c r="D2" s="731"/>
      <c r="E2" s="731"/>
      <c r="F2" s="731"/>
      <c r="G2" s="731"/>
      <c r="H2" s="731"/>
      <c r="I2" s="731"/>
      <c r="J2" s="731"/>
      <c r="K2" s="731"/>
      <c r="L2" s="731"/>
      <c r="M2" s="731"/>
      <c r="N2" s="75" t="s">
        <v>19</v>
      </c>
      <c r="O2" s="78"/>
      <c r="P2" s="78"/>
      <c r="Q2" s="78"/>
      <c r="R2" s="78"/>
      <c r="S2" s="78"/>
      <c r="T2" s="78"/>
      <c r="U2" s="78"/>
    </row>
    <row r="3" spans="1:21">
      <c r="A3" s="732" t="s">
        <v>77</v>
      </c>
      <c r="B3" s="732"/>
      <c r="C3" s="732"/>
      <c r="D3" s="732"/>
      <c r="E3" s="732"/>
      <c r="F3" s="732"/>
      <c r="G3" s="732"/>
      <c r="H3" s="732"/>
      <c r="I3" s="732"/>
      <c r="J3" s="732"/>
      <c r="K3" s="732"/>
      <c r="L3" s="732"/>
      <c r="M3" s="732"/>
      <c r="N3" s="75" t="s">
        <v>19</v>
      </c>
      <c r="O3" s="124"/>
      <c r="P3" s="124"/>
      <c r="Q3" s="124"/>
      <c r="R3" s="124"/>
      <c r="S3" s="124"/>
      <c r="T3" s="124"/>
      <c r="U3" s="124"/>
    </row>
    <row r="4" spans="1:21">
      <c r="A4" s="733" t="s">
        <v>2</v>
      </c>
      <c r="B4" s="733"/>
      <c r="C4" s="733"/>
      <c r="D4" s="733"/>
      <c r="E4" s="733"/>
      <c r="F4" s="733"/>
      <c r="G4" s="733"/>
      <c r="H4" s="733"/>
      <c r="I4" s="733"/>
      <c r="J4" s="733"/>
      <c r="K4" s="733"/>
      <c r="L4" s="733"/>
      <c r="M4" s="733"/>
      <c r="N4" s="75" t="s">
        <v>19</v>
      </c>
      <c r="O4" s="125"/>
      <c r="P4" s="125"/>
      <c r="Q4" s="125"/>
      <c r="R4" s="125"/>
      <c r="S4" s="125"/>
      <c r="T4" s="125"/>
      <c r="U4" s="125"/>
    </row>
    <row r="5" spans="1:21">
      <c r="A5" s="733"/>
      <c r="B5" s="733"/>
      <c r="C5" s="733"/>
      <c r="D5" s="733"/>
      <c r="E5" s="733"/>
      <c r="F5" s="733"/>
      <c r="G5" s="733"/>
      <c r="H5" s="733"/>
      <c r="I5" s="733"/>
      <c r="J5" s="733"/>
      <c r="K5" s="733"/>
      <c r="L5" s="733"/>
      <c r="M5" s="733"/>
      <c r="N5" s="75" t="s">
        <v>19</v>
      </c>
      <c r="O5" s="125"/>
      <c r="P5" s="125"/>
      <c r="Q5" s="125"/>
      <c r="R5" s="125"/>
      <c r="S5" s="125"/>
      <c r="T5" s="125"/>
      <c r="U5" s="125"/>
    </row>
    <row r="6" spans="1:21" ht="14.4" thickBot="1">
      <c r="A6" s="733"/>
      <c r="B6" s="733"/>
      <c r="C6" s="733"/>
      <c r="D6" s="733"/>
      <c r="E6" s="733"/>
      <c r="F6" s="733"/>
      <c r="G6" s="733"/>
      <c r="H6" s="733"/>
      <c r="I6" s="733"/>
      <c r="J6" s="733"/>
      <c r="K6" s="733"/>
      <c r="L6" s="733"/>
      <c r="M6" s="733"/>
      <c r="N6" s="75" t="s">
        <v>19</v>
      </c>
      <c r="O6" s="125"/>
      <c r="P6" s="125"/>
      <c r="Q6" s="125"/>
      <c r="R6" s="125"/>
      <c r="S6" s="125"/>
      <c r="T6" s="125"/>
      <c r="U6" s="125"/>
    </row>
    <row r="7" spans="1:21" ht="45.75" customHeight="1">
      <c r="A7" s="739" t="s">
        <v>39</v>
      </c>
      <c r="B7" s="741" t="s">
        <v>32</v>
      </c>
      <c r="C7" s="741"/>
      <c r="D7" s="741"/>
      <c r="E7" s="741" t="s">
        <v>51</v>
      </c>
      <c r="F7" s="741"/>
      <c r="G7" s="741"/>
      <c r="H7" s="741" t="s">
        <v>45</v>
      </c>
      <c r="I7" s="741"/>
      <c r="J7" s="741"/>
      <c r="K7" s="741" t="s">
        <v>14</v>
      </c>
      <c r="L7" s="741"/>
      <c r="M7" s="742"/>
      <c r="N7" s="75" t="s">
        <v>19</v>
      </c>
    </row>
    <row r="8" spans="1:21" ht="27.6">
      <c r="A8" s="740"/>
      <c r="B8" s="126" t="s">
        <v>4</v>
      </c>
      <c r="C8" s="126" t="s">
        <v>34</v>
      </c>
      <c r="D8" s="126" t="s">
        <v>5</v>
      </c>
      <c r="E8" s="126" t="s">
        <v>4</v>
      </c>
      <c r="F8" s="126" t="s">
        <v>42</v>
      </c>
      <c r="G8" s="126" t="s">
        <v>5</v>
      </c>
      <c r="H8" s="126" t="s">
        <v>4</v>
      </c>
      <c r="I8" s="126" t="s">
        <v>42</v>
      </c>
      <c r="J8" s="126" t="s">
        <v>5</v>
      </c>
      <c r="K8" s="126" t="s">
        <v>4</v>
      </c>
      <c r="L8" s="126" t="s">
        <v>42</v>
      </c>
      <c r="M8" s="127" t="s">
        <v>5</v>
      </c>
      <c r="N8" s="75" t="s">
        <v>19</v>
      </c>
    </row>
    <row r="9" spans="1:21">
      <c r="A9" s="84" t="s">
        <v>77</v>
      </c>
      <c r="B9" s="85">
        <v>0</v>
      </c>
      <c r="C9" s="85">
        <v>0</v>
      </c>
      <c r="D9" s="85">
        <v>10000</v>
      </c>
      <c r="E9" s="85">
        <v>0</v>
      </c>
      <c r="F9" s="85">
        <v>0</v>
      </c>
      <c r="G9" s="144">
        <v>10061</v>
      </c>
      <c r="H9" s="145">
        <v>0</v>
      </c>
      <c r="I9" s="85">
        <v>0</v>
      </c>
      <c r="J9" s="85">
        <v>-10061</v>
      </c>
      <c r="K9" s="85">
        <f>E9+H9</f>
        <v>0</v>
      </c>
      <c r="L9" s="85">
        <f t="shared" ref="L9:M11" si="0">F9+I9</f>
        <v>0</v>
      </c>
      <c r="M9" s="128">
        <f t="shared" si="0"/>
        <v>0</v>
      </c>
      <c r="N9" s="75" t="s">
        <v>19</v>
      </c>
    </row>
    <row r="10" spans="1:21">
      <c r="A10" s="91" t="s">
        <v>36</v>
      </c>
      <c r="B10" s="92">
        <f t="shared" ref="B10:M10" si="1">SUM(B9:B9)</f>
        <v>0</v>
      </c>
      <c r="C10" s="92">
        <f t="shared" si="1"/>
        <v>0</v>
      </c>
      <c r="D10" s="92">
        <f t="shared" si="1"/>
        <v>10000</v>
      </c>
      <c r="E10" s="92">
        <f t="shared" si="1"/>
        <v>0</v>
      </c>
      <c r="F10" s="92">
        <f t="shared" si="1"/>
        <v>0</v>
      </c>
      <c r="G10" s="92">
        <f t="shared" si="1"/>
        <v>10061</v>
      </c>
      <c r="H10" s="92">
        <f t="shared" si="1"/>
        <v>0</v>
      </c>
      <c r="I10" s="92">
        <f t="shared" si="1"/>
        <v>0</v>
      </c>
      <c r="J10" s="92">
        <f t="shared" si="1"/>
        <v>-10061</v>
      </c>
      <c r="K10" s="92">
        <f t="shared" si="1"/>
        <v>0</v>
      </c>
      <c r="L10" s="92">
        <f t="shared" si="1"/>
        <v>0</v>
      </c>
      <c r="M10" s="93">
        <f t="shared" si="1"/>
        <v>0</v>
      </c>
      <c r="N10" s="75" t="s">
        <v>19</v>
      </c>
    </row>
    <row r="11" spans="1:21">
      <c r="A11" s="129" t="s">
        <v>43</v>
      </c>
      <c r="B11" s="21"/>
      <c r="C11" s="21"/>
      <c r="D11" s="130">
        <f>SUM(D10:D10)</f>
        <v>10000</v>
      </c>
      <c r="E11" s="21"/>
      <c r="F11" s="21"/>
      <c r="G11" s="130">
        <f>SUM(G10:G10)</f>
        <v>10061</v>
      </c>
      <c r="H11" s="21"/>
      <c r="I11" s="21"/>
      <c r="J11" s="130">
        <f>SUM(J10:J10)</f>
        <v>-10061</v>
      </c>
      <c r="K11" s="21"/>
      <c r="L11" s="21"/>
      <c r="M11" s="131">
        <f t="shared" si="0"/>
        <v>0</v>
      </c>
      <c r="N11" s="75" t="s">
        <v>19</v>
      </c>
    </row>
    <row r="12" spans="1:21">
      <c r="A12" s="132" t="s">
        <v>23</v>
      </c>
      <c r="B12" s="133"/>
      <c r="C12" s="133">
        <v>0</v>
      </c>
      <c r="D12" s="133"/>
      <c r="E12" s="133"/>
      <c r="F12" s="133">
        <v>0</v>
      </c>
      <c r="G12" s="133"/>
      <c r="H12" s="133"/>
      <c r="I12" s="133">
        <v>0</v>
      </c>
      <c r="J12" s="133"/>
      <c r="K12" s="133"/>
      <c r="L12" s="133">
        <f t="shared" ref="L12:L13" si="2">F12+I12</f>
        <v>0</v>
      </c>
      <c r="M12" s="134"/>
      <c r="N12" s="75" t="s">
        <v>19</v>
      </c>
    </row>
    <row r="13" spans="1:21">
      <c r="A13" s="88" t="s">
        <v>37</v>
      </c>
      <c r="B13" s="40"/>
      <c r="C13" s="40">
        <f>C10+C12</f>
        <v>0</v>
      </c>
      <c r="D13" s="40"/>
      <c r="E13" s="40"/>
      <c r="F13" s="40">
        <f>F10+F12</f>
        <v>0</v>
      </c>
      <c r="G13" s="40"/>
      <c r="H13" s="40"/>
      <c r="I13" s="40">
        <f>I10+I12</f>
        <v>0</v>
      </c>
      <c r="J13" s="40"/>
      <c r="K13" s="40"/>
      <c r="L13" s="40">
        <f t="shared" si="2"/>
        <v>0</v>
      </c>
      <c r="M13" s="41"/>
      <c r="N13" s="75" t="s">
        <v>19</v>
      </c>
    </row>
    <row r="14" spans="1:21">
      <c r="A14" s="88"/>
      <c r="B14" s="40"/>
      <c r="C14" s="40"/>
      <c r="D14" s="40"/>
      <c r="E14" s="40"/>
      <c r="F14" s="40"/>
      <c r="G14" s="40"/>
      <c r="H14" s="40"/>
      <c r="I14" s="40"/>
      <c r="J14" s="40"/>
      <c r="K14" s="40"/>
      <c r="L14" s="40"/>
      <c r="M14" s="41"/>
      <c r="N14" s="75" t="s">
        <v>19</v>
      </c>
    </row>
    <row r="15" spans="1:21">
      <c r="A15" s="88" t="s">
        <v>24</v>
      </c>
      <c r="B15" s="40"/>
      <c r="C15" s="40"/>
      <c r="D15" s="40"/>
      <c r="E15" s="40"/>
      <c r="F15" s="40"/>
      <c r="G15" s="40"/>
      <c r="H15" s="40"/>
      <c r="I15" s="40"/>
      <c r="J15" s="40"/>
      <c r="K15" s="40"/>
      <c r="L15" s="40"/>
      <c r="M15" s="41"/>
      <c r="N15" s="75" t="s">
        <v>19</v>
      </c>
    </row>
    <row r="16" spans="1:21">
      <c r="A16" s="135" t="s">
        <v>25</v>
      </c>
      <c r="B16" s="40"/>
      <c r="C16" s="40">
        <v>0</v>
      </c>
      <c r="D16" s="40"/>
      <c r="E16" s="40"/>
      <c r="F16" s="40">
        <v>0</v>
      </c>
      <c r="G16" s="40"/>
      <c r="H16" s="40"/>
      <c r="I16" s="40">
        <v>0</v>
      </c>
      <c r="J16" s="40"/>
      <c r="K16" s="40"/>
      <c r="L16" s="40">
        <f t="shared" ref="L16:L18" si="3">F16+I16</f>
        <v>0</v>
      </c>
      <c r="M16" s="41"/>
      <c r="N16" s="75" t="s">
        <v>19</v>
      </c>
    </row>
    <row r="17" spans="1:14">
      <c r="A17" s="136" t="s">
        <v>26</v>
      </c>
      <c r="B17" s="137"/>
      <c r="C17" s="137">
        <v>0</v>
      </c>
      <c r="D17" s="137"/>
      <c r="E17" s="137"/>
      <c r="F17" s="137">
        <v>0</v>
      </c>
      <c r="G17" s="137"/>
      <c r="H17" s="137"/>
      <c r="I17" s="137">
        <v>0</v>
      </c>
      <c r="J17" s="137"/>
      <c r="K17" s="137"/>
      <c r="L17" s="137">
        <f t="shared" si="3"/>
        <v>0</v>
      </c>
      <c r="M17" s="138"/>
      <c r="N17" s="75" t="s">
        <v>19</v>
      </c>
    </row>
    <row r="18" spans="1:14" ht="14.4" thickBot="1">
      <c r="A18" s="139" t="s">
        <v>38</v>
      </c>
      <c r="B18" s="140"/>
      <c r="C18" s="140">
        <f>C13+C16+C17</f>
        <v>0</v>
      </c>
      <c r="D18" s="140"/>
      <c r="E18" s="140"/>
      <c r="F18" s="140">
        <f>F13+F16+F17</f>
        <v>0</v>
      </c>
      <c r="G18" s="140"/>
      <c r="H18" s="140"/>
      <c r="I18" s="140">
        <f>I13+I16+I17</f>
        <v>0</v>
      </c>
      <c r="J18" s="140"/>
      <c r="K18" s="140"/>
      <c r="L18" s="140">
        <f t="shared" si="3"/>
        <v>0</v>
      </c>
      <c r="M18" s="141"/>
      <c r="N18" s="75" t="s">
        <v>19</v>
      </c>
    </row>
    <row r="19" spans="1:14" ht="14.4" thickBot="1">
      <c r="N19" s="75" t="s">
        <v>19</v>
      </c>
    </row>
    <row r="20" spans="1:14">
      <c r="A20" s="739" t="s">
        <v>39</v>
      </c>
      <c r="B20" s="741" t="s">
        <v>21</v>
      </c>
      <c r="C20" s="741"/>
      <c r="D20" s="741"/>
      <c r="E20" s="741" t="s">
        <v>75</v>
      </c>
      <c r="F20" s="741"/>
      <c r="G20" s="741"/>
      <c r="H20" s="741" t="s">
        <v>22</v>
      </c>
      <c r="I20" s="741"/>
      <c r="J20" s="742"/>
      <c r="N20" s="75" t="s">
        <v>19</v>
      </c>
    </row>
    <row r="21" spans="1:14" ht="27.6">
      <c r="A21" s="740"/>
      <c r="B21" s="126" t="s">
        <v>4</v>
      </c>
      <c r="C21" s="126" t="s">
        <v>42</v>
      </c>
      <c r="D21" s="126" t="s">
        <v>5</v>
      </c>
      <c r="E21" s="126" t="s">
        <v>4</v>
      </c>
      <c r="F21" s="126" t="s">
        <v>42</v>
      </c>
      <c r="G21" s="126" t="s">
        <v>5</v>
      </c>
      <c r="H21" s="126" t="s">
        <v>4</v>
      </c>
      <c r="I21" s="126" t="s">
        <v>42</v>
      </c>
      <c r="J21" s="127" t="s">
        <v>5</v>
      </c>
      <c r="N21" s="75" t="s">
        <v>19</v>
      </c>
    </row>
    <row r="22" spans="1:14">
      <c r="A22" s="84" t="s">
        <v>77</v>
      </c>
      <c r="B22" s="85">
        <v>0</v>
      </c>
      <c r="C22" s="85">
        <v>0</v>
      </c>
      <c r="D22" s="85">
        <v>0</v>
      </c>
      <c r="E22" s="85">
        <v>0</v>
      </c>
      <c r="F22" s="85">
        <v>0</v>
      </c>
      <c r="G22" s="85">
        <v>0</v>
      </c>
      <c r="H22" s="85">
        <f>K9+B22+E22</f>
        <v>0</v>
      </c>
      <c r="I22" s="85">
        <f>L9+C22+F22</f>
        <v>0</v>
      </c>
      <c r="J22" s="128">
        <f>M9+D22+G22</f>
        <v>0</v>
      </c>
      <c r="N22" s="75" t="s">
        <v>19</v>
      </c>
    </row>
    <row r="23" spans="1:14">
      <c r="A23" s="91" t="s">
        <v>36</v>
      </c>
      <c r="B23" s="92">
        <f t="shared" ref="B23:J23" si="4">SUM(B22:B22)</f>
        <v>0</v>
      </c>
      <c r="C23" s="92">
        <f t="shared" si="4"/>
        <v>0</v>
      </c>
      <c r="D23" s="92">
        <f t="shared" si="4"/>
        <v>0</v>
      </c>
      <c r="E23" s="92">
        <f t="shared" si="4"/>
        <v>0</v>
      </c>
      <c r="F23" s="92">
        <f t="shared" si="4"/>
        <v>0</v>
      </c>
      <c r="G23" s="92">
        <f t="shared" si="4"/>
        <v>0</v>
      </c>
      <c r="H23" s="92">
        <f t="shared" si="4"/>
        <v>0</v>
      </c>
      <c r="I23" s="92">
        <f t="shared" si="4"/>
        <v>0</v>
      </c>
      <c r="J23" s="93">
        <f t="shared" si="4"/>
        <v>0</v>
      </c>
      <c r="N23" s="75" t="s">
        <v>19</v>
      </c>
    </row>
    <row r="24" spans="1:14">
      <c r="A24" s="129" t="s">
        <v>43</v>
      </c>
      <c r="B24" s="21"/>
      <c r="C24" s="21"/>
      <c r="D24" s="130">
        <f>SUM(D23:D23)</f>
        <v>0</v>
      </c>
      <c r="E24" s="21"/>
      <c r="F24" s="21"/>
      <c r="G24" s="130">
        <f>SUM(G23:G23)</f>
        <v>0</v>
      </c>
      <c r="H24" s="21"/>
      <c r="I24" s="21"/>
      <c r="J24" s="131">
        <f>M11+D24+G24</f>
        <v>0</v>
      </c>
      <c r="N24" s="75" t="s">
        <v>19</v>
      </c>
    </row>
    <row r="25" spans="1:14">
      <c r="A25" s="132" t="s">
        <v>23</v>
      </c>
      <c r="B25" s="133"/>
      <c r="C25" s="133">
        <v>0</v>
      </c>
      <c r="D25" s="133"/>
      <c r="E25" s="133"/>
      <c r="F25" s="133">
        <v>0</v>
      </c>
      <c r="G25" s="133"/>
      <c r="H25" s="133"/>
      <c r="I25" s="133">
        <f t="shared" ref="I25:I31" si="5">L12+C25+F25</f>
        <v>0</v>
      </c>
      <c r="J25" s="134"/>
      <c r="N25" s="75" t="s">
        <v>19</v>
      </c>
    </row>
    <row r="26" spans="1:14">
      <c r="A26" s="88" t="s">
        <v>37</v>
      </c>
      <c r="B26" s="40"/>
      <c r="C26" s="40">
        <f>C23+C25</f>
        <v>0</v>
      </c>
      <c r="D26" s="40"/>
      <c r="E26" s="40"/>
      <c r="F26" s="40">
        <f>F23+F25</f>
        <v>0</v>
      </c>
      <c r="G26" s="40"/>
      <c r="H26" s="40"/>
      <c r="I26" s="40">
        <f t="shared" si="5"/>
        <v>0</v>
      </c>
      <c r="J26" s="41"/>
      <c r="N26" s="75" t="s">
        <v>19</v>
      </c>
    </row>
    <row r="27" spans="1:14">
      <c r="A27" s="88"/>
      <c r="B27" s="40"/>
      <c r="C27" s="40"/>
      <c r="D27" s="40"/>
      <c r="E27" s="40"/>
      <c r="F27" s="40"/>
      <c r="G27" s="40"/>
      <c r="H27" s="40"/>
      <c r="I27" s="40">
        <f t="shared" si="5"/>
        <v>0</v>
      </c>
      <c r="J27" s="41"/>
      <c r="N27" s="75" t="s">
        <v>19</v>
      </c>
    </row>
    <row r="28" spans="1:14">
      <c r="A28" s="88" t="s">
        <v>24</v>
      </c>
      <c r="B28" s="40"/>
      <c r="C28" s="40"/>
      <c r="D28" s="40"/>
      <c r="E28" s="40"/>
      <c r="F28" s="40"/>
      <c r="G28" s="40"/>
      <c r="H28" s="40"/>
      <c r="I28" s="40">
        <f t="shared" si="5"/>
        <v>0</v>
      </c>
      <c r="J28" s="41"/>
      <c r="N28" s="75" t="s">
        <v>19</v>
      </c>
    </row>
    <row r="29" spans="1:14">
      <c r="A29" s="135" t="s">
        <v>25</v>
      </c>
      <c r="B29" s="40"/>
      <c r="C29" s="40">
        <v>0</v>
      </c>
      <c r="D29" s="40"/>
      <c r="E29" s="40"/>
      <c r="F29" s="40">
        <v>0</v>
      </c>
      <c r="G29" s="40"/>
      <c r="H29" s="40"/>
      <c r="I29" s="40">
        <f t="shared" si="5"/>
        <v>0</v>
      </c>
      <c r="J29" s="41"/>
      <c r="N29" s="75" t="s">
        <v>19</v>
      </c>
    </row>
    <row r="30" spans="1:14">
      <c r="A30" s="136" t="s">
        <v>26</v>
      </c>
      <c r="B30" s="137"/>
      <c r="C30" s="137">
        <v>0</v>
      </c>
      <c r="D30" s="137"/>
      <c r="E30" s="137"/>
      <c r="F30" s="137">
        <v>0</v>
      </c>
      <c r="G30" s="137"/>
      <c r="H30" s="137"/>
      <c r="I30" s="137">
        <f t="shared" si="5"/>
        <v>0</v>
      </c>
      <c r="J30" s="138"/>
      <c r="N30" s="75" t="s">
        <v>19</v>
      </c>
    </row>
    <row r="31" spans="1:14" ht="14.4" thickBot="1">
      <c r="A31" s="139" t="s">
        <v>38</v>
      </c>
      <c r="B31" s="140"/>
      <c r="C31" s="140">
        <f>C26+C29+C30</f>
        <v>0</v>
      </c>
      <c r="D31" s="140"/>
      <c r="E31" s="140"/>
      <c r="F31" s="140">
        <f>F26+F29+F30</f>
        <v>0</v>
      </c>
      <c r="G31" s="140"/>
      <c r="H31" s="140"/>
      <c r="I31" s="140">
        <f t="shared" si="5"/>
        <v>0</v>
      </c>
      <c r="J31" s="141"/>
      <c r="N31" s="75" t="s">
        <v>19</v>
      </c>
    </row>
    <row r="32" spans="1:14">
      <c r="N32" s="75" t="s">
        <v>19</v>
      </c>
    </row>
    <row r="33" spans="1:14">
      <c r="A33" s="116" t="s">
        <v>80</v>
      </c>
      <c r="N33" s="7" t="s">
        <v>20</v>
      </c>
    </row>
    <row r="34" spans="1:14">
      <c r="A34" s="142"/>
    </row>
  </sheetData>
  <mergeCells count="15">
    <mergeCell ref="A20:A21"/>
    <mergeCell ref="B20:D20"/>
    <mergeCell ref="E20:G20"/>
    <mergeCell ref="H20:J20"/>
    <mergeCell ref="A1:M1"/>
    <mergeCell ref="A2:M2"/>
    <mergeCell ref="A3:M3"/>
    <mergeCell ref="A4:M4"/>
    <mergeCell ref="A5:M5"/>
    <mergeCell ref="A6:M6"/>
    <mergeCell ref="A7:A8"/>
    <mergeCell ref="B7:D7"/>
    <mergeCell ref="E7:G7"/>
    <mergeCell ref="H7:J7"/>
    <mergeCell ref="K7:M7"/>
  </mergeCells>
  <printOptions horizontalCentered="1"/>
  <pageMargins left="0.7" right="0.7" top="0.75" bottom="0.75" header="0.3" footer="0.3"/>
  <pageSetup scale="78" orientation="landscape" r:id="rId1"/>
  <headerFooter>
    <oddHeader>&amp;L&amp;"Arial,Bold"&amp;12B. Summary of Requirements</oddHeader>
    <oddFooter>&amp;C&amp;"Arial,Regular"Exhibit B - Summary of Requirements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view="pageBreakPreview" zoomScale="80" zoomScaleNormal="70" zoomScaleSheetLayoutView="80" workbookViewId="0">
      <selection activeCell="A4" sqref="A4:N4"/>
    </sheetView>
  </sheetViews>
  <sheetFormatPr defaultColWidth="9.109375" defaultRowHeight="13.8"/>
  <cols>
    <col min="1" max="1" width="41" style="146" customWidth="1"/>
    <col min="2" max="2" width="17" style="146" customWidth="1"/>
    <col min="3" max="5" width="8.6640625" style="146" customWidth="1"/>
    <col min="6" max="6" width="12.6640625" style="146" customWidth="1"/>
    <col min="7" max="9" width="8.6640625" style="146" hidden="1" customWidth="1"/>
    <col min="10" max="10" width="12.6640625" style="146" hidden="1" customWidth="1"/>
    <col min="11" max="13" width="8.6640625" style="146" customWidth="1"/>
    <col min="14" max="14" width="12.6640625" style="146" customWidth="1"/>
    <col min="15" max="15" width="14" style="147" bestFit="1" customWidth="1"/>
    <col min="16" max="16" width="4.5546875" style="146" customWidth="1"/>
    <col min="17" max="18" width="8.33203125" style="146" customWidth="1"/>
    <col min="19" max="19" width="12.6640625" style="146" customWidth="1"/>
    <col min="20" max="21" width="8.33203125" style="146" customWidth="1"/>
    <col min="22" max="22" width="12.6640625" style="146" customWidth="1"/>
    <col min="23" max="16384" width="9.109375" style="146"/>
  </cols>
  <sheetData>
    <row r="1" spans="1:22" ht="17.399999999999999">
      <c r="A1" s="753" t="s">
        <v>96</v>
      </c>
      <c r="B1" s="753"/>
      <c r="C1" s="753"/>
      <c r="D1" s="753"/>
      <c r="E1" s="753"/>
      <c r="F1" s="753"/>
      <c r="G1" s="753"/>
      <c r="H1" s="753"/>
      <c r="I1" s="753"/>
      <c r="J1" s="753"/>
      <c r="K1" s="753"/>
      <c r="L1" s="753"/>
      <c r="M1" s="753"/>
      <c r="N1" s="753"/>
      <c r="O1" s="148" t="s">
        <v>19</v>
      </c>
      <c r="P1" s="195"/>
      <c r="Q1" s="195"/>
      <c r="R1" s="195"/>
      <c r="S1" s="195"/>
      <c r="T1" s="195"/>
      <c r="U1" s="195"/>
      <c r="V1" s="195"/>
    </row>
    <row r="2" spans="1:22" ht="17.399999999999999">
      <c r="A2" s="754" t="s">
        <v>52</v>
      </c>
      <c r="B2" s="754"/>
      <c r="C2" s="754"/>
      <c r="D2" s="754"/>
      <c r="E2" s="754"/>
      <c r="F2" s="754"/>
      <c r="G2" s="754"/>
      <c r="H2" s="754"/>
      <c r="I2" s="754"/>
      <c r="J2" s="754"/>
      <c r="K2" s="754"/>
      <c r="L2" s="754"/>
      <c r="M2" s="754"/>
      <c r="N2" s="754"/>
      <c r="O2" s="148" t="s">
        <v>19</v>
      </c>
      <c r="P2" s="194"/>
      <c r="Q2" s="194"/>
      <c r="R2" s="194"/>
      <c r="S2" s="194"/>
      <c r="T2" s="194"/>
      <c r="U2" s="194"/>
      <c r="V2" s="194"/>
    </row>
    <row r="3" spans="1:22" ht="17.399999999999999">
      <c r="A3" s="755" t="s">
        <v>1</v>
      </c>
      <c r="B3" s="755"/>
      <c r="C3" s="755"/>
      <c r="D3" s="755"/>
      <c r="E3" s="755"/>
      <c r="F3" s="755"/>
      <c r="G3" s="755"/>
      <c r="H3" s="755"/>
      <c r="I3" s="755"/>
      <c r="J3" s="755"/>
      <c r="K3" s="755"/>
      <c r="L3" s="755"/>
      <c r="M3" s="755"/>
      <c r="N3" s="755"/>
      <c r="O3" s="148" t="s">
        <v>19</v>
      </c>
      <c r="P3" s="193"/>
      <c r="Q3" s="193"/>
      <c r="R3" s="193"/>
      <c r="S3" s="193"/>
      <c r="T3" s="193"/>
      <c r="U3" s="193"/>
      <c r="V3" s="193"/>
    </row>
    <row r="4" spans="1:22" ht="17.399999999999999">
      <c r="A4" s="756" t="s">
        <v>2</v>
      </c>
      <c r="B4" s="756"/>
      <c r="C4" s="756"/>
      <c r="D4" s="756"/>
      <c r="E4" s="756"/>
      <c r="F4" s="756"/>
      <c r="G4" s="756"/>
      <c r="H4" s="756"/>
      <c r="I4" s="756"/>
      <c r="J4" s="756"/>
      <c r="K4" s="756"/>
      <c r="L4" s="756"/>
      <c r="M4" s="756"/>
      <c r="N4" s="756"/>
      <c r="O4" s="148" t="s">
        <v>19</v>
      </c>
      <c r="P4" s="192"/>
      <c r="Q4" s="192"/>
      <c r="R4" s="192"/>
      <c r="S4" s="192"/>
      <c r="T4" s="192"/>
      <c r="U4" s="192"/>
      <c r="V4" s="192"/>
    </row>
    <row r="5" spans="1:22" ht="18" thickBot="1">
      <c r="A5" s="757"/>
      <c r="B5" s="757"/>
      <c r="C5" s="757"/>
      <c r="D5" s="757"/>
      <c r="E5" s="757"/>
      <c r="F5" s="757"/>
      <c r="G5" s="757"/>
      <c r="H5" s="757"/>
      <c r="I5" s="757"/>
      <c r="J5" s="757"/>
      <c r="K5" s="758"/>
      <c r="L5" s="758"/>
      <c r="M5" s="758"/>
      <c r="N5" s="758"/>
      <c r="O5" s="148" t="s">
        <v>19</v>
      </c>
      <c r="P5" s="192"/>
      <c r="Q5" s="192"/>
      <c r="R5" s="192"/>
      <c r="S5" s="192"/>
      <c r="T5" s="192"/>
      <c r="U5" s="192"/>
      <c r="V5" s="192"/>
    </row>
    <row r="6" spans="1:22" ht="33.75" customHeight="1">
      <c r="A6" s="745" t="s">
        <v>93</v>
      </c>
      <c r="B6" s="747" t="s">
        <v>92</v>
      </c>
      <c r="C6" s="749" t="s">
        <v>85</v>
      </c>
      <c r="D6" s="750"/>
      <c r="E6" s="750"/>
      <c r="F6" s="751"/>
      <c r="K6" s="749" t="s">
        <v>95</v>
      </c>
      <c r="L6" s="750"/>
      <c r="M6" s="750"/>
      <c r="N6" s="752"/>
      <c r="O6" s="148" t="s">
        <v>19</v>
      </c>
    </row>
    <row r="7" spans="1:22" ht="27.6">
      <c r="A7" s="746"/>
      <c r="B7" s="748"/>
      <c r="C7" s="173" t="s">
        <v>4</v>
      </c>
      <c r="D7" s="173" t="s">
        <v>88</v>
      </c>
      <c r="E7" s="173" t="s">
        <v>42</v>
      </c>
      <c r="F7" s="173" t="s">
        <v>5</v>
      </c>
      <c r="K7" s="173" t="s">
        <v>4</v>
      </c>
      <c r="L7" s="173" t="s">
        <v>88</v>
      </c>
      <c r="M7" s="173" t="s">
        <v>42</v>
      </c>
      <c r="N7" s="191" t="s">
        <v>5</v>
      </c>
      <c r="O7" s="148" t="s">
        <v>19</v>
      </c>
    </row>
    <row r="8" spans="1:22" ht="17.399999999999999">
      <c r="A8" s="190" t="s">
        <v>87</v>
      </c>
      <c r="B8" s="189" t="s">
        <v>85</v>
      </c>
      <c r="C8" s="188">
        <v>-514</v>
      </c>
      <c r="D8" s="188">
        <v>-50</v>
      </c>
      <c r="E8" s="188">
        <v>0</v>
      </c>
      <c r="F8" s="169">
        <v>0</v>
      </c>
      <c r="G8" s="187"/>
      <c r="H8" s="187"/>
      <c r="I8" s="187"/>
      <c r="J8" s="187"/>
      <c r="K8" s="170">
        <v>0</v>
      </c>
      <c r="L8" s="170">
        <v>0</v>
      </c>
      <c r="M8" s="170">
        <v>0</v>
      </c>
      <c r="N8" s="186">
        <v>0</v>
      </c>
      <c r="O8" s="148" t="s">
        <v>19</v>
      </c>
    </row>
    <row r="9" spans="1:22" ht="17.399999999999999">
      <c r="A9" s="166" t="s">
        <v>86</v>
      </c>
      <c r="B9" s="165" t="s">
        <v>85</v>
      </c>
      <c r="C9" s="185">
        <v>0</v>
      </c>
      <c r="D9" s="184">
        <v>0</v>
      </c>
      <c r="E9" s="183">
        <v>0</v>
      </c>
      <c r="F9" s="182">
        <v>-2038</v>
      </c>
      <c r="G9" s="181"/>
      <c r="H9" s="181"/>
      <c r="I9" s="181"/>
      <c r="J9" s="181"/>
      <c r="K9" s="163">
        <v>0</v>
      </c>
      <c r="L9" s="164">
        <v>0</v>
      </c>
      <c r="M9" s="163">
        <v>0</v>
      </c>
      <c r="N9" s="180">
        <v>0</v>
      </c>
      <c r="O9" s="148" t="s">
        <v>19</v>
      </c>
    </row>
    <row r="10" spans="1:22" ht="42">
      <c r="A10" s="160" t="s">
        <v>59</v>
      </c>
      <c r="B10" s="159" t="s">
        <v>94</v>
      </c>
      <c r="C10" s="179">
        <v>0</v>
      </c>
      <c r="D10" s="178">
        <v>0</v>
      </c>
      <c r="E10" s="178">
        <v>0</v>
      </c>
      <c r="F10" s="157">
        <v>-7087</v>
      </c>
      <c r="G10" s="177"/>
      <c r="H10" s="177"/>
      <c r="I10" s="177"/>
      <c r="J10" s="177"/>
      <c r="K10" s="158">
        <v>0</v>
      </c>
      <c r="L10" s="158">
        <v>0</v>
      </c>
      <c r="M10" s="158">
        <v>0</v>
      </c>
      <c r="N10" s="176">
        <v>-2789</v>
      </c>
      <c r="O10" s="148" t="s">
        <v>19</v>
      </c>
    </row>
    <row r="11" spans="1:22" ht="17.399999999999999" hidden="1">
      <c r="A11" s="154" t="s">
        <v>83</v>
      </c>
      <c r="B11" s="153"/>
      <c r="C11" s="152">
        <v>0</v>
      </c>
      <c r="D11" s="152">
        <v>0</v>
      </c>
      <c r="E11" s="152">
        <v>0</v>
      </c>
      <c r="F11" s="152">
        <v>0</v>
      </c>
      <c r="K11" s="152">
        <v>0</v>
      </c>
      <c r="L11" s="152">
        <v>0</v>
      </c>
      <c r="M11" s="152">
        <v>0</v>
      </c>
      <c r="N11" s="175">
        <v>0</v>
      </c>
      <c r="O11" s="148" t="s">
        <v>19</v>
      </c>
    </row>
    <row r="12" spans="1:22" ht="18" thickBot="1">
      <c r="A12" s="151" t="s">
        <v>82</v>
      </c>
      <c r="B12" s="150"/>
      <c r="C12" s="149">
        <f>SUM(C8:C11)</f>
        <v>-514</v>
      </c>
      <c r="D12" s="149">
        <f>SUM(D8:D11)</f>
        <v>-50</v>
      </c>
      <c r="E12" s="149">
        <f>SUM(E8:E11)</f>
        <v>0</v>
      </c>
      <c r="F12" s="149">
        <f>SUM(F8:F11)</f>
        <v>-9125</v>
      </c>
      <c r="K12" s="149">
        <f>SUM(K8:K11)</f>
        <v>0</v>
      </c>
      <c r="L12" s="149">
        <f>SUM(L8:L11)</f>
        <v>0</v>
      </c>
      <c r="M12" s="149">
        <f>SUM(M8:M11)</f>
        <v>0</v>
      </c>
      <c r="N12" s="174">
        <f>SUM(N8:N11)</f>
        <v>-2789</v>
      </c>
      <c r="O12" s="148" t="s">
        <v>19</v>
      </c>
    </row>
    <row r="13" spans="1:22" ht="18" thickBot="1">
      <c r="O13" s="148" t="s">
        <v>19</v>
      </c>
    </row>
    <row r="14" spans="1:22" ht="33.75" customHeight="1">
      <c r="A14" s="745" t="s">
        <v>93</v>
      </c>
      <c r="B14" s="760" t="s">
        <v>92</v>
      </c>
      <c r="C14" s="762" t="s">
        <v>91</v>
      </c>
      <c r="D14" s="762"/>
      <c r="E14" s="762"/>
      <c r="F14" s="762"/>
      <c r="G14" s="762" t="s">
        <v>90</v>
      </c>
      <c r="H14" s="762"/>
      <c r="I14" s="762"/>
      <c r="J14" s="762"/>
      <c r="K14" s="762" t="s">
        <v>89</v>
      </c>
      <c r="L14" s="762"/>
      <c r="M14" s="762"/>
      <c r="N14" s="762"/>
      <c r="O14" s="148" t="s">
        <v>19</v>
      </c>
    </row>
    <row r="15" spans="1:22" ht="27.6">
      <c r="A15" s="746"/>
      <c r="B15" s="761"/>
      <c r="C15" s="173" t="s">
        <v>4</v>
      </c>
      <c r="D15" s="173" t="s">
        <v>88</v>
      </c>
      <c r="E15" s="173" t="s">
        <v>42</v>
      </c>
      <c r="F15" s="173" t="s">
        <v>5</v>
      </c>
      <c r="G15" s="173" t="s">
        <v>4</v>
      </c>
      <c r="H15" s="173" t="s">
        <v>88</v>
      </c>
      <c r="I15" s="173" t="s">
        <v>42</v>
      </c>
      <c r="J15" s="173" t="s">
        <v>5</v>
      </c>
      <c r="K15" s="173" t="s">
        <v>4</v>
      </c>
      <c r="L15" s="173" t="s">
        <v>88</v>
      </c>
      <c r="M15" s="173" t="s">
        <v>42</v>
      </c>
      <c r="N15" s="173" t="s">
        <v>5</v>
      </c>
      <c r="O15" s="148" t="s">
        <v>19</v>
      </c>
    </row>
    <row r="16" spans="1:22" ht="17.399999999999999">
      <c r="A16" s="172" t="s">
        <v>87</v>
      </c>
      <c r="B16" s="171" t="s">
        <v>85</v>
      </c>
      <c r="C16" s="170">
        <v>0</v>
      </c>
      <c r="D16" s="170">
        <v>0</v>
      </c>
      <c r="E16" s="170">
        <v>0</v>
      </c>
      <c r="F16" s="169">
        <v>0</v>
      </c>
      <c r="G16" s="168">
        <v>0</v>
      </c>
      <c r="H16" s="168">
        <v>0</v>
      </c>
      <c r="I16" s="168">
        <v>0</v>
      </c>
      <c r="J16" s="168">
        <v>0</v>
      </c>
      <c r="K16" s="168">
        <f t="shared" ref="K16:N19" si="0">C8+K8+C16+G16</f>
        <v>-514</v>
      </c>
      <c r="L16" s="168">
        <f t="shared" si="0"/>
        <v>-50</v>
      </c>
      <c r="M16" s="168">
        <f t="shared" si="0"/>
        <v>0</v>
      </c>
      <c r="N16" s="167">
        <f t="shared" si="0"/>
        <v>0</v>
      </c>
      <c r="O16" s="148" t="s">
        <v>19</v>
      </c>
    </row>
    <row r="17" spans="1:15" ht="17.399999999999999">
      <c r="A17" s="166" t="s">
        <v>86</v>
      </c>
      <c r="B17" s="165" t="s">
        <v>85</v>
      </c>
      <c r="C17" s="163">
        <v>0</v>
      </c>
      <c r="D17" s="164">
        <v>0</v>
      </c>
      <c r="E17" s="163">
        <v>0</v>
      </c>
      <c r="F17" s="163">
        <v>0</v>
      </c>
      <c r="G17" s="162">
        <v>0</v>
      </c>
      <c r="H17" s="162">
        <v>0</v>
      </c>
      <c r="I17" s="162">
        <v>0</v>
      </c>
      <c r="J17" s="162">
        <v>0</v>
      </c>
      <c r="K17" s="162">
        <f t="shared" si="0"/>
        <v>0</v>
      </c>
      <c r="L17" s="162">
        <f t="shared" si="0"/>
        <v>0</v>
      </c>
      <c r="M17" s="162">
        <f t="shared" si="0"/>
        <v>0</v>
      </c>
      <c r="N17" s="161">
        <f t="shared" si="0"/>
        <v>-2038</v>
      </c>
      <c r="O17" s="148" t="s">
        <v>19</v>
      </c>
    </row>
    <row r="18" spans="1:15" ht="42">
      <c r="A18" s="160" t="s">
        <v>59</v>
      </c>
      <c r="B18" s="159" t="s">
        <v>84</v>
      </c>
      <c r="C18" s="158">
        <v>0</v>
      </c>
      <c r="D18" s="158">
        <v>0</v>
      </c>
      <c r="E18" s="158">
        <v>0</v>
      </c>
      <c r="F18" s="157">
        <v>-4</v>
      </c>
      <c r="G18" s="156">
        <v>0</v>
      </c>
      <c r="H18" s="156">
        <v>0</v>
      </c>
      <c r="I18" s="156">
        <v>0</v>
      </c>
      <c r="J18" s="156">
        <v>0</v>
      </c>
      <c r="K18" s="156">
        <f t="shared" si="0"/>
        <v>0</v>
      </c>
      <c r="L18" s="156">
        <f t="shared" si="0"/>
        <v>0</v>
      </c>
      <c r="M18" s="156">
        <f t="shared" si="0"/>
        <v>0</v>
      </c>
      <c r="N18" s="155">
        <f t="shared" si="0"/>
        <v>-9880</v>
      </c>
      <c r="O18" s="148" t="s">
        <v>19</v>
      </c>
    </row>
    <row r="19" spans="1:15" ht="17.399999999999999" hidden="1">
      <c r="A19" s="154" t="s">
        <v>83</v>
      </c>
      <c r="B19" s="153"/>
      <c r="C19" s="152">
        <v>0</v>
      </c>
      <c r="D19" s="152">
        <v>0</v>
      </c>
      <c r="E19" s="152">
        <v>0</v>
      </c>
      <c r="F19" s="152">
        <v>0</v>
      </c>
      <c r="G19" s="152">
        <v>0</v>
      </c>
      <c r="H19" s="152">
        <v>0</v>
      </c>
      <c r="I19" s="152">
        <v>0</v>
      </c>
      <c r="J19" s="152">
        <v>0</v>
      </c>
      <c r="K19" s="152">
        <f t="shared" si="0"/>
        <v>0</v>
      </c>
      <c r="L19" s="152">
        <f t="shared" si="0"/>
        <v>0</v>
      </c>
      <c r="M19" s="152">
        <f t="shared" si="0"/>
        <v>0</v>
      </c>
      <c r="N19" s="152">
        <f t="shared" si="0"/>
        <v>0</v>
      </c>
      <c r="O19" s="148" t="s">
        <v>19</v>
      </c>
    </row>
    <row r="20" spans="1:15" ht="18" thickBot="1">
      <c r="A20" s="151" t="s">
        <v>82</v>
      </c>
      <c r="B20" s="150"/>
      <c r="C20" s="149">
        <f t="shared" ref="C20:N20" si="1">SUM(C16:C19)</f>
        <v>0</v>
      </c>
      <c r="D20" s="149">
        <f t="shared" si="1"/>
        <v>0</v>
      </c>
      <c r="E20" s="149">
        <f t="shared" si="1"/>
        <v>0</v>
      </c>
      <c r="F20" s="149">
        <f t="shared" si="1"/>
        <v>-4</v>
      </c>
      <c r="G20" s="149">
        <f t="shared" si="1"/>
        <v>0</v>
      </c>
      <c r="H20" s="149">
        <f t="shared" si="1"/>
        <v>0</v>
      </c>
      <c r="I20" s="149">
        <f t="shared" si="1"/>
        <v>0</v>
      </c>
      <c r="J20" s="149">
        <f t="shared" si="1"/>
        <v>0</v>
      </c>
      <c r="K20" s="149">
        <f t="shared" si="1"/>
        <v>-514</v>
      </c>
      <c r="L20" s="149">
        <f t="shared" si="1"/>
        <v>-50</v>
      </c>
      <c r="M20" s="149">
        <f t="shared" si="1"/>
        <v>0</v>
      </c>
      <c r="N20" s="149">
        <f t="shared" si="1"/>
        <v>-11918</v>
      </c>
      <c r="O20" s="148" t="s">
        <v>19</v>
      </c>
    </row>
    <row r="21" spans="1:15" ht="17.399999999999999">
      <c r="O21" s="148" t="s">
        <v>19</v>
      </c>
    </row>
    <row r="22" spans="1:15" ht="27.75" customHeight="1">
      <c r="A22" s="759" t="s">
        <v>81</v>
      </c>
      <c r="B22" s="759"/>
      <c r="C22" s="759"/>
      <c r="D22" s="759"/>
      <c r="E22" s="759"/>
      <c r="F22" s="759"/>
      <c r="G22" s="759"/>
      <c r="H22" s="759"/>
      <c r="I22" s="759"/>
      <c r="J22" s="759"/>
      <c r="K22" s="759"/>
      <c r="L22" s="759"/>
      <c r="M22" s="759"/>
      <c r="N22" s="759"/>
      <c r="O22" s="147" t="s">
        <v>20</v>
      </c>
    </row>
  </sheetData>
  <mergeCells count="15">
    <mergeCell ref="A22:N22"/>
    <mergeCell ref="A14:A15"/>
    <mergeCell ref="B14:B15"/>
    <mergeCell ref="C14:F14"/>
    <mergeCell ref="G14:J14"/>
    <mergeCell ref="K14:N14"/>
    <mergeCell ref="A6:A7"/>
    <mergeCell ref="B6:B7"/>
    <mergeCell ref="C6:F6"/>
    <mergeCell ref="K6:N6"/>
    <mergeCell ref="A1:N1"/>
    <mergeCell ref="A2:N2"/>
    <mergeCell ref="A3:N3"/>
    <mergeCell ref="A4:N4"/>
    <mergeCell ref="A5:N5"/>
  </mergeCells>
  <printOptions horizontalCentered="1"/>
  <pageMargins left="0.7" right="0.7" top="0.66" bottom="0.65" header="0.3" footer="0.3"/>
  <pageSetup scale="70" orientation="landscape" r:id="rId1"/>
  <headerFooter>
    <oddHeader xml:space="preserve">&amp;L&amp;"Arial,Bold"&amp;12C. Program Changes by Decision Unit
</oddHeader>
    <oddFooter>&amp;C&amp;"Arial,Regular"Exhibit C - Program Changes by Decision Unit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view="pageBreakPreview" zoomScale="70" zoomScaleNormal="70" zoomScaleSheetLayoutView="70" workbookViewId="0">
      <selection sqref="A1:XFD1048576"/>
    </sheetView>
  </sheetViews>
  <sheetFormatPr defaultColWidth="9.109375" defaultRowHeight="13.8"/>
  <cols>
    <col min="1" max="1" width="11.109375" style="8" customWidth="1"/>
    <col min="2" max="2" width="82" style="8" bestFit="1" customWidth="1"/>
    <col min="3" max="3" width="8.6640625" style="8" customWidth="1"/>
    <col min="4" max="4" width="14.5546875" style="8" customWidth="1"/>
    <col min="5" max="5" width="8.6640625" style="8" customWidth="1"/>
    <col min="6" max="6" width="14.5546875" style="8" bestFit="1" customWidth="1"/>
    <col min="7" max="7" width="8.6640625" style="8" customWidth="1"/>
    <col min="8" max="8" width="14.5546875" style="8" customWidth="1"/>
    <col min="9" max="9" width="8.6640625" style="8" customWidth="1"/>
    <col min="10" max="10" width="12.6640625" style="8" customWidth="1"/>
    <col min="11" max="11" width="8.6640625" style="8" customWidth="1"/>
    <col min="12" max="12" width="12.6640625" style="8" customWidth="1"/>
    <col min="13" max="13" width="8.6640625" style="8" customWidth="1"/>
    <col min="14" max="14" width="14.5546875" style="8" bestFit="1" customWidth="1"/>
    <col min="15" max="15" width="14" style="7" bestFit="1" customWidth="1"/>
    <col min="16" max="16" width="4.5546875" style="8" customWidth="1"/>
    <col min="17" max="18" width="8.33203125" style="8" customWidth="1"/>
    <col min="19" max="19" width="12.6640625" style="8" customWidth="1"/>
    <col min="20" max="21" width="8.33203125" style="8" customWidth="1"/>
    <col min="22" max="22" width="12.6640625" style="8" customWidth="1"/>
    <col min="23" max="16384" width="9.109375" style="8"/>
  </cols>
  <sheetData>
    <row r="1" spans="1:22" ht="17.399999999999999">
      <c r="A1" s="730" t="s">
        <v>97</v>
      </c>
      <c r="B1" s="730"/>
      <c r="C1" s="730"/>
      <c r="D1" s="730"/>
      <c r="E1" s="730"/>
      <c r="F1" s="730"/>
      <c r="G1" s="730"/>
      <c r="H1" s="730"/>
      <c r="I1" s="730"/>
      <c r="J1" s="730"/>
      <c r="K1" s="730"/>
      <c r="L1" s="730"/>
      <c r="M1" s="730"/>
      <c r="N1" s="730"/>
      <c r="O1" s="75" t="s">
        <v>19</v>
      </c>
      <c r="P1" s="76"/>
      <c r="Q1" s="76"/>
      <c r="R1" s="76"/>
      <c r="S1" s="76"/>
      <c r="T1" s="76"/>
      <c r="U1" s="76"/>
      <c r="V1" s="76"/>
    </row>
    <row r="2" spans="1:22" ht="15">
      <c r="A2" s="731" t="s">
        <v>52</v>
      </c>
      <c r="B2" s="731"/>
      <c r="C2" s="731"/>
      <c r="D2" s="731"/>
      <c r="E2" s="731"/>
      <c r="F2" s="731"/>
      <c r="G2" s="731"/>
      <c r="H2" s="731"/>
      <c r="I2" s="731"/>
      <c r="J2" s="731"/>
      <c r="K2" s="731"/>
      <c r="L2" s="731"/>
      <c r="M2" s="731"/>
      <c r="N2" s="731"/>
      <c r="O2" s="75" t="s">
        <v>19</v>
      </c>
      <c r="P2" s="78"/>
      <c r="Q2" s="78"/>
      <c r="R2" s="78"/>
      <c r="S2" s="78"/>
      <c r="T2" s="78"/>
      <c r="U2" s="78"/>
      <c r="V2" s="78"/>
    </row>
    <row r="3" spans="1:22">
      <c r="A3" s="732" t="s">
        <v>127</v>
      </c>
      <c r="B3" s="732"/>
      <c r="C3" s="732"/>
      <c r="D3" s="732"/>
      <c r="E3" s="732"/>
      <c r="F3" s="732"/>
      <c r="G3" s="732"/>
      <c r="H3" s="732"/>
      <c r="I3" s="732"/>
      <c r="J3" s="732"/>
      <c r="K3" s="732"/>
      <c r="L3" s="732"/>
      <c r="M3" s="732"/>
      <c r="N3" s="732"/>
      <c r="O3" s="75" t="s">
        <v>19</v>
      </c>
      <c r="P3" s="124"/>
      <c r="Q3" s="124"/>
      <c r="R3" s="124"/>
      <c r="S3" s="124"/>
      <c r="T3" s="124"/>
      <c r="U3" s="124"/>
      <c r="V3" s="124"/>
    </row>
    <row r="4" spans="1:22">
      <c r="A4" s="733" t="s">
        <v>2</v>
      </c>
      <c r="B4" s="733"/>
      <c r="C4" s="733"/>
      <c r="D4" s="733"/>
      <c r="E4" s="733"/>
      <c r="F4" s="733"/>
      <c r="G4" s="733"/>
      <c r="H4" s="733"/>
      <c r="I4" s="733"/>
      <c r="J4" s="733"/>
      <c r="K4" s="733"/>
      <c r="L4" s="733"/>
      <c r="M4" s="733"/>
      <c r="N4" s="733"/>
      <c r="O4" s="75" t="s">
        <v>19</v>
      </c>
      <c r="P4" s="125"/>
      <c r="Q4" s="125"/>
      <c r="R4" s="125"/>
      <c r="S4" s="125"/>
      <c r="T4" s="125"/>
      <c r="U4" s="125"/>
      <c r="V4" s="125"/>
    </row>
    <row r="5" spans="1:22">
      <c r="A5" s="732"/>
      <c r="B5" s="732"/>
      <c r="C5" s="732"/>
      <c r="D5" s="732"/>
      <c r="E5" s="732"/>
      <c r="F5" s="732"/>
      <c r="G5" s="732"/>
      <c r="H5" s="732"/>
      <c r="I5" s="732"/>
      <c r="J5" s="732"/>
      <c r="K5" s="732"/>
      <c r="L5" s="732"/>
      <c r="M5" s="732"/>
      <c r="N5" s="732"/>
      <c r="O5" s="75" t="s">
        <v>19</v>
      </c>
      <c r="P5" s="125"/>
      <c r="Q5" s="125"/>
      <c r="R5" s="125"/>
      <c r="S5" s="125"/>
      <c r="T5" s="125"/>
      <c r="U5" s="125"/>
      <c r="V5" s="125"/>
    </row>
    <row r="6" spans="1:22" ht="14.4" thickBot="1">
      <c r="A6" s="768"/>
      <c r="B6" s="768"/>
      <c r="C6" s="768"/>
      <c r="D6" s="768"/>
      <c r="E6" s="768"/>
      <c r="F6" s="768"/>
      <c r="G6" s="768"/>
      <c r="H6" s="768"/>
      <c r="I6" s="768"/>
      <c r="J6" s="768"/>
      <c r="K6" s="768"/>
      <c r="L6" s="768"/>
      <c r="M6" s="768"/>
      <c r="N6" s="768"/>
      <c r="O6" s="75" t="s">
        <v>19</v>
      </c>
      <c r="P6" s="125"/>
      <c r="Q6" s="125"/>
      <c r="R6" s="125"/>
      <c r="S6" s="125"/>
      <c r="T6" s="125"/>
      <c r="U6" s="125"/>
      <c r="V6" s="125"/>
    </row>
    <row r="7" spans="1:22" ht="40.5" customHeight="1">
      <c r="A7" s="764" t="s">
        <v>98</v>
      </c>
      <c r="B7" s="765"/>
      <c r="C7" s="741" t="s">
        <v>99</v>
      </c>
      <c r="D7" s="741"/>
      <c r="E7" s="741" t="s">
        <v>100</v>
      </c>
      <c r="F7" s="741"/>
      <c r="G7" s="741" t="s">
        <v>14</v>
      </c>
      <c r="H7" s="741"/>
      <c r="I7" s="741" t="s">
        <v>21</v>
      </c>
      <c r="J7" s="741"/>
      <c r="K7" s="741" t="s">
        <v>75</v>
      </c>
      <c r="L7" s="741"/>
      <c r="M7" s="741" t="s">
        <v>18</v>
      </c>
      <c r="N7" s="742"/>
      <c r="O7" s="75" t="s">
        <v>19</v>
      </c>
    </row>
    <row r="8" spans="1:22" ht="41.4">
      <c r="A8" s="766"/>
      <c r="B8" s="767"/>
      <c r="C8" s="126" t="s">
        <v>101</v>
      </c>
      <c r="D8" s="126" t="s">
        <v>102</v>
      </c>
      <c r="E8" s="126" t="s">
        <v>101</v>
      </c>
      <c r="F8" s="126" t="s">
        <v>102</v>
      </c>
      <c r="G8" s="126" t="s">
        <v>101</v>
      </c>
      <c r="H8" s="126" t="s">
        <v>102</v>
      </c>
      <c r="I8" s="126" t="s">
        <v>101</v>
      </c>
      <c r="J8" s="126" t="s">
        <v>102</v>
      </c>
      <c r="K8" s="126" t="s">
        <v>101</v>
      </c>
      <c r="L8" s="126" t="s">
        <v>102</v>
      </c>
      <c r="M8" s="126" t="s">
        <v>101</v>
      </c>
      <c r="N8" s="127" t="s">
        <v>102</v>
      </c>
      <c r="O8" s="75" t="s">
        <v>19</v>
      </c>
    </row>
    <row r="9" spans="1:22" ht="30" customHeight="1">
      <c r="A9" s="196" t="s">
        <v>103</v>
      </c>
      <c r="B9" s="197" t="s">
        <v>104</v>
      </c>
      <c r="C9" s="198"/>
      <c r="D9" s="198"/>
      <c r="E9" s="198"/>
      <c r="F9" s="198"/>
      <c r="G9" s="198"/>
      <c r="H9" s="198"/>
      <c r="I9" s="198"/>
      <c r="J9" s="198"/>
      <c r="K9" s="198"/>
      <c r="L9" s="198"/>
      <c r="M9" s="198"/>
      <c r="N9" s="199"/>
      <c r="O9" s="75" t="s">
        <v>19</v>
      </c>
    </row>
    <row r="10" spans="1:22">
      <c r="A10" s="200">
        <v>1.1000000000000001</v>
      </c>
      <c r="B10" s="201" t="s">
        <v>105</v>
      </c>
      <c r="C10" s="40">
        <v>296.8</v>
      </c>
      <c r="D10" s="202">
        <v>85868</v>
      </c>
      <c r="E10" s="40">
        <v>293.8</v>
      </c>
      <c r="F10" s="40">
        <v>83231.778971021035</v>
      </c>
      <c r="G10" s="40">
        <v>293.8</v>
      </c>
      <c r="H10" s="40">
        <v>84178.745562480646</v>
      </c>
      <c r="I10" s="40">
        <v>0</v>
      </c>
      <c r="J10" s="40">
        <v>0</v>
      </c>
      <c r="K10" s="40">
        <v>0</v>
      </c>
      <c r="L10" s="40">
        <v>0</v>
      </c>
      <c r="M10" s="40">
        <f>G10+I10+K10</f>
        <v>293.8</v>
      </c>
      <c r="N10" s="41">
        <f t="shared" ref="N10:N12" si="0">H10+J10+L10</f>
        <v>84178.745562480646</v>
      </c>
      <c r="O10" s="75" t="s">
        <v>19</v>
      </c>
    </row>
    <row r="11" spans="1:22">
      <c r="A11" s="200">
        <v>1.2</v>
      </c>
      <c r="B11" s="203" t="s">
        <v>106</v>
      </c>
      <c r="C11" s="40">
        <v>0</v>
      </c>
      <c r="D11" s="40">
        <v>0</v>
      </c>
      <c r="E11" s="40">
        <v>0</v>
      </c>
      <c r="F11" s="40">
        <v>0</v>
      </c>
      <c r="G11" s="40">
        <v>0</v>
      </c>
      <c r="H11" s="40">
        <v>0</v>
      </c>
      <c r="I11" s="40">
        <v>0</v>
      </c>
      <c r="J11" s="40">
        <v>0</v>
      </c>
      <c r="K11" s="40">
        <v>0</v>
      </c>
      <c r="L11" s="40">
        <v>0</v>
      </c>
      <c r="M11" s="40">
        <f t="shared" ref="M11:M12" si="1">G11+I11+K11</f>
        <v>0</v>
      </c>
      <c r="N11" s="41">
        <f t="shared" si="0"/>
        <v>0</v>
      </c>
      <c r="O11" s="75" t="s">
        <v>19</v>
      </c>
    </row>
    <row r="12" spans="1:22">
      <c r="A12" s="200">
        <v>1.3</v>
      </c>
      <c r="B12" s="203" t="s">
        <v>107</v>
      </c>
      <c r="C12" s="40">
        <v>0</v>
      </c>
      <c r="D12" s="40">
        <v>0</v>
      </c>
      <c r="E12" s="40">
        <v>0</v>
      </c>
      <c r="F12" s="40">
        <v>0</v>
      </c>
      <c r="G12" s="40">
        <v>0</v>
      </c>
      <c r="H12" s="40">
        <v>0</v>
      </c>
      <c r="I12" s="40">
        <v>0</v>
      </c>
      <c r="J12" s="40">
        <v>0</v>
      </c>
      <c r="K12" s="40">
        <v>0</v>
      </c>
      <c r="L12" s="40">
        <v>0</v>
      </c>
      <c r="M12" s="40">
        <f t="shared" si="1"/>
        <v>0</v>
      </c>
      <c r="N12" s="41">
        <f t="shared" si="0"/>
        <v>0</v>
      </c>
      <c r="O12" s="75" t="s">
        <v>19</v>
      </c>
    </row>
    <row r="13" spans="1:22">
      <c r="A13" s="204"/>
      <c r="B13" s="205" t="s">
        <v>108</v>
      </c>
      <c r="C13" s="21">
        <f>SUM(C10:C12)</f>
        <v>296.8</v>
      </c>
      <c r="D13" s="21">
        <f t="shared" ref="D13:N13" si="2">SUM(D10:D12)</f>
        <v>85868</v>
      </c>
      <c r="E13" s="21">
        <f t="shared" si="2"/>
        <v>293.8</v>
      </c>
      <c r="F13" s="21">
        <f t="shared" si="2"/>
        <v>83231.778971021035</v>
      </c>
      <c r="G13" s="21">
        <f t="shared" si="2"/>
        <v>293.8</v>
      </c>
      <c r="H13" s="21">
        <f t="shared" si="2"/>
        <v>84178.745562480646</v>
      </c>
      <c r="I13" s="21">
        <f t="shared" si="2"/>
        <v>0</v>
      </c>
      <c r="J13" s="21">
        <f t="shared" si="2"/>
        <v>0</v>
      </c>
      <c r="K13" s="21">
        <f t="shared" si="2"/>
        <v>0</v>
      </c>
      <c r="L13" s="21">
        <f t="shared" si="2"/>
        <v>0</v>
      </c>
      <c r="M13" s="21">
        <f t="shared" si="2"/>
        <v>293.8</v>
      </c>
      <c r="N13" s="48">
        <f t="shared" si="2"/>
        <v>84178.745562480646</v>
      </c>
      <c r="O13" s="75" t="s">
        <v>19</v>
      </c>
    </row>
    <row r="14" spans="1:22" ht="27.6">
      <c r="A14" s="196" t="s">
        <v>109</v>
      </c>
      <c r="B14" s="197" t="s">
        <v>393</v>
      </c>
      <c r="C14" s="198"/>
      <c r="D14" s="198"/>
      <c r="E14" s="198"/>
      <c r="F14" s="198"/>
      <c r="G14" s="198"/>
      <c r="H14" s="198"/>
      <c r="I14" s="198"/>
      <c r="J14" s="198"/>
      <c r="K14" s="198"/>
      <c r="L14" s="198"/>
      <c r="M14" s="198"/>
      <c r="N14" s="199"/>
      <c r="O14" s="75" t="s">
        <v>19</v>
      </c>
    </row>
    <row r="15" spans="1:22">
      <c r="A15" s="200">
        <v>2.1</v>
      </c>
      <c r="B15" s="201" t="s">
        <v>110</v>
      </c>
      <c r="C15" s="40">
        <v>0</v>
      </c>
      <c r="D15" s="40">
        <v>0</v>
      </c>
      <c r="E15" s="40">
        <v>0</v>
      </c>
      <c r="F15" s="40">
        <v>0</v>
      </c>
      <c r="G15" s="40">
        <v>0</v>
      </c>
      <c r="H15" s="40">
        <v>0</v>
      </c>
      <c r="I15" s="40">
        <v>0</v>
      </c>
      <c r="J15" s="40">
        <v>0</v>
      </c>
      <c r="K15" s="40">
        <v>0</v>
      </c>
      <c r="L15" s="40">
        <v>0</v>
      </c>
      <c r="M15" s="40">
        <f>G15+I15+K15</f>
        <v>0</v>
      </c>
      <c r="N15" s="41">
        <f t="shared" ref="N15:N20" si="3">H15+J15+L15</f>
        <v>0</v>
      </c>
      <c r="O15" s="75" t="s">
        <v>19</v>
      </c>
    </row>
    <row r="16" spans="1:22">
      <c r="A16" s="200">
        <v>2.2000000000000002</v>
      </c>
      <c r="B16" s="203" t="s">
        <v>111</v>
      </c>
      <c r="C16" s="40">
        <v>0</v>
      </c>
      <c r="D16" s="40">
        <v>0</v>
      </c>
      <c r="E16" s="40">
        <v>0</v>
      </c>
      <c r="F16" s="40">
        <v>0</v>
      </c>
      <c r="G16" s="40">
        <v>0</v>
      </c>
      <c r="H16" s="40">
        <v>0</v>
      </c>
      <c r="I16" s="40">
        <v>0</v>
      </c>
      <c r="J16" s="40">
        <v>0</v>
      </c>
      <c r="K16" s="40">
        <v>0</v>
      </c>
      <c r="L16" s="40">
        <v>0</v>
      </c>
      <c r="M16" s="40">
        <f t="shared" ref="M16:M20" si="4">G16+I16+K16</f>
        <v>0</v>
      </c>
      <c r="N16" s="41">
        <f t="shared" si="3"/>
        <v>0</v>
      </c>
      <c r="O16" s="75" t="s">
        <v>19</v>
      </c>
    </row>
    <row r="17" spans="1:15">
      <c r="A17" s="200">
        <v>2.2999999999999998</v>
      </c>
      <c r="B17" s="203" t="s">
        <v>112</v>
      </c>
      <c r="C17" s="40">
        <v>8024.5699999999988</v>
      </c>
      <c r="D17" s="40">
        <v>1939132</v>
      </c>
      <c r="E17" s="40">
        <v>8026.2</v>
      </c>
      <c r="F17" s="40">
        <v>1954161.2210289789</v>
      </c>
      <c r="G17" s="40">
        <v>7998.2</v>
      </c>
      <c r="H17" s="40">
        <v>1995691.2544375192</v>
      </c>
      <c r="I17" s="40">
        <v>0</v>
      </c>
      <c r="J17" s="40">
        <v>0</v>
      </c>
      <c r="K17" s="40">
        <v>0</v>
      </c>
      <c r="L17" s="40">
        <v>-11918</v>
      </c>
      <c r="M17" s="40">
        <f t="shared" si="4"/>
        <v>7998.2</v>
      </c>
      <c r="N17" s="41">
        <f t="shared" si="3"/>
        <v>1983773.2544375192</v>
      </c>
      <c r="O17" s="75" t="s">
        <v>19</v>
      </c>
    </row>
    <row r="18" spans="1:15">
      <c r="A18" s="200">
        <v>2.4</v>
      </c>
      <c r="B18" s="201" t="s">
        <v>113</v>
      </c>
      <c r="C18" s="40">
        <v>0</v>
      </c>
      <c r="D18" s="40">
        <v>0</v>
      </c>
      <c r="E18" s="40">
        <v>0</v>
      </c>
      <c r="F18" s="40">
        <v>0</v>
      </c>
      <c r="G18" s="40">
        <v>0</v>
      </c>
      <c r="H18" s="40">
        <v>0</v>
      </c>
      <c r="I18" s="40">
        <v>0</v>
      </c>
      <c r="J18" s="40">
        <v>0</v>
      </c>
      <c r="K18" s="40">
        <v>0</v>
      </c>
      <c r="L18" s="40">
        <v>0</v>
      </c>
      <c r="M18" s="40">
        <f t="shared" si="4"/>
        <v>0</v>
      </c>
      <c r="N18" s="41">
        <f t="shared" si="3"/>
        <v>0</v>
      </c>
      <c r="O18" s="75" t="s">
        <v>19</v>
      </c>
    </row>
    <row r="19" spans="1:15">
      <c r="A19" s="200">
        <v>2.5</v>
      </c>
      <c r="B19" s="203" t="s">
        <v>114</v>
      </c>
      <c r="C19" s="40">
        <v>0</v>
      </c>
      <c r="D19" s="40">
        <v>0</v>
      </c>
      <c r="E19" s="40">
        <v>0</v>
      </c>
      <c r="F19" s="40">
        <v>0</v>
      </c>
      <c r="G19" s="40">
        <v>0</v>
      </c>
      <c r="H19" s="40">
        <v>0</v>
      </c>
      <c r="I19" s="40">
        <v>0</v>
      </c>
      <c r="J19" s="40">
        <v>0</v>
      </c>
      <c r="K19" s="40">
        <v>0</v>
      </c>
      <c r="L19" s="40">
        <v>0</v>
      </c>
      <c r="M19" s="40">
        <f t="shared" si="4"/>
        <v>0</v>
      </c>
      <c r="N19" s="41">
        <f t="shared" si="3"/>
        <v>0</v>
      </c>
      <c r="O19" s="75" t="s">
        <v>19</v>
      </c>
    </row>
    <row r="20" spans="1:15">
      <c r="A20" s="200">
        <v>2.6</v>
      </c>
      <c r="B20" s="203" t="s">
        <v>115</v>
      </c>
      <c r="C20" s="40">
        <v>0</v>
      </c>
      <c r="D20" s="40">
        <v>0</v>
      </c>
      <c r="E20" s="40">
        <v>0</v>
      </c>
      <c r="F20" s="40">
        <v>0</v>
      </c>
      <c r="G20" s="40">
        <v>0</v>
      </c>
      <c r="H20" s="40">
        <v>0</v>
      </c>
      <c r="I20" s="40">
        <v>0</v>
      </c>
      <c r="J20" s="40">
        <v>0</v>
      </c>
      <c r="K20" s="40">
        <v>0</v>
      </c>
      <c r="L20" s="40">
        <v>0</v>
      </c>
      <c r="M20" s="40">
        <f t="shared" si="4"/>
        <v>0</v>
      </c>
      <c r="N20" s="41">
        <f t="shared" si="3"/>
        <v>0</v>
      </c>
      <c r="O20" s="75" t="s">
        <v>19</v>
      </c>
    </row>
    <row r="21" spans="1:15">
      <c r="A21" s="204"/>
      <c r="B21" s="205" t="s">
        <v>116</v>
      </c>
      <c r="C21" s="21">
        <f t="shared" ref="C21:M21" si="5">SUM(C15:C20)</f>
        <v>8024.5699999999988</v>
      </c>
      <c r="D21" s="21">
        <f t="shared" si="5"/>
        <v>1939132</v>
      </c>
      <c r="E21" s="21">
        <f t="shared" si="5"/>
        <v>8026.2</v>
      </c>
      <c r="F21" s="21">
        <f t="shared" si="5"/>
        <v>1954161.2210289789</v>
      </c>
      <c r="G21" s="21">
        <f t="shared" si="5"/>
        <v>7998.2</v>
      </c>
      <c r="H21" s="21">
        <f t="shared" si="5"/>
        <v>1995691.2544375192</v>
      </c>
      <c r="I21" s="21">
        <f t="shared" si="5"/>
        <v>0</v>
      </c>
      <c r="J21" s="21">
        <f t="shared" si="5"/>
        <v>0</v>
      </c>
      <c r="K21" s="21">
        <f t="shared" si="5"/>
        <v>0</v>
      </c>
      <c r="L21" s="21">
        <f t="shared" si="5"/>
        <v>-11918</v>
      </c>
      <c r="M21" s="21">
        <f t="shared" si="5"/>
        <v>7998.2</v>
      </c>
      <c r="N21" s="48">
        <f>SUM(N15:N20)</f>
        <v>1983773.2544375192</v>
      </c>
      <c r="O21" s="75" t="s">
        <v>19</v>
      </c>
    </row>
    <row r="22" spans="1:15" ht="27.6" hidden="1">
      <c r="A22" s="196" t="s">
        <v>117</v>
      </c>
      <c r="B22" s="197" t="s">
        <v>118</v>
      </c>
      <c r="C22" s="198"/>
      <c r="D22" s="198"/>
      <c r="E22" s="198"/>
      <c r="F22" s="198"/>
      <c r="G22" s="198"/>
      <c r="H22" s="198"/>
      <c r="I22" s="198"/>
      <c r="J22" s="198"/>
      <c r="K22" s="198"/>
      <c r="L22" s="198"/>
      <c r="M22" s="198"/>
      <c r="N22" s="199"/>
      <c r="O22" s="75" t="s">
        <v>19</v>
      </c>
    </row>
    <row r="23" spans="1:15" ht="27.6" hidden="1">
      <c r="A23" s="200">
        <v>3.1</v>
      </c>
      <c r="B23" s="201" t="s">
        <v>119</v>
      </c>
      <c r="C23" s="40">
        <v>0</v>
      </c>
      <c r="D23" s="40">
        <v>0</v>
      </c>
      <c r="E23" s="40">
        <v>0</v>
      </c>
      <c r="F23" s="40">
        <v>0</v>
      </c>
      <c r="G23" s="40">
        <v>0</v>
      </c>
      <c r="H23" s="40">
        <v>0</v>
      </c>
      <c r="I23" s="40">
        <v>0</v>
      </c>
      <c r="J23" s="40">
        <v>0</v>
      </c>
      <c r="K23" s="40">
        <v>0</v>
      </c>
      <c r="L23" s="40">
        <v>0</v>
      </c>
      <c r="M23" s="40">
        <f t="shared" ref="M23:N26" si="6">G23+I23+K23</f>
        <v>0</v>
      </c>
      <c r="N23" s="41">
        <f t="shared" si="6"/>
        <v>0</v>
      </c>
      <c r="O23" s="75" t="s">
        <v>19</v>
      </c>
    </row>
    <row r="24" spans="1:15" ht="41.4" hidden="1">
      <c r="A24" s="200">
        <v>3.2</v>
      </c>
      <c r="B24" s="201" t="s">
        <v>120</v>
      </c>
      <c r="C24" s="40">
        <v>0</v>
      </c>
      <c r="D24" s="40">
        <v>0</v>
      </c>
      <c r="E24" s="40">
        <v>0</v>
      </c>
      <c r="F24" s="40">
        <v>0</v>
      </c>
      <c r="G24" s="40">
        <v>0</v>
      </c>
      <c r="H24" s="40">
        <v>0</v>
      </c>
      <c r="I24" s="40">
        <v>0</v>
      </c>
      <c r="J24" s="40">
        <v>0</v>
      </c>
      <c r="K24" s="40">
        <v>0</v>
      </c>
      <c r="L24" s="40">
        <v>0</v>
      </c>
      <c r="M24" s="40">
        <f t="shared" si="6"/>
        <v>0</v>
      </c>
      <c r="N24" s="41">
        <f t="shared" si="6"/>
        <v>0</v>
      </c>
      <c r="O24" s="75" t="s">
        <v>19</v>
      </c>
    </row>
    <row r="25" spans="1:15" ht="27.6" hidden="1">
      <c r="A25" s="200">
        <v>3.3</v>
      </c>
      <c r="B25" s="201" t="s">
        <v>121</v>
      </c>
      <c r="C25" s="40">
        <v>0</v>
      </c>
      <c r="D25" s="40">
        <v>0</v>
      </c>
      <c r="E25" s="40">
        <v>0</v>
      </c>
      <c r="F25" s="40">
        <v>0</v>
      </c>
      <c r="G25" s="40">
        <v>0</v>
      </c>
      <c r="H25" s="40">
        <v>0</v>
      </c>
      <c r="I25" s="40">
        <v>0</v>
      </c>
      <c r="J25" s="40">
        <v>0</v>
      </c>
      <c r="K25" s="40">
        <v>0</v>
      </c>
      <c r="L25" s="40">
        <v>0</v>
      </c>
      <c r="M25" s="40">
        <f t="shared" si="6"/>
        <v>0</v>
      </c>
      <c r="N25" s="41">
        <f t="shared" si="6"/>
        <v>0</v>
      </c>
      <c r="O25" s="75" t="s">
        <v>19</v>
      </c>
    </row>
    <row r="26" spans="1:15" hidden="1">
      <c r="A26" s="200">
        <v>3.4</v>
      </c>
      <c r="B26" s="201" t="s">
        <v>122</v>
      </c>
      <c r="C26" s="40">
        <v>0</v>
      </c>
      <c r="D26" s="40">
        <v>0</v>
      </c>
      <c r="E26" s="40">
        <v>0</v>
      </c>
      <c r="F26" s="40">
        <v>0</v>
      </c>
      <c r="G26" s="40">
        <v>0</v>
      </c>
      <c r="H26" s="40">
        <v>0</v>
      </c>
      <c r="I26" s="40">
        <v>0</v>
      </c>
      <c r="J26" s="40">
        <v>0</v>
      </c>
      <c r="K26" s="40">
        <v>0</v>
      </c>
      <c r="L26" s="40">
        <v>0</v>
      </c>
      <c r="M26" s="40">
        <f t="shared" si="6"/>
        <v>0</v>
      </c>
      <c r="N26" s="41">
        <f t="shared" si="6"/>
        <v>0</v>
      </c>
      <c r="O26" s="75" t="s">
        <v>19</v>
      </c>
    </row>
    <row r="27" spans="1:15" hidden="1">
      <c r="A27" s="204"/>
      <c r="B27" s="206" t="s">
        <v>123</v>
      </c>
      <c r="C27" s="21">
        <f>SUM(C23:C26)</f>
        <v>0</v>
      </c>
      <c r="D27" s="21">
        <f t="shared" ref="D27:N27" si="7">SUM(D23:D26)</f>
        <v>0</v>
      </c>
      <c r="E27" s="21">
        <f t="shared" si="7"/>
        <v>0</v>
      </c>
      <c r="F27" s="21">
        <f t="shared" si="7"/>
        <v>0</v>
      </c>
      <c r="G27" s="21">
        <f t="shared" si="7"/>
        <v>0</v>
      </c>
      <c r="H27" s="21">
        <f t="shared" si="7"/>
        <v>0</v>
      </c>
      <c r="I27" s="21">
        <f t="shared" si="7"/>
        <v>0</v>
      </c>
      <c r="J27" s="21">
        <f t="shared" si="7"/>
        <v>0</v>
      </c>
      <c r="K27" s="21">
        <f t="shared" si="7"/>
        <v>0</v>
      </c>
      <c r="L27" s="21">
        <f t="shared" si="7"/>
        <v>0</v>
      </c>
      <c r="M27" s="21">
        <f t="shared" si="7"/>
        <v>0</v>
      </c>
      <c r="N27" s="48">
        <f t="shared" si="7"/>
        <v>0</v>
      </c>
      <c r="O27" s="75" t="s">
        <v>19</v>
      </c>
    </row>
    <row r="28" spans="1:15" ht="14.4" thickBot="1">
      <c r="A28" s="207"/>
      <c r="B28" s="208" t="s">
        <v>124</v>
      </c>
      <c r="C28" s="209">
        <f>C27+C21+C13</f>
        <v>8321.369999999999</v>
      </c>
      <c r="D28" s="209">
        <f t="shared" ref="D28:N28" si="8">D27+D21+D13</f>
        <v>2025000</v>
      </c>
      <c r="E28" s="209">
        <f t="shared" si="8"/>
        <v>8320</v>
      </c>
      <c r="F28" s="209">
        <f t="shared" si="8"/>
        <v>2037393</v>
      </c>
      <c r="G28" s="209">
        <f t="shared" si="8"/>
        <v>8292</v>
      </c>
      <c r="H28" s="209">
        <f t="shared" si="8"/>
        <v>2079870</v>
      </c>
      <c r="I28" s="209">
        <f t="shared" si="8"/>
        <v>0</v>
      </c>
      <c r="J28" s="209">
        <f t="shared" si="8"/>
        <v>0</v>
      </c>
      <c r="K28" s="209">
        <f t="shared" si="8"/>
        <v>0</v>
      </c>
      <c r="L28" s="209">
        <f t="shared" si="8"/>
        <v>-11918</v>
      </c>
      <c r="M28" s="209">
        <f t="shared" si="8"/>
        <v>8292</v>
      </c>
      <c r="N28" s="210">
        <f t="shared" si="8"/>
        <v>2067952</v>
      </c>
      <c r="O28" s="75" t="s">
        <v>19</v>
      </c>
    </row>
    <row r="29" spans="1:15">
      <c r="O29" s="75" t="s">
        <v>19</v>
      </c>
    </row>
    <row r="30" spans="1:15">
      <c r="A30" s="763" t="s">
        <v>125</v>
      </c>
      <c r="B30" s="763"/>
      <c r="C30" s="763"/>
      <c r="D30" s="763"/>
      <c r="E30" s="763"/>
      <c r="F30" s="763"/>
      <c r="G30" s="763"/>
      <c r="H30" s="763"/>
      <c r="I30" s="763"/>
      <c r="J30" s="763"/>
      <c r="K30" s="763"/>
      <c r="L30" s="763"/>
      <c r="M30" s="763"/>
      <c r="N30" s="763"/>
      <c r="O30" s="75" t="s">
        <v>19</v>
      </c>
    </row>
    <row r="31" spans="1:15">
      <c r="O31" s="75" t="s">
        <v>19</v>
      </c>
    </row>
    <row r="32" spans="1:15">
      <c r="A32" s="211" t="s">
        <v>126</v>
      </c>
      <c r="O32" s="75" t="s">
        <v>20</v>
      </c>
    </row>
  </sheetData>
  <mergeCells count="14">
    <mergeCell ref="A6:N6"/>
    <mergeCell ref="A1:N1"/>
    <mergeCell ref="A2:N2"/>
    <mergeCell ref="A3:N3"/>
    <mergeCell ref="A4:N4"/>
    <mergeCell ref="A5:N5"/>
    <mergeCell ref="M7:N7"/>
    <mergeCell ref="A30:N30"/>
    <mergeCell ref="A7:B8"/>
    <mergeCell ref="C7:D7"/>
    <mergeCell ref="E7:F7"/>
    <mergeCell ref="G7:H7"/>
    <mergeCell ref="I7:J7"/>
    <mergeCell ref="K7:L7"/>
  </mergeCells>
  <printOptions horizontalCentered="1"/>
  <pageMargins left="0.7" right="0.7" top="0.75" bottom="0.75" header="0.3" footer="0.3"/>
  <pageSetup scale="53"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view="pageBreakPreview" zoomScale="70" zoomScaleNormal="70" zoomScaleSheetLayoutView="70" workbookViewId="0">
      <selection sqref="A1:XFD1048576"/>
    </sheetView>
  </sheetViews>
  <sheetFormatPr defaultColWidth="9.109375" defaultRowHeight="13.8"/>
  <cols>
    <col min="1" max="1" width="11.109375" style="8" customWidth="1"/>
    <col min="2" max="2" width="82" style="8" bestFit="1" customWidth="1"/>
    <col min="3" max="3" width="8.6640625" style="8" customWidth="1"/>
    <col min="4" max="4" width="14.5546875" style="8" bestFit="1" customWidth="1"/>
    <col min="5" max="5" width="8.6640625" style="8" customWidth="1"/>
    <col min="6" max="6" width="12.6640625" style="8" customWidth="1"/>
    <col min="7" max="7" width="8.6640625" style="8" customWidth="1"/>
    <col min="8" max="8" width="14.5546875" style="8" bestFit="1" customWidth="1"/>
    <col min="9" max="9" width="8.6640625" style="8" customWidth="1"/>
    <col min="10" max="10" width="12.6640625" style="8" customWidth="1"/>
    <col min="11" max="11" width="8.6640625" style="8" customWidth="1"/>
    <col min="12" max="12" width="12.6640625" style="8" customWidth="1"/>
    <col min="13" max="13" width="8.6640625" style="8" customWidth="1"/>
    <col min="14" max="14" width="14.5546875" style="8" bestFit="1" customWidth="1"/>
    <col min="15" max="15" width="14" style="7" bestFit="1" customWidth="1"/>
    <col min="16" max="16" width="4.5546875" style="8" customWidth="1"/>
    <col min="17" max="18" width="8.33203125" style="8" customWidth="1"/>
    <col min="19" max="19" width="12.6640625" style="8" customWidth="1"/>
    <col min="20" max="21" width="8.33203125" style="8" customWidth="1"/>
    <col min="22" max="22" width="12.6640625" style="8" customWidth="1"/>
    <col min="23" max="16384" width="9.109375" style="8"/>
  </cols>
  <sheetData>
    <row r="1" spans="1:22" ht="17.399999999999999">
      <c r="A1" s="730" t="s">
        <v>97</v>
      </c>
      <c r="B1" s="730"/>
      <c r="C1" s="730"/>
      <c r="D1" s="730"/>
      <c r="E1" s="730"/>
      <c r="F1" s="730"/>
      <c r="G1" s="730"/>
      <c r="H1" s="730"/>
      <c r="I1" s="730"/>
      <c r="J1" s="730"/>
      <c r="K1" s="730"/>
      <c r="L1" s="730"/>
      <c r="M1" s="730"/>
      <c r="N1" s="730"/>
      <c r="O1" s="75" t="s">
        <v>19</v>
      </c>
      <c r="P1" s="76"/>
      <c r="Q1" s="76"/>
      <c r="R1" s="76"/>
      <c r="S1" s="76"/>
      <c r="T1" s="76"/>
      <c r="U1" s="76"/>
      <c r="V1" s="76"/>
    </row>
    <row r="2" spans="1:22" ht="15">
      <c r="A2" s="731" t="s">
        <v>52</v>
      </c>
      <c r="B2" s="731"/>
      <c r="C2" s="731"/>
      <c r="D2" s="731"/>
      <c r="E2" s="731"/>
      <c r="F2" s="731"/>
      <c r="G2" s="731"/>
      <c r="H2" s="731"/>
      <c r="I2" s="731"/>
      <c r="J2" s="731"/>
      <c r="K2" s="731"/>
      <c r="L2" s="731"/>
      <c r="M2" s="731"/>
      <c r="N2" s="731"/>
      <c r="O2" s="75" t="s">
        <v>19</v>
      </c>
      <c r="P2" s="78"/>
      <c r="Q2" s="78"/>
      <c r="R2" s="78"/>
      <c r="S2" s="78"/>
      <c r="T2" s="78"/>
      <c r="U2" s="78"/>
      <c r="V2" s="78"/>
    </row>
    <row r="3" spans="1:22">
      <c r="A3" s="732" t="s">
        <v>74</v>
      </c>
      <c r="B3" s="732"/>
      <c r="C3" s="732"/>
      <c r="D3" s="732"/>
      <c r="E3" s="732"/>
      <c r="F3" s="732"/>
      <c r="G3" s="732"/>
      <c r="H3" s="732"/>
      <c r="I3" s="732"/>
      <c r="J3" s="732"/>
      <c r="K3" s="732"/>
      <c r="L3" s="732"/>
      <c r="M3" s="732"/>
      <c r="N3" s="732"/>
      <c r="O3" s="75" t="s">
        <v>19</v>
      </c>
      <c r="P3" s="124"/>
      <c r="Q3" s="124"/>
      <c r="R3" s="124"/>
      <c r="S3" s="124"/>
      <c r="T3" s="124"/>
      <c r="U3" s="124"/>
      <c r="V3" s="124"/>
    </row>
    <row r="4" spans="1:22">
      <c r="A4" s="733" t="s">
        <v>2</v>
      </c>
      <c r="B4" s="733"/>
      <c r="C4" s="733"/>
      <c r="D4" s="733"/>
      <c r="E4" s="733"/>
      <c r="F4" s="733"/>
      <c r="G4" s="733"/>
      <c r="H4" s="733"/>
      <c r="I4" s="733"/>
      <c r="J4" s="733"/>
      <c r="K4" s="733"/>
      <c r="L4" s="733"/>
      <c r="M4" s="733"/>
      <c r="N4" s="733"/>
      <c r="O4" s="75" t="s">
        <v>19</v>
      </c>
      <c r="P4" s="125"/>
      <c r="Q4" s="125"/>
      <c r="R4" s="125"/>
      <c r="S4" s="125"/>
      <c r="T4" s="125"/>
      <c r="U4" s="125"/>
      <c r="V4" s="125"/>
    </row>
    <row r="5" spans="1:22">
      <c r="A5" s="732"/>
      <c r="B5" s="732"/>
      <c r="C5" s="732"/>
      <c r="D5" s="732"/>
      <c r="E5" s="732"/>
      <c r="F5" s="732"/>
      <c r="G5" s="732"/>
      <c r="H5" s="732"/>
      <c r="I5" s="732"/>
      <c r="J5" s="732"/>
      <c r="K5" s="732"/>
      <c r="L5" s="732"/>
      <c r="M5" s="732"/>
      <c r="N5" s="732"/>
      <c r="O5" s="75" t="s">
        <v>19</v>
      </c>
      <c r="P5" s="125"/>
      <c r="Q5" s="125"/>
      <c r="R5" s="125"/>
      <c r="S5" s="125"/>
      <c r="T5" s="125"/>
      <c r="U5" s="125"/>
      <c r="V5" s="125"/>
    </row>
    <row r="6" spans="1:22" ht="14.4" thickBot="1">
      <c r="A6" s="768"/>
      <c r="B6" s="768"/>
      <c r="C6" s="768"/>
      <c r="D6" s="768"/>
      <c r="E6" s="768"/>
      <c r="F6" s="768"/>
      <c r="G6" s="768"/>
      <c r="H6" s="768"/>
      <c r="I6" s="768"/>
      <c r="J6" s="768"/>
      <c r="K6" s="768"/>
      <c r="L6" s="768"/>
      <c r="M6" s="768"/>
      <c r="N6" s="768"/>
      <c r="O6" s="75" t="s">
        <v>19</v>
      </c>
      <c r="P6" s="125"/>
      <c r="Q6" s="125"/>
      <c r="R6" s="125"/>
      <c r="S6" s="125"/>
      <c r="T6" s="125"/>
      <c r="U6" s="125"/>
      <c r="V6" s="125"/>
    </row>
    <row r="7" spans="1:22" ht="40.5" customHeight="1">
      <c r="A7" s="764" t="s">
        <v>98</v>
      </c>
      <c r="B7" s="765"/>
      <c r="C7" s="741" t="s">
        <v>99</v>
      </c>
      <c r="D7" s="741"/>
      <c r="E7" s="741" t="s">
        <v>100</v>
      </c>
      <c r="F7" s="741"/>
      <c r="G7" s="741" t="s">
        <v>14</v>
      </c>
      <c r="H7" s="741"/>
      <c r="I7" s="741" t="s">
        <v>21</v>
      </c>
      <c r="J7" s="741"/>
      <c r="K7" s="741" t="s">
        <v>75</v>
      </c>
      <c r="L7" s="741"/>
      <c r="M7" s="741" t="s">
        <v>18</v>
      </c>
      <c r="N7" s="742"/>
      <c r="O7" s="75" t="s">
        <v>19</v>
      </c>
    </row>
    <row r="8" spans="1:22" ht="41.4">
      <c r="A8" s="766"/>
      <c r="B8" s="767"/>
      <c r="C8" s="126" t="s">
        <v>101</v>
      </c>
      <c r="D8" s="126" t="s">
        <v>102</v>
      </c>
      <c r="E8" s="126" t="s">
        <v>101</v>
      </c>
      <c r="F8" s="126" t="s">
        <v>102</v>
      </c>
      <c r="G8" s="126" t="s">
        <v>101</v>
      </c>
      <c r="H8" s="126" t="s">
        <v>102</v>
      </c>
      <c r="I8" s="126" t="s">
        <v>101</v>
      </c>
      <c r="J8" s="126" t="s">
        <v>102</v>
      </c>
      <c r="K8" s="126" t="s">
        <v>101</v>
      </c>
      <c r="L8" s="126" t="s">
        <v>102</v>
      </c>
      <c r="M8" s="126" t="s">
        <v>101</v>
      </c>
      <c r="N8" s="127" t="s">
        <v>102</v>
      </c>
      <c r="O8" s="75" t="s">
        <v>19</v>
      </c>
    </row>
    <row r="9" spans="1:22" ht="31.5" customHeight="1">
      <c r="A9" s="196" t="s">
        <v>103</v>
      </c>
      <c r="B9" s="197" t="s">
        <v>104</v>
      </c>
      <c r="C9" s="198"/>
      <c r="D9" s="198"/>
      <c r="E9" s="198"/>
      <c r="F9" s="198"/>
      <c r="G9" s="198"/>
      <c r="H9" s="198"/>
      <c r="I9" s="198"/>
      <c r="J9" s="198"/>
      <c r="K9" s="198"/>
      <c r="L9" s="198"/>
      <c r="M9" s="198"/>
      <c r="N9" s="199"/>
      <c r="O9" s="75" t="s">
        <v>19</v>
      </c>
    </row>
    <row r="10" spans="1:22">
      <c r="A10" s="200">
        <v>1.1000000000000001</v>
      </c>
      <c r="B10" s="201" t="s">
        <v>105</v>
      </c>
      <c r="C10" s="40">
        <v>0</v>
      </c>
      <c r="D10" s="202">
        <v>0</v>
      </c>
      <c r="E10" s="40">
        <v>0</v>
      </c>
      <c r="F10" s="40">
        <v>0</v>
      </c>
      <c r="G10" s="40">
        <v>0</v>
      </c>
      <c r="H10" s="40">
        <v>0</v>
      </c>
      <c r="I10" s="40">
        <v>0</v>
      </c>
      <c r="J10" s="40">
        <v>0</v>
      </c>
      <c r="K10" s="40">
        <v>0</v>
      </c>
      <c r="L10" s="40">
        <v>0</v>
      </c>
      <c r="M10" s="40">
        <f>G10+I10+K10</f>
        <v>0</v>
      </c>
      <c r="N10" s="41">
        <f t="shared" ref="N10:N12" si="0">H10+J10+L10</f>
        <v>0</v>
      </c>
      <c r="O10" s="75" t="s">
        <v>19</v>
      </c>
    </row>
    <row r="11" spans="1:22">
      <c r="A11" s="200">
        <v>1.2</v>
      </c>
      <c r="B11" s="203" t="s">
        <v>106</v>
      </c>
      <c r="C11" s="40">
        <v>0</v>
      </c>
      <c r="D11" s="40">
        <v>0</v>
      </c>
      <c r="E11" s="40">
        <v>0</v>
      </c>
      <c r="F11" s="40">
        <v>0</v>
      </c>
      <c r="G11" s="40">
        <v>0</v>
      </c>
      <c r="H11" s="40">
        <v>0</v>
      </c>
      <c r="I11" s="40">
        <v>0</v>
      </c>
      <c r="J11" s="40">
        <v>0</v>
      </c>
      <c r="K11" s="40">
        <v>0</v>
      </c>
      <c r="L11" s="40">
        <v>0</v>
      </c>
      <c r="M11" s="40">
        <f t="shared" ref="M11:M12" si="1">G11+I11+K11</f>
        <v>0</v>
      </c>
      <c r="N11" s="41">
        <f t="shared" si="0"/>
        <v>0</v>
      </c>
      <c r="O11" s="75" t="s">
        <v>19</v>
      </c>
    </row>
    <row r="12" spans="1:22">
      <c r="A12" s="200">
        <v>1.3</v>
      </c>
      <c r="B12" s="203" t="s">
        <v>107</v>
      </c>
      <c r="C12" s="40">
        <v>0</v>
      </c>
      <c r="D12" s="40">
        <v>0</v>
      </c>
      <c r="E12" s="40">
        <v>0</v>
      </c>
      <c r="F12" s="40">
        <v>0</v>
      </c>
      <c r="G12" s="40">
        <v>0</v>
      </c>
      <c r="H12" s="40">
        <v>0</v>
      </c>
      <c r="I12" s="40">
        <v>0</v>
      </c>
      <c r="J12" s="40">
        <v>0</v>
      </c>
      <c r="K12" s="40">
        <v>0</v>
      </c>
      <c r="L12" s="40">
        <v>0</v>
      </c>
      <c r="M12" s="40">
        <f t="shared" si="1"/>
        <v>0</v>
      </c>
      <c r="N12" s="41">
        <f t="shared" si="0"/>
        <v>0</v>
      </c>
      <c r="O12" s="75" t="s">
        <v>19</v>
      </c>
    </row>
    <row r="13" spans="1:22">
      <c r="A13" s="204"/>
      <c r="B13" s="205" t="s">
        <v>108</v>
      </c>
      <c r="C13" s="21">
        <f>SUM(C10:C12)</f>
        <v>0</v>
      </c>
      <c r="D13" s="21">
        <f t="shared" ref="D13:N13" si="2">SUM(D10:D12)</f>
        <v>0</v>
      </c>
      <c r="E13" s="21">
        <f t="shared" si="2"/>
        <v>0</v>
      </c>
      <c r="F13" s="21">
        <f t="shared" si="2"/>
        <v>0</v>
      </c>
      <c r="G13" s="21">
        <f t="shared" si="2"/>
        <v>0</v>
      </c>
      <c r="H13" s="21">
        <f t="shared" si="2"/>
        <v>0</v>
      </c>
      <c r="I13" s="21">
        <f t="shared" si="2"/>
        <v>0</v>
      </c>
      <c r="J13" s="21">
        <f t="shared" si="2"/>
        <v>0</v>
      </c>
      <c r="K13" s="21">
        <f t="shared" si="2"/>
        <v>0</v>
      </c>
      <c r="L13" s="21">
        <f t="shared" si="2"/>
        <v>0</v>
      </c>
      <c r="M13" s="21">
        <f t="shared" si="2"/>
        <v>0</v>
      </c>
      <c r="N13" s="48">
        <f t="shared" si="2"/>
        <v>0</v>
      </c>
      <c r="O13" s="75" t="s">
        <v>19</v>
      </c>
    </row>
    <row r="14" spans="1:22" ht="27.6">
      <c r="A14" s="196" t="s">
        <v>109</v>
      </c>
      <c r="B14" s="197" t="s">
        <v>393</v>
      </c>
      <c r="C14" s="198"/>
      <c r="D14" s="198"/>
      <c r="E14" s="198"/>
      <c r="F14" s="198"/>
      <c r="G14" s="198"/>
      <c r="H14" s="198"/>
      <c r="I14" s="198"/>
      <c r="J14" s="198"/>
      <c r="K14" s="198"/>
      <c r="L14" s="198"/>
      <c r="M14" s="198"/>
      <c r="N14" s="199"/>
      <c r="O14" s="75" t="s">
        <v>19</v>
      </c>
    </row>
    <row r="15" spans="1:22">
      <c r="A15" s="200">
        <v>2.1</v>
      </c>
      <c r="B15" s="201" t="s">
        <v>110</v>
      </c>
      <c r="C15" s="40">
        <v>0</v>
      </c>
      <c r="D15" s="40">
        <v>0</v>
      </c>
      <c r="E15" s="40">
        <v>0</v>
      </c>
      <c r="F15" s="40">
        <v>0</v>
      </c>
      <c r="G15" s="40">
        <v>0</v>
      </c>
      <c r="H15" s="40">
        <v>0</v>
      </c>
      <c r="I15" s="40">
        <v>0</v>
      </c>
      <c r="J15" s="40">
        <v>0</v>
      </c>
      <c r="K15" s="40">
        <v>0</v>
      </c>
      <c r="L15" s="40">
        <v>0</v>
      </c>
      <c r="M15" s="40">
        <f>G15+I15+K15</f>
        <v>0</v>
      </c>
      <c r="N15" s="41">
        <f t="shared" ref="N15:N20" si="3">H15+J15+L15</f>
        <v>0</v>
      </c>
      <c r="O15" s="75" t="s">
        <v>19</v>
      </c>
    </row>
    <row r="16" spans="1:22">
      <c r="A16" s="200">
        <v>2.2000000000000002</v>
      </c>
      <c r="B16" s="203" t="s">
        <v>111</v>
      </c>
      <c r="C16" s="40">
        <v>0</v>
      </c>
      <c r="D16" s="40">
        <v>0</v>
      </c>
      <c r="E16" s="40">
        <v>0</v>
      </c>
      <c r="F16" s="40">
        <v>0</v>
      </c>
      <c r="G16" s="40">
        <v>0</v>
      </c>
      <c r="H16" s="40">
        <v>0</v>
      </c>
      <c r="I16" s="40">
        <v>0</v>
      </c>
      <c r="J16" s="40">
        <v>0</v>
      </c>
      <c r="K16" s="40">
        <v>0</v>
      </c>
      <c r="L16" s="40">
        <v>0</v>
      </c>
      <c r="M16" s="40">
        <f t="shared" ref="M16:M20" si="4">G16+I16+K16</f>
        <v>0</v>
      </c>
      <c r="N16" s="41">
        <f t="shared" si="3"/>
        <v>0</v>
      </c>
      <c r="O16" s="75" t="s">
        <v>19</v>
      </c>
    </row>
    <row r="17" spans="1:15">
      <c r="A17" s="200">
        <v>2.2999999999999998</v>
      </c>
      <c r="B17" s="203" t="s">
        <v>112</v>
      </c>
      <c r="C17" s="40">
        <v>1336</v>
      </c>
      <c r="D17" s="40">
        <v>322000</v>
      </c>
      <c r="E17" s="40">
        <v>1347</v>
      </c>
      <c r="F17" s="40">
        <v>351937</v>
      </c>
      <c r="G17" s="40">
        <v>1347</v>
      </c>
      <c r="H17" s="40">
        <v>360917</v>
      </c>
      <c r="I17" s="40">
        <v>0</v>
      </c>
      <c r="J17" s="40">
        <v>0</v>
      </c>
      <c r="K17" s="40">
        <v>0</v>
      </c>
      <c r="L17" s="40">
        <v>0</v>
      </c>
      <c r="M17" s="40">
        <f t="shared" si="4"/>
        <v>1347</v>
      </c>
      <c r="N17" s="41">
        <f t="shared" si="3"/>
        <v>360917</v>
      </c>
      <c r="O17" s="75" t="s">
        <v>19</v>
      </c>
    </row>
    <row r="18" spans="1:15">
      <c r="A18" s="200">
        <v>2.4</v>
      </c>
      <c r="B18" s="201" t="s">
        <v>113</v>
      </c>
      <c r="C18" s="40">
        <v>0</v>
      </c>
      <c r="D18" s="40">
        <v>0</v>
      </c>
      <c r="E18" s="40">
        <v>0</v>
      </c>
      <c r="F18" s="40">
        <v>0</v>
      </c>
      <c r="G18" s="40">
        <v>0</v>
      </c>
      <c r="H18" s="40">
        <v>0</v>
      </c>
      <c r="I18" s="40">
        <v>0</v>
      </c>
      <c r="J18" s="40">
        <v>0</v>
      </c>
      <c r="K18" s="40">
        <v>0</v>
      </c>
      <c r="L18" s="40">
        <v>0</v>
      </c>
      <c r="M18" s="40">
        <f t="shared" si="4"/>
        <v>0</v>
      </c>
      <c r="N18" s="41">
        <f t="shared" si="3"/>
        <v>0</v>
      </c>
      <c r="O18" s="75" t="s">
        <v>19</v>
      </c>
    </row>
    <row r="19" spans="1:15">
      <c r="A19" s="200">
        <v>2.5</v>
      </c>
      <c r="B19" s="203" t="s">
        <v>114</v>
      </c>
      <c r="C19" s="40">
        <v>0</v>
      </c>
      <c r="D19" s="40">
        <v>0</v>
      </c>
      <c r="E19" s="40">
        <v>0</v>
      </c>
      <c r="F19" s="40">
        <v>0</v>
      </c>
      <c r="G19" s="40">
        <v>0</v>
      </c>
      <c r="H19" s="40">
        <v>0</v>
      </c>
      <c r="I19" s="40">
        <v>0</v>
      </c>
      <c r="J19" s="40">
        <v>0</v>
      </c>
      <c r="K19" s="40">
        <v>0</v>
      </c>
      <c r="L19" s="40">
        <v>0</v>
      </c>
      <c r="M19" s="40">
        <f t="shared" si="4"/>
        <v>0</v>
      </c>
      <c r="N19" s="41">
        <f t="shared" si="3"/>
        <v>0</v>
      </c>
      <c r="O19" s="75" t="s">
        <v>19</v>
      </c>
    </row>
    <row r="20" spans="1:15">
      <c r="A20" s="200">
        <v>2.6</v>
      </c>
      <c r="B20" s="203" t="s">
        <v>115</v>
      </c>
      <c r="C20" s="40">
        <v>0</v>
      </c>
      <c r="D20" s="40">
        <v>0</v>
      </c>
      <c r="E20" s="40">
        <v>0</v>
      </c>
      <c r="F20" s="40">
        <v>0</v>
      </c>
      <c r="G20" s="40">
        <v>0</v>
      </c>
      <c r="H20" s="40">
        <v>0</v>
      </c>
      <c r="I20" s="40">
        <v>0</v>
      </c>
      <c r="J20" s="40">
        <v>0</v>
      </c>
      <c r="K20" s="40">
        <v>0</v>
      </c>
      <c r="L20" s="40">
        <v>0</v>
      </c>
      <c r="M20" s="40">
        <f t="shared" si="4"/>
        <v>0</v>
      </c>
      <c r="N20" s="41">
        <f t="shared" si="3"/>
        <v>0</v>
      </c>
      <c r="O20" s="75" t="s">
        <v>19</v>
      </c>
    </row>
    <row r="21" spans="1:15">
      <c r="A21" s="204"/>
      <c r="B21" s="205" t="s">
        <v>116</v>
      </c>
      <c r="C21" s="21">
        <f t="shared" ref="C21:M21" si="5">SUM(C15:C20)</f>
        <v>1336</v>
      </c>
      <c r="D21" s="21">
        <f t="shared" si="5"/>
        <v>322000</v>
      </c>
      <c r="E21" s="21">
        <f t="shared" si="5"/>
        <v>1347</v>
      </c>
      <c r="F21" s="21">
        <f t="shared" si="5"/>
        <v>351937</v>
      </c>
      <c r="G21" s="21">
        <f t="shared" si="5"/>
        <v>1347</v>
      </c>
      <c r="H21" s="21">
        <f t="shared" si="5"/>
        <v>360917</v>
      </c>
      <c r="I21" s="21">
        <f t="shared" si="5"/>
        <v>0</v>
      </c>
      <c r="J21" s="21">
        <f t="shared" si="5"/>
        <v>0</v>
      </c>
      <c r="K21" s="21">
        <f t="shared" si="5"/>
        <v>0</v>
      </c>
      <c r="L21" s="21">
        <f t="shared" si="5"/>
        <v>0</v>
      </c>
      <c r="M21" s="21">
        <f t="shared" si="5"/>
        <v>1347</v>
      </c>
      <c r="N21" s="48">
        <f>SUM(N15:N20)</f>
        <v>360917</v>
      </c>
      <c r="O21" s="75" t="s">
        <v>19</v>
      </c>
    </row>
    <row r="22" spans="1:15" ht="27.6" hidden="1">
      <c r="A22" s="196" t="s">
        <v>117</v>
      </c>
      <c r="B22" s="197" t="s">
        <v>118</v>
      </c>
      <c r="C22" s="198"/>
      <c r="D22" s="198"/>
      <c r="E22" s="198"/>
      <c r="F22" s="198"/>
      <c r="G22" s="198"/>
      <c r="H22" s="198"/>
      <c r="I22" s="198"/>
      <c r="J22" s="198"/>
      <c r="K22" s="198"/>
      <c r="L22" s="198"/>
      <c r="M22" s="198"/>
      <c r="N22" s="199"/>
      <c r="O22" s="75" t="s">
        <v>19</v>
      </c>
    </row>
    <row r="23" spans="1:15" ht="27.6" hidden="1">
      <c r="A23" s="200">
        <v>3.1</v>
      </c>
      <c r="B23" s="201" t="s">
        <v>119</v>
      </c>
      <c r="C23" s="40">
        <v>0</v>
      </c>
      <c r="D23" s="40">
        <v>0</v>
      </c>
      <c r="E23" s="40">
        <v>0</v>
      </c>
      <c r="F23" s="40">
        <v>0</v>
      </c>
      <c r="G23" s="40">
        <v>0</v>
      </c>
      <c r="H23" s="40">
        <v>0</v>
      </c>
      <c r="I23" s="40">
        <v>0</v>
      </c>
      <c r="J23" s="40">
        <v>0</v>
      </c>
      <c r="K23" s="40">
        <v>0</v>
      </c>
      <c r="L23" s="40">
        <v>0</v>
      </c>
      <c r="M23" s="40">
        <f t="shared" ref="M23:N26" si="6">G23+I23+K23</f>
        <v>0</v>
      </c>
      <c r="N23" s="41">
        <f t="shared" si="6"/>
        <v>0</v>
      </c>
      <c r="O23" s="75" t="s">
        <v>19</v>
      </c>
    </row>
    <row r="24" spans="1:15" ht="41.4" hidden="1">
      <c r="A24" s="200">
        <v>3.2</v>
      </c>
      <c r="B24" s="201" t="s">
        <v>120</v>
      </c>
      <c r="C24" s="40">
        <v>0</v>
      </c>
      <c r="D24" s="40">
        <v>0</v>
      </c>
      <c r="E24" s="40">
        <v>0</v>
      </c>
      <c r="F24" s="40">
        <v>0</v>
      </c>
      <c r="G24" s="40">
        <v>0</v>
      </c>
      <c r="H24" s="40">
        <v>0</v>
      </c>
      <c r="I24" s="40">
        <v>0</v>
      </c>
      <c r="J24" s="40">
        <v>0</v>
      </c>
      <c r="K24" s="40">
        <v>0</v>
      </c>
      <c r="L24" s="40">
        <v>0</v>
      </c>
      <c r="M24" s="40">
        <f t="shared" si="6"/>
        <v>0</v>
      </c>
      <c r="N24" s="41">
        <f t="shared" si="6"/>
        <v>0</v>
      </c>
      <c r="O24" s="75" t="s">
        <v>19</v>
      </c>
    </row>
    <row r="25" spans="1:15" ht="27.6" hidden="1">
      <c r="A25" s="200">
        <v>3.3</v>
      </c>
      <c r="B25" s="201" t="s">
        <v>121</v>
      </c>
      <c r="C25" s="40">
        <v>0</v>
      </c>
      <c r="D25" s="40">
        <v>0</v>
      </c>
      <c r="E25" s="40">
        <v>0</v>
      </c>
      <c r="F25" s="40">
        <v>0</v>
      </c>
      <c r="G25" s="40">
        <v>0</v>
      </c>
      <c r="H25" s="40">
        <v>0</v>
      </c>
      <c r="I25" s="40">
        <v>0</v>
      </c>
      <c r="J25" s="40">
        <v>0</v>
      </c>
      <c r="K25" s="40">
        <v>0</v>
      </c>
      <c r="L25" s="40">
        <v>0</v>
      </c>
      <c r="M25" s="40">
        <f t="shared" si="6"/>
        <v>0</v>
      </c>
      <c r="N25" s="41">
        <f t="shared" si="6"/>
        <v>0</v>
      </c>
      <c r="O25" s="75" t="s">
        <v>19</v>
      </c>
    </row>
    <row r="26" spans="1:15" hidden="1">
      <c r="A26" s="200">
        <v>3.4</v>
      </c>
      <c r="B26" s="201" t="s">
        <v>122</v>
      </c>
      <c r="C26" s="40">
        <v>0</v>
      </c>
      <c r="D26" s="40">
        <v>0</v>
      </c>
      <c r="E26" s="40">
        <v>0</v>
      </c>
      <c r="F26" s="40">
        <v>0</v>
      </c>
      <c r="G26" s="40">
        <v>0</v>
      </c>
      <c r="H26" s="40">
        <v>0</v>
      </c>
      <c r="I26" s="40">
        <v>0</v>
      </c>
      <c r="J26" s="40">
        <v>0</v>
      </c>
      <c r="K26" s="40">
        <v>0</v>
      </c>
      <c r="L26" s="40">
        <v>0</v>
      </c>
      <c r="M26" s="40">
        <f t="shared" si="6"/>
        <v>0</v>
      </c>
      <c r="N26" s="41">
        <f t="shared" si="6"/>
        <v>0</v>
      </c>
      <c r="O26" s="75" t="s">
        <v>19</v>
      </c>
    </row>
    <row r="27" spans="1:15" hidden="1">
      <c r="A27" s="204"/>
      <c r="B27" s="206" t="s">
        <v>123</v>
      </c>
      <c r="C27" s="21">
        <f>SUM(C23:C26)</f>
        <v>0</v>
      </c>
      <c r="D27" s="21">
        <f t="shared" ref="D27:N27" si="7">SUM(D23:D26)</f>
        <v>0</v>
      </c>
      <c r="E27" s="21">
        <f t="shared" si="7"/>
        <v>0</v>
      </c>
      <c r="F27" s="21">
        <f t="shared" si="7"/>
        <v>0</v>
      </c>
      <c r="G27" s="21">
        <f t="shared" si="7"/>
        <v>0</v>
      </c>
      <c r="H27" s="21">
        <f t="shared" si="7"/>
        <v>0</v>
      </c>
      <c r="I27" s="21">
        <f t="shared" si="7"/>
        <v>0</v>
      </c>
      <c r="J27" s="21">
        <f t="shared" si="7"/>
        <v>0</v>
      </c>
      <c r="K27" s="21">
        <f t="shared" si="7"/>
        <v>0</v>
      </c>
      <c r="L27" s="21">
        <f t="shared" si="7"/>
        <v>0</v>
      </c>
      <c r="M27" s="21">
        <f t="shared" si="7"/>
        <v>0</v>
      </c>
      <c r="N27" s="48">
        <f t="shared" si="7"/>
        <v>0</v>
      </c>
      <c r="O27" s="75" t="s">
        <v>19</v>
      </c>
    </row>
    <row r="28" spans="1:15" ht="14.4" thickBot="1">
      <c r="A28" s="207"/>
      <c r="B28" s="208" t="s">
        <v>124</v>
      </c>
      <c r="C28" s="209">
        <f>C27+C21+C13</f>
        <v>1336</v>
      </c>
      <c r="D28" s="209">
        <f t="shared" ref="D28:N28" si="8">D27+D21+D13</f>
        <v>322000</v>
      </c>
      <c r="E28" s="209">
        <f t="shared" si="8"/>
        <v>1347</v>
      </c>
      <c r="F28" s="209">
        <f t="shared" si="8"/>
        <v>351937</v>
      </c>
      <c r="G28" s="209">
        <f t="shared" si="8"/>
        <v>1347</v>
      </c>
      <c r="H28" s="209">
        <f t="shared" si="8"/>
        <v>360917</v>
      </c>
      <c r="I28" s="209">
        <f t="shared" si="8"/>
        <v>0</v>
      </c>
      <c r="J28" s="209">
        <f t="shared" si="8"/>
        <v>0</v>
      </c>
      <c r="K28" s="209">
        <f t="shared" si="8"/>
        <v>0</v>
      </c>
      <c r="L28" s="209">
        <f t="shared" si="8"/>
        <v>0</v>
      </c>
      <c r="M28" s="209">
        <f t="shared" si="8"/>
        <v>1347</v>
      </c>
      <c r="N28" s="210">
        <f t="shared" si="8"/>
        <v>360917</v>
      </c>
      <c r="O28" s="75" t="s">
        <v>19</v>
      </c>
    </row>
    <row r="29" spans="1:15">
      <c r="O29" s="75" t="s">
        <v>19</v>
      </c>
    </row>
    <row r="30" spans="1:15">
      <c r="A30" s="763" t="s">
        <v>125</v>
      </c>
      <c r="B30" s="763"/>
      <c r="C30" s="763"/>
      <c r="D30" s="763"/>
      <c r="E30" s="763"/>
      <c r="F30" s="763"/>
      <c r="G30" s="763"/>
      <c r="H30" s="763"/>
      <c r="I30" s="763"/>
      <c r="J30" s="763"/>
      <c r="K30" s="763"/>
      <c r="L30" s="763"/>
      <c r="M30" s="763"/>
      <c r="N30" s="763"/>
      <c r="O30" s="75" t="s">
        <v>19</v>
      </c>
    </row>
    <row r="31" spans="1:15">
      <c r="O31" s="75" t="s">
        <v>19</v>
      </c>
    </row>
    <row r="32" spans="1:15">
      <c r="A32" s="211" t="s">
        <v>126</v>
      </c>
      <c r="O32" s="75" t="s">
        <v>20</v>
      </c>
    </row>
  </sheetData>
  <mergeCells count="14">
    <mergeCell ref="A6:N6"/>
    <mergeCell ref="A1:N1"/>
    <mergeCell ref="A2:N2"/>
    <mergeCell ref="A3:N3"/>
    <mergeCell ref="A4:N4"/>
    <mergeCell ref="A5:N5"/>
    <mergeCell ref="M7:N7"/>
    <mergeCell ref="A30:N30"/>
    <mergeCell ref="A7:B8"/>
    <mergeCell ref="C7:D7"/>
    <mergeCell ref="E7:F7"/>
    <mergeCell ref="G7:H7"/>
    <mergeCell ref="I7:J7"/>
    <mergeCell ref="K7:L7"/>
  </mergeCells>
  <printOptions horizontalCentered="1"/>
  <pageMargins left="0.7" right="0.7" top="0.75" bottom="0.75" header="0.3" footer="0.3"/>
  <pageSetup scale="53"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32</vt:i4>
      </vt:variant>
    </vt:vector>
  </HeadingPairs>
  <TitlesOfParts>
    <vt:vector size="60" baseType="lpstr">
      <vt:lpstr>B. Summ of Req.-S&amp;E</vt:lpstr>
      <vt:lpstr>B. Summ of Req. by DU-S&amp;E</vt:lpstr>
      <vt:lpstr>B. Summ of Req.-DCFA</vt:lpstr>
      <vt:lpstr>B. Summ of Req. by DU-DCFA</vt:lpstr>
      <vt:lpstr>B. Summ of Req.-Const</vt:lpstr>
      <vt:lpstr>B. Summ of Req. by DU-Const</vt:lpstr>
      <vt:lpstr>C. Program Changes by DU-S&amp;E</vt:lpstr>
      <vt:lpstr>D. Strategic Goals &amp; Obj-S&amp;E</vt:lpstr>
      <vt:lpstr>D. Strategic Goals &amp; Obj-DCFA</vt:lpstr>
      <vt:lpstr>D. Strategic Goals &amp; Obj-Const</vt:lpstr>
      <vt:lpstr>E. ATB Justification-S&amp;E</vt:lpstr>
      <vt:lpstr>E. ATB Justification-DCFA</vt:lpstr>
      <vt:lpstr>E. ATB Justification-Const</vt:lpstr>
      <vt:lpstr>F. 2012 Crosswalk - S&amp;E</vt:lpstr>
      <vt:lpstr>F. 2012 Crosswalk - DCFA</vt:lpstr>
      <vt:lpstr>F. 2012 Crosswalk - Const.</vt:lpstr>
      <vt:lpstr>G. 2013 Crosswalk - S&amp;E</vt:lpstr>
      <vt:lpstr>G. 2013 Crosswalk - DCFA</vt:lpstr>
      <vt:lpstr>G. 2013 Crosswalk-Const</vt:lpstr>
      <vt:lpstr>H. Reimbursable Resources</vt:lpstr>
      <vt:lpstr>I. Permanent Positions-S&amp;E</vt:lpstr>
      <vt:lpstr>I. Permanent Positions-DCFA</vt:lpstr>
      <vt:lpstr>J. Financial Analysis-S&amp;E</vt:lpstr>
      <vt:lpstr>K. Summary by Grade-S&amp;E</vt:lpstr>
      <vt:lpstr>L. Summary by OC-S&amp;E</vt:lpstr>
      <vt:lpstr>L. Summary by OC-DCFA</vt:lpstr>
      <vt:lpstr>L. Summary by OC-Const</vt:lpstr>
      <vt:lpstr>M. DCFA Financial Analysis</vt:lpstr>
      <vt:lpstr>'B. Summ of Req. by DU-Const'!Print_Area</vt:lpstr>
      <vt:lpstr>'B. Summ of Req. by DU-DCFA'!Print_Area</vt:lpstr>
      <vt:lpstr>'B. Summ of Req. by DU-S&amp;E'!Print_Area</vt:lpstr>
      <vt:lpstr>'B. Summ of Req.-Const'!Print_Area</vt:lpstr>
      <vt:lpstr>'B. Summ of Req.-DCFA'!Print_Area</vt:lpstr>
      <vt:lpstr>'B. Summ of Req.-S&amp;E'!Print_Area</vt:lpstr>
      <vt:lpstr>'C. Program Changes by DU-S&amp;E'!Print_Area</vt:lpstr>
      <vt:lpstr>'D. Strategic Goals &amp; Obj-Const'!Print_Area</vt:lpstr>
      <vt:lpstr>'D. Strategic Goals &amp; Obj-DCFA'!Print_Area</vt:lpstr>
      <vt:lpstr>'D. Strategic Goals &amp; Obj-S&amp;E'!Print_Area</vt:lpstr>
      <vt:lpstr>'E. ATB Justification-Const'!Print_Area</vt:lpstr>
      <vt:lpstr>'E. ATB Justification-DCFA'!Print_Area</vt:lpstr>
      <vt:lpstr>'E. ATB Justification-S&amp;E'!Print_Area</vt:lpstr>
      <vt:lpstr>'F. 2012 Crosswalk - Const.'!Print_Area</vt:lpstr>
      <vt:lpstr>'F. 2012 Crosswalk - DCFA'!Print_Area</vt:lpstr>
      <vt:lpstr>'F. 2012 Crosswalk - S&amp;E'!Print_Area</vt:lpstr>
      <vt:lpstr>'G. 2013 Crosswalk - DCFA'!Print_Area</vt:lpstr>
      <vt:lpstr>'G. 2013 Crosswalk - S&amp;E'!Print_Area</vt:lpstr>
      <vt:lpstr>'G. 2013 Crosswalk-Const'!Print_Area</vt:lpstr>
      <vt:lpstr>'H. Reimbursable Resources'!Print_Area</vt:lpstr>
      <vt:lpstr>'I. Permanent Positions-DCFA'!Print_Area</vt:lpstr>
      <vt:lpstr>'I. Permanent Positions-S&amp;E'!Print_Area</vt:lpstr>
      <vt:lpstr>'J. Financial Analysis-S&amp;E'!Print_Area</vt:lpstr>
      <vt:lpstr>'K. Summary by Grade-S&amp;E'!Print_Area</vt:lpstr>
      <vt:lpstr>'L. Summary by OC-Const'!Print_Area</vt:lpstr>
      <vt:lpstr>'L. Summary by OC-DCFA'!Print_Area</vt:lpstr>
      <vt:lpstr>'L. Summary by OC-S&amp;E'!Print_Area</vt:lpstr>
      <vt:lpstr>'M. DCFA Financial Analysis'!Print_Area</vt:lpstr>
      <vt:lpstr>'E. ATB Justification-Const'!Print_Titles</vt:lpstr>
      <vt:lpstr>'E. ATB Justification-DCFA'!Print_Titles</vt:lpstr>
      <vt:lpstr>'E. ATB Justification-S&amp;E'!Print_Titles</vt:lpstr>
      <vt:lpstr>'J. Financial Analysis-S&amp;E'!Print_Titles</vt:lpstr>
    </vt:vector>
  </TitlesOfParts>
  <Company>JMD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tphan</dc:creator>
  <cp:lastModifiedBy>sparameswaran</cp:lastModifiedBy>
  <cp:lastPrinted>2013-03-19T13:31:04Z</cp:lastPrinted>
  <dcterms:created xsi:type="dcterms:W3CDTF">2012-12-06T16:08:32Z</dcterms:created>
  <dcterms:modified xsi:type="dcterms:W3CDTF">2013-03-28T14:43:34Z</dcterms:modified>
</cp:coreProperties>
</file>