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15" yWindow="-150" windowWidth="24060" windowHeight="13665" tabRatio="806"/>
  </bookViews>
  <sheets>
    <sheet name="B. Summ of Req." sheetId="1" r:id="rId1"/>
    <sheet name="B. Summ of Req. by DU" sheetId="4" r:id="rId2"/>
    <sheet name="C. Program Changes by DU" sheetId="5" r:id="rId3"/>
    <sheet name="D. Strategic Goals &amp; Objectives" sheetId="21" r:id="rId4"/>
    <sheet name="E. ATB Justification" sheetId="23" r:id="rId5"/>
    <sheet name="F. 2012 Crosswalk" sheetId="8" r:id="rId6"/>
    <sheet name="G. 2013 Crosswalk" sheetId="9" r:id="rId7"/>
    <sheet name="H. Reimb Resources FY 2014" sheetId="10" r:id="rId8"/>
    <sheet name="I. Permanent Positions" sheetId="11" r:id="rId9"/>
    <sheet name="J. Financial Analysis (2)" sheetId="22" r:id="rId10"/>
    <sheet name="K. Summary by Grade" sheetId="13" r:id="rId11"/>
    <sheet name="L. Summary by OC" sheetId="14" r:id="rId12"/>
    <sheet name="ATB by Decision Unit " sheetId="20" r:id="rId13"/>
    <sheet name="B. Summ of Req. CNST" sheetId="24" r:id="rId14"/>
    <sheet name="B. Summ of Req. by DU CNST" sheetId="25" r:id="rId15"/>
    <sheet name="D. Strategic Goals&amp;Object CNST" sheetId="26" r:id="rId16"/>
    <sheet name="F. 2012 Crosswalk CNST" sheetId="17" r:id="rId17"/>
    <sheet name="G. 2013 Crosswalk CNST" sheetId="18" r:id="rId18"/>
    <sheet name="L. Summary by OC CNST" sheetId="19"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P" localSheetId="7">#REF!</definedName>
    <definedName name="\P">#REF!</definedName>
    <definedName name="___ANN1">#REF!</definedName>
    <definedName name="___BOC1110">#REF!</definedName>
    <definedName name="___BOC1130">#REF!</definedName>
    <definedName name="___BOC1150">#REF!</definedName>
    <definedName name="___BOC1152">#REF!</definedName>
    <definedName name="___BOC1154">#REF!</definedName>
    <definedName name="___BOC1160">#REF!</definedName>
    <definedName name="___BOC1180">#REF!</definedName>
    <definedName name="___BOC1200">#REF!</definedName>
    <definedName name="___BOC1216">#REF!</definedName>
    <definedName name="___BOC1260">#REF!</definedName>
    <definedName name="___BOC1270">#REF!</definedName>
    <definedName name="___BOC1300">#REF!</definedName>
    <definedName name="___BOC1360">#REF!</definedName>
    <definedName name="__2ATTORNEY_SUPP">#REF!</definedName>
    <definedName name="__ANN1">#REF!</definedName>
    <definedName name="__BOC1110">#REF!</definedName>
    <definedName name="__BOC1130">#REF!</definedName>
    <definedName name="__BOC1150">#REF!</definedName>
    <definedName name="__BOC1152">#REF!</definedName>
    <definedName name="__BOC1154">#REF!</definedName>
    <definedName name="__BOC1160">#REF!</definedName>
    <definedName name="__BOC1180">#REF!</definedName>
    <definedName name="__BOC1200">#REF!</definedName>
    <definedName name="__BOC1216">#REF!</definedName>
    <definedName name="__BOC1260">#REF!</definedName>
    <definedName name="__BOC1270">#REF!</definedName>
    <definedName name="__BOC1300">#REF!</definedName>
    <definedName name="__BOC1360">#REF!</definedName>
    <definedName name="_11POS_BY_CAT" localSheetId="12">#REF!</definedName>
    <definedName name="_11POS_BY_CAT">#REF!</definedName>
    <definedName name="_12POS_BY_CAT">#REF!</definedName>
    <definedName name="_14POS_BY_CAT">#REF!</definedName>
    <definedName name="_14S_E">#REF!</definedName>
    <definedName name="_15S_E">#REF!</definedName>
    <definedName name="_1ANN_INCR" localSheetId="7">#REF!</definedName>
    <definedName name="_1ANN_INCR">#REF!</definedName>
    <definedName name="_1ATTORNEY_SUPP" localSheetId="12">#REF!</definedName>
    <definedName name="_1ATTORNEY_SUPP">#REF!</definedName>
    <definedName name="_2ANN_INCR">#REF!</definedName>
    <definedName name="_2ATTORNEY_SUPP" localSheetId="12">#REF!</definedName>
    <definedName name="_2ATTORNEY_SUPP" localSheetId="7">#REF!</definedName>
    <definedName name="_2ATTORNEY_SUPP">#REF!</definedName>
    <definedName name="_2GA_ROLLUP" localSheetId="12">#REF!</definedName>
    <definedName name="_2GA_ROLLUP">#REF!</definedName>
    <definedName name="_3ATTORNEY_SUPP">#REF!</definedName>
    <definedName name="_3GA_ROLLUP" localSheetId="7">[1]SumReq!#REF!</definedName>
    <definedName name="_3GA_ROLLUP">#REF!</definedName>
    <definedName name="_3POS_BY_CAT" localSheetId="12">#REF!</definedName>
    <definedName name="_3POS_BY_CAT">#REF!</definedName>
    <definedName name="_4GA_ROLLUP" localSheetId="7">#REF!</definedName>
    <definedName name="_4GA_ROLLUP">#REF!</definedName>
    <definedName name="_4POS_BY_CAT">#REF!</definedName>
    <definedName name="_5ATTORNEY_SUPP">#REF!</definedName>
    <definedName name="_5GA_ROLLUP">#REF!</definedName>
    <definedName name="_5POS_BY_CAT" localSheetId="7">#REF!</definedName>
    <definedName name="_5POS_BY_CAT">#REF!</definedName>
    <definedName name="_5S_E">#REF!</definedName>
    <definedName name="_6GA_ROLLUP" localSheetId="12">#REF!</definedName>
    <definedName name="_6GA_ROLLUP">#REF!</definedName>
    <definedName name="_6POS_BY_CAT">#REF!</definedName>
    <definedName name="_6S_E" localSheetId="7">#REF!</definedName>
    <definedName name="_6S_E">#REF!</definedName>
    <definedName name="_7GA_ROLLUP" localSheetId="12">#REF!</definedName>
    <definedName name="_7GA_ROLLUP">#REF!</definedName>
    <definedName name="_7POS_BY_CAT">#REF!</definedName>
    <definedName name="_7S_E">#REF!</definedName>
    <definedName name="_8GA_ROLLUP">#REF!</definedName>
    <definedName name="_8S_E">#REF!</definedName>
    <definedName name="_98" localSheetId="7">#REF!</definedName>
    <definedName name="_98">#REF!</definedName>
    <definedName name="_99" localSheetId="7">#REF!</definedName>
    <definedName name="_99">#REF!</definedName>
    <definedName name="_9GA_ROLLUP">#REF!</definedName>
    <definedName name="_9POS_BY_CAT" localSheetId="12">#REF!</definedName>
    <definedName name="_9POS_BY_CAT">#REF!</definedName>
    <definedName name="_ANN1" localSheetId="7">#REF!</definedName>
    <definedName name="_ANN1">#REF!</definedName>
    <definedName name="_BOC1110" localSheetId="7">#REF!</definedName>
    <definedName name="_BOC1110">#REF!</definedName>
    <definedName name="_BOC1130" localSheetId="7">#REF!</definedName>
    <definedName name="_BOC1130">#REF!</definedName>
    <definedName name="_BOC1150" localSheetId="7">#REF!</definedName>
    <definedName name="_BOC1150">#REF!</definedName>
    <definedName name="_BOC1152" localSheetId="7">#REF!</definedName>
    <definedName name="_BOC1152">#REF!</definedName>
    <definedName name="_BOC1154" localSheetId="7">#REF!</definedName>
    <definedName name="_BOC1154">#REF!</definedName>
    <definedName name="_BOC1160" localSheetId="7">#REF!</definedName>
    <definedName name="_BOC1160">#REF!</definedName>
    <definedName name="_BOC1180" localSheetId="7">#REF!</definedName>
    <definedName name="_BOC1180">#REF!</definedName>
    <definedName name="_BOC1200" localSheetId="7">#REF!</definedName>
    <definedName name="_BOC1200">#REF!</definedName>
    <definedName name="_BOC1216" localSheetId="7">#REF!</definedName>
    <definedName name="_BOC1216">#REF!</definedName>
    <definedName name="_BOC1260" localSheetId="7">#REF!</definedName>
    <definedName name="_BOC1260">#REF!</definedName>
    <definedName name="_BOC1270" localSheetId="7">#REF!</definedName>
    <definedName name="_BOC1270">#REF!</definedName>
    <definedName name="_BOC1300" localSheetId="7">#REF!</definedName>
    <definedName name="_BOC1300">#REF!</definedName>
    <definedName name="_BOC1360" localSheetId="7">#REF!</definedName>
    <definedName name="_BOC1360">#REF!</definedName>
    <definedName name="A" localSheetId="7">#REF!</definedName>
    <definedName name="A">#REF!</definedName>
    <definedName name="Activity23">'[2]Drop Downs'!$G$2:$G$333</definedName>
    <definedName name="ALL" localSheetId="7">#REF!</definedName>
    <definedName name="ALL">#REF!</definedName>
    <definedName name="ANNUAL_INCR" localSheetId="7">#REF!</definedName>
    <definedName name="ANNUAL_INCR">#REF!</definedName>
    <definedName name="Appropriation">'[2]Drop Downs'!$B$1:$B$4</definedName>
    <definedName name="Base_Fiscal_Year">[3]Named!$C$7</definedName>
    <definedName name="Buckets" localSheetId="7">#REF!</definedName>
    <definedName name="Buckets">#REF!</definedName>
    <definedName name="CalcDatabase" localSheetId="7">#REF!</definedName>
    <definedName name="CalcDatabase">#REF!</definedName>
    <definedName name="components">[4]lists!$D$4:$D$39</definedName>
    <definedName name="Cost_Agent_BY" localSheetId="7">#REF!</definedName>
    <definedName name="Cost_Agent_BY">#REF!</definedName>
    <definedName name="Cost_Agent_BY1" localSheetId="7">#REF!</definedName>
    <definedName name="Cost_Agent_BY1">#REF!</definedName>
    <definedName name="Cost_Agent_BY2" localSheetId="7">#REF!</definedName>
    <definedName name="Cost_Agent_BY2">#REF!</definedName>
    <definedName name="Cost_Agent_BY3" localSheetId="7">#REF!</definedName>
    <definedName name="Cost_Agent_BY3">#REF!</definedName>
    <definedName name="Cost_Agent_BY4" localSheetId="7">#REF!</definedName>
    <definedName name="Cost_Agent_BY4">#REF!</definedName>
    <definedName name="Cost_Agent_BY5" localSheetId="7">#REF!</definedName>
    <definedName name="Cost_Agent_BY5">#REF!</definedName>
    <definedName name="CSRDF" localSheetId="7">#REF!</definedName>
    <definedName name="CSRDF">#REF!</definedName>
    <definedName name="CSRS" localSheetId="7">#REF!</definedName>
    <definedName name="CSRS">#REF!</definedName>
    <definedName name="D" localSheetId="7">#REF!</definedName>
    <definedName name="D">#REF!</definedName>
    <definedName name="DetailDatabase" localSheetId="7">#REF!</definedName>
    <definedName name="DetailDatabase">#REF!</definedName>
    <definedName name="Division">#REF!</definedName>
    <definedName name="Division1">'[2]Drop Downs'!$A$2:$A$39</definedName>
    <definedName name="DL" localSheetId="12">#REF!</definedName>
    <definedName name="DL" localSheetId="7">#REF!</definedName>
    <definedName name="DL">#REF!</definedName>
    <definedName name="DP">'[2]Drop Downs'!$C$2:$C$8</definedName>
    <definedName name="E" localSheetId="7">#REF!</definedName>
    <definedName name="E">#REF!</definedName>
    <definedName name="EQUIPMENT" localSheetId="7">#REF!</definedName>
    <definedName name="EQUIPMENT">#REF!</definedName>
    <definedName name="EXECSUPP" localSheetId="12">#REF!</definedName>
    <definedName name="EXECSUPP" localSheetId="7">#REF!</definedName>
    <definedName name="EXECSUPP">#REF!</definedName>
    <definedName name="F" localSheetId="7">#REF!</definedName>
    <definedName name="F">#REF!</definedName>
    <definedName name="FERS" localSheetId="7">#REF!</definedName>
    <definedName name="FERS">#REF!</definedName>
    <definedName name="FICA" localSheetId="7">#REF!</definedName>
    <definedName name="FICA">#REF!</definedName>
    <definedName name="FTE_Agent_Hires_BY" localSheetId="7">#REF!</definedName>
    <definedName name="FTE_Agent_Hires_BY">#REF!</definedName>
    <definedName name="FTE_Agent_Hires_BY1">[5]!FTE_Agent_Hires_BY1</definedName>
    <definedName name="FTE_Agent_Hires_BY2" localSheetId="7">#REF!</definedName>
    <definedName name="FTE_Agent_Hires_BY2">#REF!</definedName>
    <definedName name="FTE_Agent_Hires_BY3" localSheetId="7">#REF!</definedName>
    <definedName name="FTE_Agent_Hires_BY3">#REF!</definedName>
    <definedName name="FTE_Agent_Hires_BY4" localSheetId="7">#REF!</definedName>
    <definedName name="FTE_Agent_Hires_BY4">#REF!</definedName>
    <definedName name="FTE_Agent_Hires_BY5" localSheetId="7">#REF!</definedName>
    <definedName name="FTE_Agent_Hires_BY5">#REF!</definedName>
    <definedName name="FTE_Agent_Hires_CY" localSheetId="7">#REF!</definedName>
    <definedName name="FTE_Agent_Hires_CY">#REF!</definedName>
    <definedName name="FTE_Agent_Hires_PY" localSheetId="7">#REF!</definedName>
    <definedName name="FTE_Agent_Hires_PY">#REF!</definedName>
    <definedName name="FTE_Insp_Hires_BY" localSheetId="7">#REF!</definedName>
    <definedName name="FTE_Insp_Hires_BY">#REF!</definedName>
    <definedName name="FTE_Insp_Hires_BY1" localSheetId="7">#REF!</definedName>
    <definedName name="FTE_Insp_Hires_BY1">#REF!</definedName>
    <definedName name="FTE_Insp_Hires_BY2" localSheetId="7">#REF!</definedName>
    <definedName name="FTE_Insp_Hires_BY2">#REF!</definedName>
    <definedName name="FTE_Insp_Hires_BY3" localSheetId="7">#REF!</definedName>
    <definedName name="FTE_Insp_Hires_BY3">#REF!</definedName>
    <definedName name="FTE_Insp_Hires_BY4" localSheetId="7">#REF!</definedName>
    <definedName name="FTE_Insp_Hires_BY4">#REF!</definedName>
    <definedName name="FTE_Insp_Hires_BY5" localSheetId="7">#REF!</definedName>
    <definedName name="FTE_Insp_Hires_BY5">#REF!</definedName>
    <definedName name="FTE_Insp_Hires_CY" localSheetId="7">#REF!</definedName>
    <definedName name="FTE_Insp_Hires_CY">#REF!</definedName>
    <definedName name="FTE_Insp_Hires_PY" localSheetId="7">#REF!</definedName>
    <definedName name="FTE_Insp_Hires_PY">#REF!</definedName>
    <definedName name="FTE_Other_Hires_BY" localSheetId="7">#REF!</definedName>
    <definedName name="FTE_Other_Hires_BY">#REF!</definedName>
    <definedName name="FTE_Other_Hires_BY1" localSheetId="7">#REF!</definedName>
    <definedName name="FTE_Other_Hires_BY1">#REF!</definedName>
    <definedName name="FTE_Other_Hires_BY2" localSheetId="7">#REF!</definedName>
    <definedName name="FTE_Other_Hires_BY2">#REF!</definedName>
    <definedName name="FTE_Other_Hires_BY3" localSheetId="7">#REF!</definedName>
    <definedName name="FTE_Other_Hires_BY3">#REF!</definedName>
    <definedName name="FTE_Other_Hires_BY4" localSheetId="7">#REF!</definedName>
    <definedName name="FTE_Other_Hires_BY4">#REF!</definedName>
    <definedName name="FTE_Other_Hires_BY5" localSheetId="7">#REF!</definedName>
    <definedName name="FTE_Other_Hires_BY5">#REF!</definedName>
    <definedName name="FTE_Other_Hires_CY" localSheetId="7">#REF!</definedName>
    <definedName name="FTE_Other_Hires_CY">#REF!</definedName>
    <definedName name="FTE_Other_Hires_PY" localSheetId="7">#REF!</definedName>
    <definedName name="FTE_Other_Hires_PY">#REF!</definedName>
    <definedName name="FY_1998" localSheetId="7">#REF!</definedName>
    <definedName name="FY_1998">#REF!</definedName>
    <definedName name="FY_1999" localSheetId="7">#REF!</definedName>
    <definedName name="FY_1999">#REF!</definedName>
    <definedName name="FY_2000" localSheetId="7">#REF!</definedName>
    <definedName name="FY_2000">#REF!</definedName>
    <definedName name="FY_2001" localSheetId="7">#REF!</definedName>
    <definedName name="FY_2001">#REF!</definedName>
    <definedName name="FY_2002" localSheetId="7">#REF!</definedName>
    <definedName name="FY_2002">#REF!</definedName>
    <definedName name="FY_2003" localSheetId="7">#REF!</definedName>
    <definedName name="FY_2003">#REF!</definedName>
    <definedName name="FY_2004" localSheetId="7">#REF!</definedName>
    <definedName name="FY_2004">#REF!</definedName>
    <definedName name="FY0711.1" localSheetId="12">#REF!</definedName>
    <definedName name="FY0711.1" localSheetId="7">#REF!</definedName>
    <definedName name="FY0711.1">#REF!</definedName>
    <definedName name="FY0711.5" localSheetId="12">#REF!</definedName>
    <definedName name="FY0711.5" localSheetId="7">#REF!</definedName>
    <definedName name="FY0711.5">#REF!</definedName>
    <definedName name="FY0712.1" localSheetId="12">#REF!</definedName>
    <definedName name="FY0712.1" localSheetId="7">#REF!</definedName>
    <definedName name="FY0712.1">#REF!</definedName>
    <definedName name="FY0721.0" localSheetId="12">#REF!</definedName>
    <definedName name="FY0721.0" localSheetId="7">#REF!</definedName>
    <definedName name="FY0721.0">#REF!</definedName>
    <definedName name="FY0722.0" localSheetId="12">#REF!</definedName>
    <definedName name="FY0722.0" localSheetId="7">#REF!</definedName>
    <definedName name="FY0722.0">#REF!</definedName>
    <definedName name="FY0723.1" localSheetId="12">#REF!</definedName>
    <definedName name="FY0723.1" localSheetId="7">#REF!</definedName>
    <definedName name="FY0723.1">#REF!</definedName>
    <definedName name="FY0723.2" localSheetId="12">#REF!</definedName>
    <definedName name="FY0723.2" localSheetId="7">#REF!</definedName>
    <definedName name="FY0723.2">#REF!</definedName>
    <definedName name="FY0723.3" localSheetId="12">#REF!</definedName>
    <definedName name="FY0723.3" localSheetId="7">#REF!</definedName>
    <definedName name="FY0723.3">#REF!</definedName>
    <definedName name="FY0724.0" localSheetId="12">#REF!</definedName>
    <definedName name="FY0724.0" localSheetId="7">#REF!</definedName>
    <definedName name="FY0724.0">#REF!</definedName>
    <definedName name="FY0725.2" localSheetId="12">#REF!</definedName>
    <definedName name="FY0725.2" localSheetId="7">#REF!</definedName>
    <definedName name="FY0725.2">#REF!</definedName>
    <definedName name="FY0725.3" localSheetId="12">#REF!</definedName>
    <definedName name="FY0725.3" localSheetId="7">#REF!</definedName>
    <definedName name="FY0725.3">#REF!</definedName>
    <definedName name="FY0725.6" localSheetId="12">#REF!</definedName>
    <definedName name="FY0725.6" localSheetId="7">#REF!</definedName>
    <definedName name="FY0725.6">#REF!</definedName>
    <definedName name="FY0726.0" localSheetId="12">#REF!</definedName>
    <definedName name="FY0726.0" localSheetId="7">#REF!</definedName>
    <definedName name="FY0726.0">#REF!</definedName>
    <definedName name="FY0731.0" localSheetId="12">#REF!</definedName>
    <definedName name="FY0731.0" localSheetId="7">#REF!</definedName>
    <definedName name="FY0731.0">#REF!</definedName>
    <definedName name="FY0732.0" localSheetId="12">#REF!</definedName>
    <definedName name="FY0732.0" localSheetId="7">#REF!</definedName>
    <definedName name="FY0732.0">#REF!</definedName>
    <definedName name="FY07Ling" localSheetId="12">#REF!</definedName>
    <definedName name="FY07Ling" localSheetId="7">#REF!</definedName>
    <definedName name="FY07Ling">#REF!</definedName>
    <definedName name="FY07Mult" localSheetId="12">#REF!</definedName>
    <definedName name="FY07Mult" localSheetId="7">#REF!</definedName>
    <definedName name="FY07Mult">#REF!</definedName>
    <definedName name="FY07PEPI" localSheetId="12">#REF!</definedName>
    <definedName name="FY07PEPI" localSheetId="7">#REF!</definedName>
    <definedName name="FY07PEPI">#REF!</definedName>
    <definedName name="FY07Tot" localSheetId="12">#REF!</definedName>
    <definedName name="FY07Tot" localSheetId="7">#REF!</definedName>
    <definedName name="FY07Tot">#REF!</definedName>
    <definedName name="FY07Train" localSheetId="12">#REF!</definedName>
    <definedName name="FY07Train" localSheetId="7">#REF!</definedName>
    <definedName name="FY07Train">#REF!</definedName>
    <definedName name="FY0811.1" localSheetId="12">#REF!</definedName>
    <definedName name="FY0811.1" localSheetId="7">#REF!</definedName>
    <definedName name="FY0811.1">#REF!</definedName>
    <definedName name="FY0811.5" localSheetId="12">#REF!</definedName>
    <definedName name="FY0811.5" localSheetId="7">#REF!</definedName>
    <definedName name="FY0811.5">#REF!</definedName>
    <definedName name="FY0812.1" localSheetId="12">#REF!</definedName>
    <definedName name="FY0812.1" localSheetId="7">#REF!</definedName>
    <definedName name="FY0812.1">#REF!</definedName>
    <definedName name="FY0821.0" localSheetId="12">#REF!</definedName>
    <definedName name="FY0821.0" localSheetId="7">#REF!</definedName>
    <definedName name="FY0821.0">#REF!</definedName>
    <definedName name="FY0822.0" localSheetId="12">#REF!</definedName>
    <definedName name="FY0822.0" localSheetId="7">#REF!</definedName>
    <definedName name="FY0822.0">#REF!</definedName>
    <definedName name="FY0823.1" localSheetId="12">#REF!</definedName>
    <definedName name="FY0823.1" localSheetId="7">#REF!</definedName>
    <definedName name="FY0823.1">#REF!</definedName>
    <definedName name="FY0823.2" localSheetId="12">#REF!</definedName>
    <definedName name="FY0823.2" localSheetId="7">#REF!</definedName>
    <definedName name="FY0823.2">#REF!</definedName>
    <definedName name="FY0823.3" localSheetId="12">#REF!</definedName>
    <definedName name="FY0823.3" localSheetId="7">#REF!</definedName>
    <definedName name="FY0823.3">#REF!</definedName>
    <definedName name="FY0824.0" localSheetId="12">#REF!</definedName>
    <definedName name="FY0824.0" localSheetId="7">#REF!</definedName>
    <definedName name="FY0824.0">#REF!</definedName>
    <definedName name="FY0825.2" localSheetId="12">#REF!</definedName>
    <definedName name="FY0825.2" localSheetId="7">#REF!</definedName>
    <definedName name="FY0825.2">#REF!</definedName>
    <definedName name="FY0825.3" localSheetId="12">#REF!</definedName>
    <definedName name="FY0825.3" localSheetId="7">#REF!</definedName>
    <definedName name="FY0825.3">#REF!</definedName>
    <definedName name="FY0825.6" localSheetId="12">#REF!</definedName>
    <definedName name="FY0825.6" localSheetId="7">#REF!</definedName>
    <definedName name="FY0825.6">#REF!</definedName>
    <definedName name="FY0826.0" localSheetId="12">#REF!</definedName>
    <definedName name="FY0826.0" localSheetId="7">#REF!</definedName>
    <definedName name="FY0826.0">#REF!</definedName>
    <definedName name="FY0831.0" localSheetId="12">#REF!</definedName>
    <definedName name="FY0831.0" localSheetId="7">#REF!</definedName>
    <definedName name="FY0831.0">#REF!</definedName>
    <definedName name="FY0832.0" localSheetId="12">#REF!</definedName>
    <definedName name="FY0832.0" localSheetId="7">#REF!</definedName>
    <definedName name="FY0832.0">#REF!</definedName>
    <definedName name="FY08Ling" localSheetId="12">#REF!</definedName>
    <definedName name="FY08Ling" localSheetId="7">#REF!</definedName>
    <definedName name="FY08Ling">#REF!</definedName>
    <definedName name="FY08Mult" localSheetId="12">#REF!</definedName>
    <definedName name="FY08Mult" localSheetId="7">#REF!</definedName>
    <definedName name="FY08Mult">#REF!</definedName>
    <definedName name="FY08PEPI" localSheetId="12">#REF!</definedName>
    <definedName name="FY08PEPI" localSheetId="7">#REF!</definedName>
    <definedName name="FY08PEPI">#REF!</definedName>
    <definedName name="FY08Tot" localSheetId="12">#REF!</definedName>
    <definedName name="FY08Tot" localSheetId="7">#REF!</definedName>
    <definedName name="FY08Tot">#REF!</definedName>
    <definedName name="FY08Train" localSheetId="12">#REF!</definedName>
    <definedName name="FY08Train" localSheetId="7">#REF!</definedName>
    <definedName name="FY08Train">#REF!</definedName>
    <definedName name="FY0911.1" localSheetId="12">#REF!</definedName>
    <definedName name="FY0911.1" localSheetId="7">#REF!</definedName>
    <definedName name="FY0911.1">#REF!</definedName>
    <definedName name="FY0911.5" localSheetId="12">#REF!</definedName>
    <definedName name="FY0911.5" localSheetId="7">#REF!</definedName>
    <definedName name="FY0911.5">#REF!</definedName>
    <definedName name="FY0912.1" localSheetId="12">#REF!</definedName>
    <definedName name="FY0912.1" localSheetId="7">#REF!</definedName>
    <definedName name="FY0912.1">#REF!</definedName>
    <definedName name="FY0921.0" localSheetId="12">#REF!</definedName>
    <definedName name="FY0921.0" localSheetId="7">#REF!</definedName>
    <definedName name="FY0921.0">#REF!</definedName>
    <definedName name="FY0922.0" localSheetId="12">#REF!</definedName>
    <definedName name="FY0922.0" localSheetId="7">#REF!</definedName>
    <definedName name="FY0922.0">#REF!</definedName>
    <definedName name="FY0923.1" localSheetId="12">#REF!</definedName>
    <definedName name="FY0923.1" localSheetId="7">#REF!</definedName>
    <definedName name="FY0923.1">#REF!</definedName>
    <definedName name="FY0923.2" localSheetId="12">#REF!</definedName>
    <definedName name="FY0923.2" localSheetId="7">#REF!</definedName>
    <definedName name="FY0923.2">#REF!</definedName>
    <definedName name="FY0923.3" localSheetId="12">#REF!</definedName>
    <definedName name="FY0923.3" localSheetId="7">#REF!</definedName>
    <definedName name="FY0923.3">#REF!</definedName>
    <definedName name="FY0924.0" localSheetId="12">#REF!</definedName>
    <definedName name="FY0924.0" localSheetId="7">#REF!</definedName>
    <definedName name="FY0924.0">#REF!</definedName>
    <definedName name="FY0925.2" localSheetId="12">#REF!</definedName>
    <definedName name="FY0925.2" localSheetId="7">#REF!</definedName>
    <definedName name="FY0925.2">#REF!</definedName>
    <definedName name="FY0925.3" localSheetId="12">#REF!</definedName>
    <definedName name="FY0925.3" localSheetId="7">#REF!</definedName>
    <definedName name="FY0925.3">#REF!</definedName>
    <definedName name="FY0925.6" localSheetId="12">#REF!</definedName>
    <definedName name="FY0925.6" localSheetId="7">#REF!</definedName>
    <definedName name="FY0925.6">#REF!</definedName>
    <definedName name="FY0926.0" localSheetId="12">#REF!</definedName>
    <definedName name="FY0926.0" localSheetId="7">#REF!</definedName>
    <definedName name="FY0926.0">#REF!</definedName>
    <definedName name="FY0931.0" localSheetId="12">#REF!</definedName>
    <definedName name="FY0931.0" localSheetId="7">#REF!</definedName>
    <definedName name="FY0931.0">#REF!</definedName>
    <definedName name="FY0932.0" localSheetId="12">#REF!</definedName>
    <definedName name="FY0932.0" localSheetId="7">#REF!</definedName>
    <definedName name="FY0932.0">#REF!</definedName>
    <definedName name="FY09Ling" localSheetId="12">#REF!</definedName>
    <definedName name="FY09Ling" localSheetId="7">#REF!</definedName>
    <definedName name="FY09Ling">#REF!</definedName>
    <definedName name="FY09Mult" localSheetId="12">#REF!</definedName>
    <definedName name="FY09Mult" localSheetId="7">#REF!</definedName>
    <definedName name="FY09Mult">#REF!</definedName>
    <definedName name="FY09PEPI" localSheetId="12">#REF!</definedName>
    <definedName name="FY09PEPI" localSheetId="7">#REF!</definedName>
    <definedName name="FY09PEPI">#REF!</definedName>
    <definedName name="FY09Tot" localSheetId="12">#REF!</definedName>
    <definedName name="FY09Tot" localSheetId="7">#REF!</definedName>
    <definedName name="FY09Tot">#REF!</definedName>
    <definedName name="FY09Train" localSheetId="12">#REF!</definedName>
    <definedName name="FY09Train" localSheetId="7">#REF!</definedName>
    <definedName name="FY09Train">#REF!</definedName>
    <definedName name="FY2001NonPayInflation" localSheetId="7">#REF!</definedName>
    <definedName name="FY2001NonPayInflation">#REF!</definedName>
    <definedName name="G" localSheetId="7">#REF!</definedName>
    <definedName name="G">#REF!</definedName>
    <definedName name="Geo_PayRaisePct_BY" localSheetId="7">#REF!</definedName>
    <definedName name="Geo_PayRaisePct_BY">#REF!</definedName>
    <definedName name="Geo_PayRaisePct_BY1" localSheetId="7">#REF!</definedName>
    <definedName name="Geo_PayRaisePct_BY1">#REF!</definedName>
    <definedName name="Geo_PayRaisePct_BY2" localSheetId="7">#REF!</definedName>
    <definedName name="Geo_PayRaisePct_BY2">#REF!</definedName>
    <definedName name="Geo_PayRaisePct_BY3" localSheetId="7">#REF!</definedName>
    <definedName name="Geo_PayRaisePct_BY3">#REF!</definedName>
    <definedName name="Geo_PayRaisePct_BY4" localSheetId="7">#REF!</definedName>
    <definedName name="Geo_PayRaisePct_BY4">#REF!</definedName>
    <definedName name="Geo_PayRaisePct_BY5" localSheetId="7">#REF!</definedName>
    <definedName name="Geo_PayRaisePct_BY5">#REF!</definedName>
    <definedName name="Geo_PayRaisePct_CY" localSheetId="7">#REF!</definedName>
    <definedName name="Geo_PayRaisePct_CY">#REF!</definedName>
    <definedName name="Geo_PayRaisePct_PY" localSheetId="7">#REF!</definedName>
    <definedName name="Geo_PayRaisePct_PY">#REF!</definedName>
    <definedName name="Grade_Step">'[6]Pay Tables'!#REF!</definedName>
    <definedName name="H" localSheetId="7">#REF!</definedName>
    <definedName name="H">#REF!</definedName>
    <definedName name="I" localSheetId="7">#REF!</definedName>
    <definedName name="I">#REF!</definedName>
    <definedName name="Initiative1">'[2]Drop Downs'!$E$2:$E$50</definedName>
    <definedName name="INTEL" localSheetId="12">#REF!</definedName>
    <definedName name="INTEL" localSheetId="7">#REF!</definedName>
    <definedName name="INTEL">#REF!</definedName>
    <definedName name="Item">'[2]Drop Downs'!$F$1:$F$60</definedName>
    <definedName name="Jan2000PayRaise" localSheetId="7">#REF!</definedName>
    <definedName name="Jan2000PayRaise">#REF!</definedName>
    <definedName name="Jan2001PayRaise" localSheetId="7">#REF!</definedName>
    <definedName name="Jan2001PayRaise">#REF!</definedName>
    <definedName name="JMD" localSheetId="12">#REF!</definedName>
    <definedName name="JMD" localSheetId="7">#REF!</definedName>
    <definedName name="JMD">#REF!</definedName>
    <definedName name="Locale1">'[2]Drop Downs'!$H$2:$H$4</definedName>
    <definedName name="measure_direction">[4]lists!$A$6:$A$7</definedName>
    <definedName name="MISC" localSheetId="7">#REF!</definedName>
    <definedName name="MISC">#REF!</definedName>
    <definedName name="ModeFixed" localSheetId="7">#REF!</definedName>
    <definedName name="ModeFixed">#REF!</definedName>
    <definedName name="ModeProrate" localSheetId="7">#REF!</definedName>
    <definedName name="ModeProrate">#REF!</definedName>
    <definedName name="new" localSheetId="7">#REF!</definedName>
    <definedName name="new">#REF!</definedName>
    <definedName name="Nonpay_InflationPct_BY" localSheetId="7">#REF!</definedName>
    <definedName name="Nonpay_InflationPct_BY">#REF!</definedName>
    <definedName name="Nonpay_InflationPct_BY1" localSheetId="7">#REF!</definedName>
    <definedName name="Nonpay_InflationPct_BY1">#REF!</definedName>
    <definedName name="Nonpay_InflationPct_BY2" localSheetId="7">#REF!</definedName>
    <definedName name="Nonpay_InflationPct_BY2">#REF!</definedName>
    <definedName name="Nonpay_InflationPct_BY3" localSheetId="7">#REF!</definedName>
    <definedName name="Nonpay_InflationPct_BY3">#REF!</definedName>
    <definedName name="Nonpay_InflationPct_BY4" localSheetId="7">#REF!</definedName>
    <definedName name="Nonpay_InflationPct_BY4">#REF!</definedName>
    <definedName name="Nonpay_InflationPct_BY5" localSheetId="7">#REF!</definedName>
    <definedName name="Nonpay_InflationPct_BY5">#REF!</definedName>
    <definedName name="Nonpay_InflationPct_CY" localSheetId="7">#REF!</definedName>
    <definedName name="Nonpay_InflationPct_CY">#REF!</definedName>
    <definedName name="Nonpay_InflationPct_PY" localSheetId="7">#REF!</definedName>
    <definedName name="Nonpay_InflationPct_PY">#REF!</definedName>
    <definedName name="OASDI" localSheetId="7">#REF!</definedName>
    <definedName name="OASDI">#REF!</definedName>
    <definedName name="Office">#REF!</definedName>
    <definedName name="Other_Hires_BY1" localSheetId="7">[7]Named!$C$28</definedName>
    <definedName name="Other_Hires_BY1">[8]Named!$C$28</definedName>
    <definedName name="PAGE1" localSheetId="7">#REF!</definedName>
    <definedName name="PAGE1">#REF!</definedName>
    <definedName name="PAGE3" localSheetId="7">#REF!</definedName>
    <definedName name="PAGE3">#REF!</definedName>
    <definedName name="PAGE4" localSheetId="7">#REF!</definedName>
    <definedName name="PAGE4">#REF!</definedName>
    <definedName name="PART" localSheetId="12">#REF!</definedName>
    <definedName name="PART" localSheetId="7">#REF!</definedName>
    <definedName name="PART">#REF!</definedName>
    <definedName name="Pay_Caps">'[6]Pay Tables'!#REF!</definedName>
    <definedName name="Position23">'[2]Drop Downs'!$I$2:$I$17</definedName>
    <definedName name="_xlnm.Print_Area" localSheetId="12">'ATB by Decision Unit '!$A$1:$R$34</definedName>
    <definedName name="_xlnm.Print_Area" localSheetId="0">'B. Summ of Req.'!$A$1:$D$63</definedName>
    <definedName name="_xlnm.Print_Area" localSheetId="1">'B. Summ of Req. by DU'!$A$1:$M$42</definedName>
    <definedName name="_xlnm.Print_Area" localSheetId="14">'B. Summ of Req. by DU CNST'!$A$1:$M$33</definedName>
    <definedName name="_xlnm.Print_Area" localSheetId="13">'B. Summ of Req. CNST'!$A$1:$D$33</definedName>
    <definedName name="_xlnm.Print_Area" localSheetId="2">'C. Program Changes by DU'!$A$1:$N$46</definedName>
    <definedName name="_xlnm.Print_Area" localSheetId="3">'D. Strategic Goals &amp; Objectives'!$A$1:$N$31</definedName>
    <definedName name="_xlnm.Print_Area" localSheetId="15">'D. Strategic Goals&amp;Object CNST'!$A$1:$N$31</definedName>
    <definedName name="_xlnm.Print_Area" localSheetId="4">'E. ATB Justification'!$A$1:$G$68</definedName>
    <definedName name="_xlnm.Print_Area" localSheetId="5">'F. 2012 Crosswalk'!$A$1:$O$40</definedName>
    <definedName name="_xlnm.Print_Area" localSheetId="16">'F. 2012 Crosswalk CNST'!$A$1:$O$29</definedName>
    <definedName name="_xlnm.Print_Area" localSheetId="6">'G. 2013 Crosswalk'!$A$1:$M$36</definedName>
    <definedName name="_xlnm.Print_Area" localSheetId="17">'G. 2013 Crosswalk CNST'!$A$1:$M$30</definedName>
    <definedName name="_xlnm.Print_Area" localSheetId="7">'H. Reimb Resources FY 2014'!$A$1:$P$40</definedName>
    <definedName name="_xlnm.Print_Area" localSheetId="8">'I. Permanent Positions'!$A$1:$J$42</definedName>
    <definedName name="_xlnm.Print_Area" localSheetId="9">'J. Financial Analysis (2)'!$A$1:$O$155</definedName>
    <definedName name="_xlnm.Print_Area" localSheetId="10">'K. Summary by Grade'!$A$1:$L$31</definedName>
    <definedName name="_xlnm.Print_Area" localSheetId="11">'L. Summary by OC'!$A$1:$I$51</definedName>
    <definedName name="_xlnm.Print_Area" localSheetId="18">'L. Summary by OC CNST'!$A$1:$I$48</definedName>
    <definedName name="_xlnm.Print_Area">#REF!</definedName>
    <definedName name="Print_Area2" localSheetId="7">#REF!</definedName>
    <definedName name="Print_Area2">#REF!</definedName>
    <definedName name="_xlnm.Print_Titles" localSheetId="2">'C. Program Changes by DU'!$1:$5</definedName>
    <definedName name="_xlnm.Print_Titles" localSheetId="4">'E. ATB Justification'!$1:$6</definedName>
    <definedName name="_xlnm.Print_Titles" localSheetId="7">#REF!</definedName>
    <definedName name="_xlnm.Print_Titles" localSheetId="9">'J. Financial Analysis (2)'!$1:$4</definedName>
    <definedName name="_xlnm.Print_Titles">#REF!</definedName>
    <definedName name="quarters">[4]lists!$B$3:$B$6</definedName>
    <definedName name="REIMPRO" localSheetId="12">#REF!</definedName>
    <definedName name="REIMPRO" localSheetId="7">'H. Reimb Resources FY 2014'!$B$1:$O$38</definedName>
    <definedName name="REIMPRO">#REF!</definedName>
    <definedName name="REIMSOR" localSheetId="12">#REF!</definedName>
    <definedName name="REIMSOR" localSheetId="7">'H. Reimb Resources FY 2014'!#REF!</definedName>
    <definedName name="REIMSOR">#REF!</definedName>
    <definedName name="Ret_Type">'[6]Pay Tables'!#REF!</definedName>
    <definedName name="SE" localSheetId="7">#REF!</definedName>
    <definedName name="SE">#REF!</definedName>
    <definedName name="Sub_Buckets" localSheetId="7">#REF!</definedName>
    <definedName name="Sub_Buckets">#REF!</definedName>
    <definedName name="sum_avg">[4]lists!$A$9:$A$10</definedName>
    <definedName name="Test" localSheetId="12">#REF!</definedName>
    <definedName name="Test">#REF!</definedName>
    <definedName name="Threat1">'[2]Drop Downs'!$D$2:$D$9</definedName>
    <definedName name="TOTAL" localSheetId="7">#REF!</definedName>
    <definedName name="TOTAL">#REF!</definedName>
    <definedName name="TRANSPORTATION" localSheetId="7">#REF!</definedName>
    <definedName name="TRANSPORTATION">#REF!</definedName>
    <definedName name="TSP" localSheetId="7">#REF!</definedName>
    <definedName name="TSP">#REF!</definedName>
    <definedName name="TURNOVER" localSheetId="7">#REF!</definedName>
    <definedName name="TURNOVER">#REF!</definedName>
    <definedName name="Weight_PayRaisePct_BY" localSheetId="7">#REF!</definedName>
    <definedName name="Weight_PayRaisePct_BY">#REF!</definedName>
    <definedName name="Weight_PayRaisePct_BY1" localSheetId="7">#REF!</definedName>
    <definedName name="Weight_PayRaisePct_BY1">#REF!</definedName>
    <definedName name="Weight_PayRaisePct_BY2" localSheetId="7">#REF!</definedName>
    <definedName name="Weight_PayRaisePct_BY2">#REF!</definedName>
    <definedName name="Weight_PayRaisePct_BY3" localSheetId="7">#REF!</definedName>
    <definedName name="Weight_PayRaisePct_BY3">#REF!</definedName>
    <definedName name="Weight_PayRaisePct_BY4" localSheetId="7">#REF!</definedName>
    <definedName name="Weight_PayRaisePct_BY4">#REF!</definedName>
    <definedName name="Weight_PayRaisePct_BY5" localSheetId="7">#REF!</definedName>
    <definedName name="Weight_PayRaisePct_BY5">#REF!</definedName>
    <definedName name="Weight_PayRaisePct_CY" localSheetId="7">#REF!</definedName>
    <definedName name="Weight_PayRaisePct_CY">#REF!</definedName>
    <definedName name="Weight_PayRaisePct_PY" localSheetId="7">#REF!</definedName>
    <definedName name="Weight_PayRaisePct_PY">#REF!</definedName>
    <definedName name="WIG" localSheetId="7">#REF!</definedName>
    <definedName name="WIG">#REF!</definedName>
    <definedName name="WIGBACKUP" localSheetId="7">#REF!</definedName>
    <definedName name="WIGBACKUP">#REF!</definedName>
    <definedName name="WIGSCAL" localSheetId="7">#REF!</definedName>
    <definedName name="WIGSCAL">#REF!</definedName>
    <definedName name="WIGSMODEL" localSheetId="7">#REF!</definedName>
    <definedName name="WIGSMODEL">#REF!</definedName>
    <definedName name="Year">'[6]Pay Tables'!#REF!</definedName>
    <definedName name="yes_no">[4]lists!$A$3:$A$4</definedName>
    <definedName name="Z_12C66D54_5067_4346_818B_6EAB1C8A9183_.wvu.PrintArea" localSheetId="12" hidden="1">'ATB by Decision Unit '!$A$1:$R$35</definedName>
    <definedName name="Z_3118AF25_8423_420A_806A_487665220C68_.wvu.PrintArea" localSheetId="12" hidden="1">'ATB by Decision Unit '!$A$1:$R$35</definedName>
    <definedName name="Z_4148B88B_8ED7_4FDE_9459_DEB244AD0552_.wvu.PrintArea" localSheetId="12" hidden="1">'ATB by Decision Unit '!$A$1:$R$35</definedName>
    <definedName name="Z_56C0A34E_45B4_448B_85E5_70B3A8E63333_.wvu.PrintArea" localSheetId="12" hidden="1">'ATB by Decision Unit '!$A$1:$R$35</definedName>
  </definedNames>
  <calcPr calcId="125725"/>
</workbook>
</file>

<file path=xl/calcChain.xml><?xml version="1.0" encoding="utf-8"?>
<calcChain xmlns="http://schemas.openxmlformats.org/spreadsheetml/2006/main">
  <c r="G37" i="19"/>
  <c r="L27" i="26"/>
  <c r="L28" s="1"/>
  <c r="K27"/>
  <c r="K28" s="1"/>
  <c r="J27"/>
  <c r="J28" s="1"/>
  <c r="I27"/>
  <c r="I28" s="1"/>
  <c r="H27"/>
  <c r="G27"/>
  <c r="G28" s="1"/>
  <c r="F27"/>
  <c r="E27"/>
  <c r="E28" s="1"/>
  <c r="D27"/>
  <c r="C27"/>
  <c r="C28" s="1"/>
  <c r="N26"/>
  <c r="M26"/>
  <c r="N25"/>
  <c r="M25"/>
  <c r="N24"/>
  <c r="M24"/>
  <c r="N23"/>
  <c r="N27" s="1"/>
  <c r="M23"/>
  <c r="M27" s="1"/>
  <c r="L21"/>
  <c r="K21"/>
  <c r="J21"/>
  <c r="I21"/>
  <c r="H21"/>
  <c r="G21"/>
  <c r="F21"/>
  <c r="E21"/>
  <c r="D21"/>
  <c r="C21"/>
  <c r="N20"/>
  <c r="M20"/>
  <c r="N19"/>
  <c r="M19"/>
  <c r="N18"/>
  <c r="M18"/>
  <c r="N17"/>
  <c r="M17"/>
  <c r="N16"/>
  <c r="M16"/>
  <c r="N15"/>
  <c r="N21" s="1"/>
  <c r="M15"/>
  <c r="M21" s="1"/>
  <c r="L13"/>
  <c r="K13"/>
  <c r="J13"/>
  <c r="I13"/>
  <c r="H13"/>
  <c r="G13"/>
  <c r="E13"/>
  <c r="D13"/>
  <c r="C13"/>
  <c r="N12"/>
  <c r="M12"/>
  <c r="N11"/>
  <c r="M11"/>
  <c r="N10"/>
  <c r="N13" s="1"/>
  <c r="M10"/>
  <c r="M13" s="1"/>
  <c r="C27" i="24"/>
  <c r="D27"/>
  <c r="B27"/>
  <c r="C25"/>
  <c r="D25"/>
  <c r="B25"/>
  <c r="C20"/>
  <c r="I30" i="25"/>
  <c r="I29"/>
  <c r="G24"/>
  <c r="G26" s="1"/>
  <c r="F24"/>
  <c r="F28" s="1"/>
  <c r="F33" s="1"/>
  <c r="E24"/>
  <c r="D24"/>
  <c r="D26" s="1"/>
  <c r="C24"/>
  <c r="C28" s="1"/>
  <c r="C33" s="1"/>
  <c r="B24"/>
  <c r="A23"/>
  <c r="L18"/>
  <c r="I32" s="1"/>
  <c r="L17"/>
  <c r="I31" s="1"/>
  <c r="L13"/>
  <c r="I27" s="1"/>
  <c r="M11"/>
  <c r="J25" s="1"/>
  <c r="J10"/>
  <c r="J12" s="1"/>
  <c r="I10"/>
  <c r="I14" s="1"/>
  <c r="I19" s="1"/>
  <c r="H10"/>
  <c r="G10"/>
  <c r="G12" s="1"/>
  <c r="F10"/>
  <c r="F14" s="1"/>
  <c r="E10"/>
  <c r="D10"/>
  <c r="D12" s="1"/>
  <c r="C10"/>
  <c r="C14" s="1"/>
  <c r="C19" s="1"/>
  <c r="B10"/>
  <c r="M9"/>
  <c r="J23" s="1"/>
  <c r="L9"/>
  <c r="I23" s="1"/>
  <c r="K9"/>
  <c r="H23" s="1"/>
  <c r="D20" i="24"/>
  <c r="B20"/>
  <c r="D17"/>
  <c r="D21" s="1"/>
  <c r="C17"/>
  <c r="B17"/>
  <c r="D13"/>
  <c r="C13"/>
  <c r="B13"/>
  <c r="D10"/>
  <c r="C10"/>
  <c r="B10"/>
  <c r="F13" i="26" l="1"/>
  <c r="H28"/>
  <c r="F28"/>
  <c r="D28"/>
  <c r="N28"/>
  <c r="M28"/>
  <c r="B21" i="24"/>
  <c r="B28"/>
  <c r="D28"/>
  <c r="C21"/>
  <c r="C22" s="1"/>
  <c r="B22"/>
  <c r="C28"/>
  <c r="D22"/>
  <c r="D29" s="1"/>
  <c r="D31" s="1"/>
  <c r="I24" i="25"/>
  <c r="F19"/>
  <c r="L19" s="1"/>
  <c r="I33" s="1"/>
  <c r="L14"/>
  <c r="I28" s="1"/>
  <c r="H24"/>
  <c r="J24"/>
  <c r="M12"/>
  <c r="J26" s="1"/>
  <c r="L10"/>
  <c r="K10"/>
  <c r="M10"/>
  <c r="B29" i="24" l="1"/>
  <c r="B32" s="1"/>
  <c r="C29"/>
  <c r="C32" s="1"/>
  <c r="D32"/>
  <c r="B31"/>
  <c r="C31" l="1"/>
  <c r="G12" i="21" l="1"/>
  <c r="G10"/>
  <c r="G15"/>
  <c r="G23"/>
  <c r="I27" i="4"/>
  <c r="I30"/>
  <c r="I29"/>
  <c r="I28"/>
  <c r="N155" i="22"/>
  <c r="O139"/>
  <c r="O140"/>
  <c r="O141"/>
  <c r="O142"/>
  <c r="O143"/>
  <c r="O144"/>
  <c r="O145"/>
  <c r="O146"/>
  <c r="O147"/>
  <c r="O148"/>
  <c r="O149"/>
  <c r="O150"/>
  <c r="O151"/>
  <c r="O152"/>
  <c r="O153"/>
  <c r="O154"/>
  <c r="N135"/>
  <c r="O135"/>
  <c r="N136"/>
  <c r="O136"/>
  <c r="O137"/>
  <c r="N138"/>
  <c r="O138"/>
  <c r="N124"/>
  <c r="O124"/>
  <c r="N125"/>
  <c r="O125"/>
  <c r="N126"/>
  <c r="O126"/>
  <c r="N127"/>
  <c r="O127"/>
  <c r="N128"/>
  <c r="O128"/>
  <c r="N129"/>
  <c r="O129"/>
  <c r="N130"/>
  <c r="O130"/>
  <c r="N131"/>
  <c r="O131"/>
  <c r="N132"/>
  <c r="O132"/>
  <c r="N133"/>
  <c r="O133"/>
  <c r="N134"/>
  <c r="O134"/>
  <c r="O123"/>
  <c r="N123"/>
  <c r="K41"/>
  <c r="J41"/>
  <c r="I41"/>
  <c r="H41"/>
  <c r="G41"/>
  <c r="F41"/>
  <c r="E41"/>
  <c r="D41"/>
  <c r="C41"/>
  <c r="M79"/>
  <c r="L79"/>
  <c r="K79"/>
  <c r="J79"/>
  <c r="I79"/>
  <c r="G79"/>
  <c r="F79"/>
  <c r="E79"/>
  <c r="D79"/>
  <c r="C79"/>
  <c r="M117"/>
  <c r="L117"/>
  <c r="K117"/>
  <c r="I117"/>
  <c r="H117"/>
  <c r="G117"/>
  <c r="F117"/>
  <c r="E117"/>
  <c r="D117"/>
  <c r="C117"/>
  <c r="K155"/>
  <c r="L155"/>
  <c r="M155"/>
  <c r="F155"/>
  <c r="G155"/>
  <c r="H155"/>
  <c r="I155"/>
  <c r="J155"/>
  <c r="B155"/>
  <c r="C155"/>
  <c r="E155"/>
  <c r="M97" l="1"/>
  <c r="M100" s="1"/>
  <c r="L97"/>
  <c r="K97"/>
  <c r="K98" s="1"/>
  <c r="J97"/>
  <c r="I97"/>
  <c r="I98" s="1"/>
  <c r="H97"/>
  <c r="G97"/>
  <c r="G100" s="1"/>
  <c r="F97"/>
  <c r="E97"/>
  <c r="D97"/>
  <c r="C97"/>
  <c r="B97"/>
  <c r="M59"/>
  <c r="M62" s="1"/>
  <c r="L59"/>
  <c r="K59"/>
  <c r="K60" s="1"/>
  <c r="J59"/>
  <c r="I59"/>
  <c r="I60" s="1"/>
  <c r="H59"/>
  <c r="G59"/>
  <c r="G62" s="1"/>
  <c r="F59"/>
  <c r="E59"/>
  <c r="D59"/>
  <c r="C59"/>
  <c r="B59"/>
  <c r="D21" i="1"/>
  <c r="F46" i="23"/>
  <c r="C27"/>
  <c r="C41" s="1"/>
  <c r="E13"/>
  <c r="F13"/>
  <c r="G13"/>
  <c r="C25"/>
  <c r="D25"/>
  <c r="D27"/>
  <c r="C40"/>
  <c r="D40"/>
  <c r="D41"/>
  <c r="E46"/>
  <c r="G46"/>
  <c r="E50"/>
  <c r="F50"/>
  <c r="G50"/>
  <c r="E55"/>
  <c r="F55"/>
  <c r="G55"/>
  <c r="G63"/>
  <c r="E67"/>
  <c r="F67"/>
  <c r="G67"/>
  <c r="G68" s="1"/>
  <c r="C98" i="22" l="1"/>
  <c r="C100" s="1"/>
  <c r="E98"/>
  <c r="E100" s="1"/>
  <c r="H98"/>
  <c r="H100" s="1"/>
  <c r="J98"/>
  <c r="J100" s="1"/>
  <c r="J117" s="1"/>
  <c r="L98"/>
  <c r="L100" s="1"/>
  <c r="I100"/>
  <c r="K100"/>
  <c r="B98"/>
  <c r="B100" s="1"/>
  <c r="B117" s="1"/>
  <c r="D98"/>
  <c r="D100" s="1"/>
  <c r="F98"/>
  <c r="F100" s="1"/>
  <c r="C60"/>
  <c r="C62" s="1"/>
  <c r="E60"/>
  <c r="E62" s="1"/>
  <c r="H60"/>
  <c r="H62" s="1"/>
  <c r="H79" s="1"/>
  <c r="J60"/>
  <c r="J62" s="1"/>
  <c r="L60"/>
  <c r="L62" s="1"/>
  <c r="I62"/>
  <c r="K62"/>
  <c r="B60"/>
  <c r="B62" s="1"/>
  <c r="B79" s="1"/>
  <c r="D60"/>
  <c r="D62" s="1"/>
  <c r="F60"/>
  <c r="F62" s="1"/>
  <c r="G18" i="21"/>
  <c r="G19"/>
  <c r="G16"/>
  <c r="B21" i="22"/>
  <c r="C21"/>
  <c r="D21"/>
  <c r="E21"/>
  <c r="F21"/>
  <c r="G21"/>
  <c r="H21"/>
  <c r="I21"/>
  <c r="I22" s="1"/>
  <c r="J21"/>
  <c r="K21"/>
  <c r="K22" s="1"/>
  <c r="K24" s="1"/>
  <c r="L21"/>
  <c r="M21"/>
  <c r="M24" s="1"/>
  <c r="M41" s="1"/>
  <c r="B22"/>
  <c r="C22"/>
  <c r="D22"/>
  <c r="E22"/>
  <c r="F22"/>
  <c r="H22"/>
  <c r="H24" s="1"/>
  <c r="J22"/>
  <c r="J24" s="1"/>
  <c r="L24"/>
  <c r="L41" s="1"/>
  <c r="B24"/>
  <c r="B41" s="1"/>
  <c r="C24"/>
  <c r="D24"/>
  <c r="E24"/>
  <c r="F24"/>
  <c r="G24"/>
  <c r="B135"/>
  <c r="B136" s="1"/>
  <c r="B138" s="1"/>
  <c r="C135"/>
  <c r="D135"/>
  <c r="E135"/>
  <c r="E136" s="1"/>
  <c r="F135"/>
  <c r="G135"/>
  <c r="G138" s="1"/>
  <c r="H135"/>
  <c r="H136" s="1"/>
  <c r="H138" s="1"/>
  <c r="I135"/>
  <c r="I136" s="1"/>
  <c r="J135"/>
  <c r="J136" s="1"/>
  <c r="J138" s="1"/>
  <c r="K135"/>
  <c r="K136" s="1"/>
  <c r="L135"/>
  <c r="L136" s="1"/>
  <c r="L138" s="1"/>
  <c r="M135"/>
  <c r="M138" s="1"/>
  <c r="C136"/>
  <c r="D136"/>
  <c r="D138" s="1"/>
  <c r="D155" s="1"/>
  <c r="F136"/>
  <c r="F138" s="1"/>
  <c r="L27" i="21"/>
  <c r="K27"/>
  <c r="J27"/>
  <c r="I27"/>
  <c r="H27"/>
  <c r="G27"/>
  <c r="F27"/>
  <c r="E27"/>
  <c r="D27"/>
  <c r="C27"/>
  <c r="N26"/>
  <c r="M26"/>
  <c r="N25"/>
  <c r="M25"/>
  <c r="N24"/>
  <c r="M24"/>
  <c r="N23"/>
  <c r="N27" s="1"/>
  <c r="M23"/>
  <c r="M27" s="1"/>
  <c r="L21"/>
  <c r="K21"/>
  <c r="J21"/>
  <c r="I21"/>
  <c r="H21"/>
  <c r="G21"/>
  <c r="F21"/>
  <c r="E21"/>
  <c r="D21"/>
  <c r="C21"/>
  <c r="N20"/>
  <c r="M20"/>
  <c r="N19"/>
  <c r="M19"/>
  <c r="N18"/>
  <c r="M18"/>
  <c r="N17"/>
  <c r="M17"/>
  <c r="N16"/>
  <c r="M16"/>
  <c r="N15"/>
  <c r="N21" s="1"/>
  <c r="M15"/>
  <c r="M21" s="1"/>
  <c r="L13"/>
  <c r="K13"/>
  <c r="J13"/>
  <c r="I13"/>
  <c r="H13"/>
  <c r="G13"/>
  <c r="F13"/>
  <c r="E13"/>
  <c r="D13"/>
  <c r="C13"/>
  <c r="N12"/>
  <c r="M12"/>
  <c r="N11"/>
  <c r="M11"/>
  <c r="N10"/>
  <c r="N13" s="1"/>
  <c r="M10"/>
  <c r="M13" l="1"/>
  <c r="M28" s="1"/>
  <c r="E138" i="22"/>
  <c r="C138"/>
  <c r="I24"/>
  <c r="K138"/>
  <c r="I138"/>
  <c r="F28" i="21"/>
  <c r="H28"/>
  <c r="J28"/>
  <c r="L28"/>
  <c r="E28"/>
  <c r="G28"/>
  <c r="I28"/>
  <c r="K28"/>
  <c r="D28"/>
  <c r="C28"/>
  <c r="N28"/>
  <c r="O155" i="22" l="1"/>
  <c r="O12" i="8" l="1"/>
  <c r="O13"/>
  <c r="O10"/>
  <c r="O9"/>
  <c r="J9"/>
  <c r="Q34" i="20" l="1"/>
  <c r="P34"/>
  <c r="O34"/>
  <c r="N34"/>
  <c r="M34"/>
  <c r="L34"/>
  <c r="K34"/>
  <c r="J34"/>
  <c r="I34"/>
  <c r="H34"/>
  <c r="G34"/>
  <c r="F34"/>
  <c r="E34"/>
  <c r="D34"/>
  <c r="C34"/>
  <c r="B34"/>
  <c r="R33"/>
  <c r="R32"/>
  <c r="R31"/>
  <c r="R30"/>
  <c r="R29"/>
  <c r="R28"/>
  <c r="R27"/>
  <c r="R26"/>
  <c r="R25"/>
  <c r="R24"/>
  <c r="R23"/>
  <c r="R22"/>
  <c r="R21"/>
  <c r="R20"/>
  <c r="R19"/>
  <c r="R18"/>
  <c r="R17"/>
  <c r="R16"/>
  <c r="R15"/>
  <c r="R14"/>
  <c r="R13"/>
  <c r="R12"/>
  <c r="R11"/>
  <c r="R10"/>
  <c r="R9"/>
  <c r="R34" l="1"/>
  <c r="I48" i="19"/>
  <c r="I47"/>
  <c r="H45"/>
  <c r="H43"/>
  <c r="F43"/>
  <c r="D43"/>
  <c r="B43"/>
  <c r="I42"/>
  <c r="I41"/>
  <c r="I40"/>
  <c r="I39"/>
  <c r="I38"/>
  <c r="I36"/>
  <c r="I35"/>
  <c r="E34"/>
  <c r="I34" s="1"/>
  <c r="I33"/>
  <c r="I32"/>
  <c r="I31"/>
  <c r="I30"/>
  <c r="I29"/>
  <c r="I28"/>
  <c r="I27"/>
  <c r="I26"/>
  <c r="I25"/>
  <c r="E25"/>
  <c r="I24"/>
  <c r="I23"/>
  <c r="I22"/>
  <c r="I21"/>
  <c r="I20"/>
  <c r="I19"/>
  <c r="I18"/>
  <c r="I17"/>
  <c r="I16"/>
  <c r="I13"/>
  <c r="H13"/>
  <c r="I12"/>
  <c r="H12"/>
  <c r="I11"/>
  <c r="H11"/>
  <c r="G10"/>
  <c r="G14" s="1"/>
  <c r="G43" s="1"/>
  <c r="F10"/>
  <c r="F14" s="1"/>
  <c r="E10"/>
  <c r="E14" s="1"/>
  <c r="E37" s="1"/>
  <c r="E43" s="1"/>
  <c r="D10"/>
  <c r="D14" s="1"/>
  <c r="C10"/>
  <c r="C14" s="1"/>
  <c r="C37" s="1"/>
  <c r="C43" s="1"/>
  <c r="B10"/>
  <c r="B14" s="1"/>
  <c r="I9"/>
  <c r="H9"/>
  <c r="I8"/>
  <c r="H8"/>
  <c r="H10" l="1"/>
  <c r="H14" s="1"/>
  <c r="I10"/>
  <c r="I14" s="1"/>
  <c r="I37" s="1"/>
  <c r="I43" s="1"/>
  <c r="L18" i="18" l="1"/>
  <c r="L17"/>
  <c r="L13"/>
  <c r="M11"/>
  <c r="J10"/>
  <c r="I10"/>
  <c r="I14" s="1"/>
  <c r="I19" s="1"/>
  <c r="H10"/>
  <c r="G10"/>
  <c r="G14" s="1"/>
  <c r="G19" s="1"/>
  <c r="F10"/>
  <c r="E10"/>
  <c r="D10"/>
  <c r="D12" s="1"/>
  <c r="C10"/>
  <c r="C14" s="1"/>
  <c r="C19" s="1"/>
  <c r="B10"/>
  <c r="M9"/>
  <c r="M10" s="1"/>
  <c r="M12" s="1"/>
  <c r="L9"/>
  <c r="L10" s="1"/>
  <c r="L14" s="1"/>
  <c r="L19" s="1"/>
  <c r="K9"/>
  <c r="K10" s="1"/>
  <c r="N16" i="17"/>
  <c r="N15"/>
  <c r="N11"/>
  <c r="L10"/>
  <c r="K10"/>
  <c r="J10"/>
  <c r="I10"/>
  <c r="I12" s="1"/>
  <c r="I17" s="1"/>
  <c r="H10"/>
  <c r="G10"/>
  <c r="F10"/>
  <c r="F12" s="1"/>
  <c r="F17" s="1"/>
  <c r="E10"/>
  <c r="D10"/>
  <c r="C10"/>
  <c r="C12" s="1"/>
  <c r="C17" s="1"/>
  <c r="B10"/>
  <c r="O9"/>
  <c r="O10" s="1"/>
  <c r="N9"/>
  <c r="N10" s="1"/>
  <c r="M9"/>
  <c r="M10" s="1"/>
  <c r="N12" l="1"/>
  <c r="N17" s="1"/>
  <c r="I49" i="14" l="1"/>
  <c r="I48"/>
  <c r="H46"/>
  <c r="H44"/>
  <c r="F44"/>
  <c r="D44"/>
  <c r="B44"/>
  <c r="I43"/>
  <c r="I42"/>
  <c r="I41"/>
  <c r="I40"/>
  <c r="I39"/>
  <c r="I37"/>
  <c r="I36"/>
  <c r="E35"/>
  <c r="I35" s="1"/>
  <c r="E34"/>
  <c r="I34" s="1"/>
  <c r="E33"/>
  <c r="I33" s="1"/>
  <c r="I32"/>
  <c r="I31"/>
  <c r="I30"/>
  <c r="I29"/>
  <c r="I28"/>
  <c r="I27"/>
  <c r="E26"/>
  <c r="I26" s="1"/>
  <c r="I25"/>
  <c r="I24"/>
  <c r="I23"/>
  <c r="I22"/>
  <c r="I21"/>
  <c r="I20"/>
  <c r="I19"/>
  <c r="E18"/>
  <c r="I18" s="1"/>
  <c r="I17"/>
  <c r="I16"/>
  <c r="G14"/>
  <c r="G38" s="1"/>
  <c r="G44" s="1"/>
  <c r="E14"/>
  <c r="E38" s="1"/>
  <c r="E44" s="1"/>
  <c r="C14"/>
  <c r="C38" s="1"/>
  <c r="C44" s="1"/>
  <c r="I13"/>
  <c r="H13"/>
  <c r="I12"/>
  <c r="H12"/>
  <c r="I11"/>
  <c r="H11"/>
  <c r="I10"/>
  <c r="F10"/>
  <c r="F14" s="1"/>
  <c r="D10"/>
  <c r="D14" s="1"/>
  <c r="B10"/>
  <c r="B14" s="1"/>
  <c r="I9"/>
  <c r="H9"/>
  <c r="H8"/>
  <c r="E8"/>
  <c r="I8" s="1"/>
  <c r="I14" l="1"/>
  <c r="I38" s="1"/>
  <c r="I44" s="1"/>
  <c r="H10"/>
  <c r="H14" s="1"/>
  <c r="J27" i="13" l="1"/>
  <c r="I27"/>
  <c r="H27"/>
  <c r="G27"/>
  <c r="F27"/>
  <c r="E27"/>
  <c r="L26"/>
  <c r="K26"/>
  <c r="L25"/>
  <c r="K25"/>
  <c r="L24"/>
  <c r="K24"/>
  <c r="L23"/>
  <c r="K23"/>
  <c r="L22"/>
  <c r="K22"/>
  <c r="L21"/>
  <c r="K21"/>
  <c r="L20"/>
  <c r="K20"/>
  <c r="L19"/>
  <c r="K19"/>
  <c r="L18"/>
  <c r="K18"/>
  <c r="L17"/>
  <c r="K17"/>
  <c r="L16"/>
  <c r="K16"/>
  <c r="L15"/>
  <c r="K15"/>
  <c r="L14"/>
  <c r="K14"/>
  <c r="L13"/>
  <c r="K13"/>
  <c r="L12"/>
  <c r="K12"/>
  <c r="L11"/>
  <c r="K11"/>
  <c r="L10"/>
  <c r="K10"/>
  <c r="L9"/>
  <c r="K9"/>
  <c r="K27" s="1"/>
  <c r="L27" l="1"/>
  <c r="H42" i="11" l="1"/>
  <c r="G42"/>
  <c r="F42"/>
  <c r="E42"/>
  <c r="D42"/>
  <c r="C42"/>
  <c r="B42"/>
  <c r="J41"/>
  <c r="I41"/>
  <c r="J40"/>
  <c r="I40"/>
  <c r="J39"/>
  <c r="I39"/>
  <c r="H38"/>
  <c r="G38"/>
  <c r="F38"/>
  <c r="E38"/>
  <c r="D38"/>
  <c r="C38"/>
  <c r="B38"/>
  <c r="J37"/>
  <c r="I37"/>
  <c r="J36"/>
  <c r="I36"/>
  <c r="J35"/>
  <c r="I35"/>
  <c r="J34"/>
  <c r="I34"/>
  <c r="J33"/>
  <c r="I33"/>
  <c r="J32"/>
  <c r="I32"/>
  <c r="J31"/>
  <c r="I31"/>
  <c r="J30"/>
  <c r="I30"/>
  <c r="J29"/>
  <c r="I29"/>
  <c r="J28"/>
  <c r="I28"/>
  <c r="J27"/>
  <c r="I27"/>
  <c r="J26"/>
  <c r="I26"/>
  <c r="J25"/>
  <c r="I25"/>
  <c r="J24"/>
  <c r="I24"/>
  <c r="J23"/>
  <c r="I23"/>
  <c r="J22"/>
  <c r="I22"/>
  <c r="J21"/>
  <c r="I21"/>
  <c r="J20"/>
  <c r="I20"/>
  <c r="J19"/>
  <c r="I19"/>
  <c r="J18"/>
  <c r="I18"/>
  <c r="J17"/>
  <c r="I17"/>
  <c r="J16"/>
  <c r="I16"/>
  <c r="J15"/>
  <c r="I15"/>
  <c r="J14"/>
  <c r="I14"/>
  <c r="J13"/>
  <c r="I13"/>
  <c r="J12"/>
  <c r="I12"/>
  <c r="J11"/>
  <c r="I11"/>
  <c r="J10"/>
  <c r="I10"/>
  <c r="J9"/>
  <c r="I9"/>
  <c r="L37" i="10"/>
  <c r="K37"/>
  <c r="J37"/>
  <c r="I37"/>
  <c r="H37"/>
  <c r="G37"/>
  <c r="F37"/>
  <c r="E37"/>
  <c r="D37"/>
  <c r="O35"/>
  <c r="N35"/>
  <c r="M35"/>
  <c r="O34"/>
  <c r="N34"/>
  <c r="M34"/>
  <c r="O33"/>
  <c r="N33"/>
  <c r="M33"/>
  <c r="O32"/>
  <c r="N32"/>
  <c r="M32"/>
  <c r="O31"/>
  <c r="N31"/>
  <c r="M31"/>
  <c r="O30"/>
  <c r="N30"/>
  <c r="M30"/>
  <c r="O29"/>
  <c r="N29"/>
  <c r="M29"/>
  <c r="O28"/>
  <c r="N28"/>
  <c r="M28"/>
  <c r="O27"/>
  <c r="N27"/>
  <c r="M27"/>
  <c r="O26"/>
  <c r="N26"/>
  <c r="M26"/>
  <c r="O25"/>
  <c r="N25"/>
  <c r="M25"/>
  <c r="O24"/>
  <c r="N24"/>
  <c r="M24"/>
  <c r="O23"/>
  <c r="N23"/>
  <c r="M23"/>
  <c r="O22"/>
  <c r="N22"/>
  <c r="M22"/>
  <c r="O21"/>
  <c r="N21"/>
  <c r="M21"/>
  <c r="O20"/>
  <c r="N20"/>
  <c r="M20"/>
  <c r="O19"/>
  <c r="N19"/>
  <c r="M19"/>
  <c r="O18"/>
  <c r="N18"/>
  <c r="M18"/>
  <c r="O17"/>
  <c r="N17"/>
  <c r="M17"/>
  <c r="O16"/>
  <c r="N16"/>
  <c r="M16"/>
  <c r="O15"/>
  <c r="N15"/>
  <c r="M15"/>
  <c r="O14"/>
  <c r="N14"/>
  <c r="M14"/>
  <c r="O13"/>
  <c r="N13"/>
  <c r="M13"/>
  <c r="O12"/>
  <c r="N12"/>
  <c r="M12"/>
  <c r="O11"/>
  <c r="N11"/>
  <c r="M11"/>
  <c r="O10"/>
  <c r="O37" s="1"/>
  <c r="N10"/>
  <c r="M10"/>
  <c r="I38" i="11" l="1"/>
  <c r="N37" i="10"/>
  <c r="J42" i="11"/>
  <c r="M37" i="10"/>
  <c r="J38" i="11"/>
  <c r="I42"/>
  <c r="J38" i="9"/>
  <c r="I38"/>
  <c r="H38"/>
  <c r="L21"/>
  <c r="L20"/>
  <c r="L16"/>
  <c r="M14"/>
  <c r="G13"/>
  <c r="G17" s="1"/>
  <c r="G22" s="1"/>
  <c r="F13"/>
  <c r="E13"/>
  <c r="C13"/>
  <c r="C17" s="1"/>
  <c r="C22" s="1"/>
  <c r="B13"/>
  <c r="L12"/>
  <c r="K12"/>
  <c r="L11"/>
  <c r="K11"/>
  <c r="L10"/>
  <c r="K10"/>
  <c r="L9"/>
  <c r="L13" s="1"/>
  <c r="L17" s="1"/>
  <c r="L22" s="1"/>
  <c r="K9"/>
  <c r="K13" s="1"/>
  <c r="D9"/>
  <c r="D13" l="1"/>
  <c r="I9" s="1"/>
  <c r="D15" l="1"/>
  <c r="I11"/>
  <c r="I10"/>
  <c r="I12" s="1"/>
  <c r="J9"/>
  <c r="J11"/>
  <c r="H11"/>
  <c r="J10"/>
  <c r="H10"/>
  <c r="M10" s="1"/>
  <c r="H9"/>
  <c r="M11" l="1"/>
  <c r="J12"/>
  <c r="J13" s="1"/>
  <c r="H12"/>
  <c r="M12" s="1"/>
  <c r="M9"/>
  <c r="I13"/>
  <c r="I17" s="1"/>
  <c r="I22" s="1"/>
  <c r="K42" i="8"/>
  <c r="K10" s="1"/>
  <c r="J42"/>
  <c r="J11" s="1"/>
  <c r="N19"/>
  <c r="N18"/>
  <c r="N14"/>
  <c r="I13"/>
  <c r="I15" s="1"/>
  <c r="I20" s="1"/>
  <c r="H13"/>
  <c r="G13"/>
  <c r="F13"/>
  <c r="F15" s="1"/>
  <c r="F20" s="1"/>
  <c r="E13"/>
  <c r="D13"/>
  <c r="C13"/>
  <c r="C15" s="1"/>
  <c r="C20" s="1"/>
  <c r="B13"/>
  <c r="N12"/>
  <c r="M12"/>
  <c r="N11"/>
  <c r="M11"/>
  <c r="L11"/>
  <c r="N10"/>
  <c r="M10"/>
  <c r="L10"/>
  <c r="N9"/>
  <c r="N13" s="1"/>
  <c r="N15" s="1"/>
  <c r="N20" s="1"/>
  <c r="M9"/>
  <c r="L9"/>
  <c r="K9"/>
  <c r="J10" l="1"/>
  <c r="J12" s="1"/>
  <c r="M13"/>
  <c r="K11"/>
  <c r="O11" s="1"/>
  <c r="M13" i="9"/>
  <c r="M15" s="1"/>
  <c r="H13"/>
  <c r="L12" i="8"/>
  <c r="L13" s="1"/>
  <c r="K12"/>
  <c r="K13" s="1"/>
  <c r="J13" l="1"/>
  <c r="J46" i="5" l="1"/>
  <c r="I46"/>
  <c r="H46"/>
  <c r="G46"/>
  <c r="F46"/>
  <c r="E46"/>
  <c r="D46"/>
  <c r="C46"/>
  <c r="N45"/>
  <c r="N44"/>
  <c r="N43"/>
  <c r="N42"/>
  <c r="N41"/>
  <c r="M41"/>
  <c r="L41"/>
  <c r="K41"/>
  <c r="N40"/>
  <c r="M40"/>
  <c r="L40"/>
  <c r="K40"/>
  <c r="N39"/>
  <c r="M39"/>
  <c r="L39"/>
  <c r="K39"/>
  <c r="N38"/>
  <c r="M38"/>
  <c r="M46" s="1"/>
  <c r="L38"/>
  <c r="L46" s="1"/>
  <c r="K38"/>
  <c r="K46" s="1"/>
  <c r="J34"/>
  <c r="I34"/>
  <c r="H34"/>
  <c r="G34"/>
  <c r="F34"/>
  <c r="E34"/>
  <c r="D34"/>
  <c r="C34"/>
  <c r="J22"/>
  <c r="I22"/>
  <c r="H22"/>
  <c r="G22"/>
  <c r="F22"/>
  <c r="E22"/>
  <c r="D22"/>
  <c r="N21"/>
  <c r="M21"/>
  <c r="L21"/>
  <c r="K21"/>
  <c r="N20"/>
  <c r="M20"/>
  <c r="L20"/>
  <c r="K20"/>
  <c r="N19"/>
  <c r="M19"/>
  <c r="L19"/>
  <c r="K19"/>
  <c r="N18"/>
  <c r="M18"/>
  <c r="L18"/>
  <c r="K18"/>
  <c r="N17"/>
  <c r="N22" s="1"/>
  <c r="M17"/>
  <c r="M22" s="1"/>
  <c r="L17"/>
  <c r="L22" s="1"/>
  <c r="C17"/>
  <c r="C22" s="1"/>
  <c r="J13"/>
  <c r="I13"/>
  <c r="H13"/>
  <c r="F13"/>
  <c r="E13"/>
  <c r="C13"/>
  <c r="G8"/>
  <c r="K17" l="1"/>
  <c r="K22" s="1"/>
  <c r="N46"/>
  <c r="G13"/>
  <c r="F39" i="4" l="1"/>
  <c r="C39"/>
  <c r="I22"/>
  <c r="F22" l="1"/>
  <c r="C46" i="1"/>
  <c r="D46"/>
  <c r="B46"/>
  <c r="G12" i="4"/>
  <c r="G11"/>
  <c r="G10"/>
  <c r="G9"/>
  <c r="F38" l="1"/>
  <c r="C38"/>
  <c r="F21"/>
  <c r="C21"/>
  <c r="C55" l="1"/>
  <c r="D55"/>
  <c r="B55"/>
  <c r="M12"/>
  <c r="J12" s="1"/>
  <c r="L12"/>
  <c r="I12" s="1"/>
  <c r="K12"/>
  <c r="H12" s="1"/>
  <c r="M11"/>
  <c r="J11" s="1"/>
  <c r="L11"/>
  <c r="I11" s="1"/>
  <c r="K11"/>
  <c r="H11" s="1"/>
  <c r="M10"/>
  <c r="J10" s="1"/>
  <c r="L10"/>
  <c r="I10" s="1"/>
  <c r="K10"/>
  <c r="H10" s="1"/>
  <c r="M9"/>
  <c r="J9" s="1"/>
  <c r="L9"/>
  <c r="I9" s="1"/>
  <c r="K9"/>
  <c r="H9" s="1"/>
  <c r="M15" l="1"/>
  <c r="C15" i="1"/>
  <c r="F55" i="4" s="1"/>
  <c r="B15" i="1"/>
  <c r="E55" i="4" s="1"/>
  <c r="D15" i="1"/>
  <c r="G55" i="4" s="1"/>
  <c r="C36" i="1"/>
  <c r="B36"/>
  <c r="D36"/>
  <c r="A30" i="4" l="1"/>
  <c r="A29"/>
  <c r="A28"/>
  <c r="A27"/>
  <c r="B13" l="1"/>
  <c r="B61"/>
  <c r="B56" l="1"/>
  <c r="B57" s="1"/>
  <c r="C11"/>
  <c r="C10"/>
  <c r="C9"/>
  <c r="D37" i="1"/>
  <c r="J55" i="4" s="1"/>
  <c r="C21" i="1"/>
  <c r="C37" s="1"/>
  <c r="I55" i="4" s="1"/>
  <c r="B21" i="1"/>
  <c r="M14" i="4"/>
  <c r="J32" s="1"/>
  <c r="C12" l="1"/>
  <c r="L22"/>
  <c r="I39" s="1"/>
  <c r="L21"/>
  <c r="I38" s="1"/>
  <c r="L17"/>
  <c r="I34" s="1"/>
  <c r="G31"/>
  <c r="F31"/>
  <c r="E31"/>
  <c r="E62" s="1"/>
  <c r="D31"/>
  <c r="C31"/>
  <c r="B31"/>
  <c r="B62" s="1"/>
  <c r="B63" s="1"/>
  <c r="J13"/>
  <c r="J56" s="1"/>
  <c r="I13"/>
  <c r="H13"/>
  <c r="H56" s="1"/>
  <c r="G13"/>
  <c r="F13"/>
  <c r="E13"/>
  <c r="E56" s="1"/>
  <c r="E57" s="1"/>
  <c r="D13"/>
  <c r="C13"/>
  <c r="D56" i="1"/>
  <c r="G61" i="4" s="1"/>
  <c r="C56" i="1"/>
  <c r="F61" i="4" s="1"/>
  <c r="B56" i="1"/>
  <c r="D61" i="4"/>
  <c r="C61"/>
  <c r="B37" i="1"/>
  <c r="H55" i="4" s="1"/>
  <c r="C10" i="1"/>
  <c r="B10"/>
  <c r="D10"/>
  <c r="B57" l="1"/>
  <c r="E61" i="4"/>
  <c r="E63" s="1"/>
  <c r="D56"/>
  <c r="D57" s="1"/>
  <c r="D16"/>
  <c r="J16"/>
  <c r="J57"/>
  <c r="C18"/>
  <c r="C23" s="1"/>
  <c r="C56"/>
  <c r="C57" s="1"/>
  <c r="G16"/>
  <c r="M16" s="1"/>
  <c r="G56"/>
  <c r="G57" s="1"/>
  <c r="D33"/>
  <c r="D62"/>
  <c r="D63" s="1"/>
  <c r="F35"/>
  <c r="F40" s="1"/>
  <c r="F62"/>
  <c r="F63" s="1"/>
  <c r="H57"/>
  <c r="C35"/>
  <c r="C40" s="1"/>
  <c r="C62"/>
  <c r="C63" s="1"/>
  <c r="G33"/>
  <c r="G62"/>
  <c r="G63" s="1"/>
  <c r="I18"/>
  <c r="I23" s="1"/>
  <c r="I56"/>
  <c r="I57" s="1"/>
  <c r="F18"/>
  <c r="F56"/>
  <c r="F57" s="1"/>
  <c r="D57" i="1"/>
  <c r="C57"/>
  <c r="K13" i="4"/>
  <c r="K56" s="1"/>
  <c r="L13"/>
  <c r="L56" s="1"/>
  <c r="M13"/>
  <c r="M56" s="1"/>
  <c r="J31"/>
  <c r="J62" s="1"/>
  <c r="F23"/>
  <c r="I31"/>
  <c r="I62" s="1"/>
  <c r="H31"/>
  <c r="H62" s="1"/>
  <c r="C38" i="1"/>
  <c r="L55" i="4" s="1"/>
  <c r="B38" i="1"/>
  <c r="D38"/>
  <c r="M55" i="4" s="1"/>
  <c r="L18" l="1"/>
  <c r="I35" s="1"/>
  <c r="L57"/>
  <c r="M57"/>
  <c r="J33"/>
  <c r="L23"/>
  <c r="I40" s="1"/>
  <c r="B58" i="1"/>
  <c r="H61" i="4" s="1"/>
  <c r="H63" s="1"/>
  <c r="K55"/>
  <c r="K57" s="1"/>
  <c r="D58" i="1"/>
  <c r="J61" i="4" s="1"/>
  <c r="J63" s="1"/>
  <c r="C58" i="1"/>
  <c r="I61" i="4" s="1"/>
  <c r="I63" s="1"/>
  <c r="B60" i="1" l="1"/>
  <c r="B61"/>
  <c r="D60"/>
  <c r="D61"/>
  <c r="C61"/>
  <c r="C60"/>
</calcChain>
</file>

<file path=xl/sharedStrings.xml><?xml version="1.0" encoding="utf-8"?>
<sst xmlns="http://schemas.openxmlformats.org/spreadsheetml/2006/main" count="2258" uniqueCount="510">
  <si>
    <t>Summary of Requirements</t>
  </si>
  <si>
    <t>Salaries and Expenses</t>
  </si>
  <si>
    <t>(Dollars in Thousands)</t>
  </si>
  <si>
    <t>FY 2014 Request</t>
  </si>
  <si>
    <t>Direct Pos.</t>
  </si>
  <si>
    <t>Amount</t>
  </si>
  <si>
    <t>2012 Balance Rescission (if applicable)</t>
  </si>
  <si>
    <t>2013 Balance Rescission (if applicable)</t>
  </si>
  <si>
    <t>2013 Continuing Resolution</t>
  </si>
  <si>
    <t>Technical Adjustments</t>
  </si>
  <si>
    <t>Transfers:</t>
  </si>
  <si>
    <t>Pay and Benefits</t>
  </si>
  <si>
    <t>Domestic Rent and Facilities</t>
  </si>
  <si>
    <t>Other Adjustments</t>
  </si>
  <si>
    <t>Foreign Expenses</t>
  </si>
  <si>
    <t>2014 Current Services</t>
  </si>
  <si>
    <t>Program Changes</t>
  </si>
  <si>
    <t>Subtotal, Increases</t>
  </si>
  <si>
    <t>Subtotal, Offsets</t>
  </si>
  <si>
    <t>Total Program Changes</t>
  </si>
  <si>
    <t>2014 Total Request</t>
  </si>
  <si>
    <t>2013 - 2014 Total Change</t>
  </si>
  <si>
    <t>end of line</t>
  </si>
  <si>
    <t>end of sheet</t>
  </si>
  <si>
    <t>Balance Rescission - negative amount</t>
  </si>
  <si>
    <t>Formula = Prior Year Budget + Rescission</t>
  </si>
  <si>
    <t>Formula =Current Year Budget + Rescission</t>
  </si>
  <si>
    <t>Formula = Transfers + Pay &amp; Benefits + Domestic Rent &amp; Facilities + Other Adjustments + Foreign Expenses + Prison &amp; Detention + Non-Recurral Non-Personnel.</t>
  </si>
  <si>
    <t>Formula = Subtotal Increases + Subtotal Offsets</t>
  </si>
  <si>
    <t>Formula = Current Services + Program Changes</t>
  </si>
  <si>
    <t>Formula = Total Request - Current Year</t>
  </si>
  <si>
    <t>General Instructions</t>
  </si>
  <si>
    <t>2014 Increases</t>
  </si>
  <si>
    <t>2014 Offsets</t>
  </si>
  <si>
    <t>2014 Request</t>
  </si>
  <si>
    <t>Reimbursable FTE</t>
  </si>
  <si>
    <t>Other FTE:</t>
  </si>
  <si>
    <t>LEAP</t>
  </si>
  <si>
    <t>Overtime</t>
  </si>
  <si>
    <t>Check List</t>
  </si>
  <si>
    <t>Are the number of Reimb. FTE, LEAP FTE and OVT FTE correct?</t>
  </si>
  <si>
    <t>List of Technical Adjustment must agree with exhibit E.</t>
  </si>
  <si>
    <t>Base Adjustments</t>
  </si>
  <si>
    <t>Total 2013 Continuing Resolution (with Balance Rescission and Supplemental)</t>
  </si>
  <si>
    <t>Total Base Adjustments</t>
  </si>
  <si>
    <t>Total Technical and Base Adjustments</t>
  </si>
  <si>
    <t xml:space="preserve">2012 Appropriation Enacted </t>
  </si>
  <si>
    <t>Estimate FTE</t>
  </si>
  <si>
    <t>Actual FTE</t>
  </si>
  <si>
    <t>Balance Rescission</t>
  </si>
  <si>
    <t>Total Direct</t>
  </si>
  <si>
    <t>Total Direct and Reimb. FTE</t>
  </si>
  <si>
    <t>Grand Total, FTE</t>
  </si>
  <si>
    <t>Program Activity</t>
  </si>
  <si>
    <t>Direct Positions, FTE and Amount in this exhibit should agree with the corresponding information in exhibit B - Part I</t>
  </si>
  <si>
    <t>2013 Supplemental Appropriation -  Sandy Hurricane Relief</t>
  </si>
  <si>
    <t>Do NOT change font, font size and other display settings.</t>
  </si>
  <si>
    <t>Must agree with Total Pay &amp; Benefits section in exhibit E.</t>
  </si>
  <si>
    <t>Must agree with Total Domestic Rent &amp; Facilities in exhibit E.</t>
  </si>
  <si>
    <t>Must agree with  Total Other Adjustments in exhibit E.</t>
  </si>
  <si>
    <t>Must agree with Total Foreign Expenses in exhibit E.</t>
  </si>
  <si>
    <t>Formula = Total Request + Rescission</t>
  </si>
  <si>
    <t xml:space="preserve">This is a snapshot of Total Budget Request by DU. </t>
  </si>
  <si>
    <t>Supplemental Adjustment - Sandy Hurricane Relief</t>
  </si>
  <si>
    <t>Est. FTE</t>
  </si>
  <si>
    <t>Total Direct with Rescission</t>
  </si>
  <si>
    <t>Total Technical Adjustments</t>
  </si>
  <si>
    <t>Insert/delete rows as needed.  Make sure total formula includes applicable rows in calculation.</t>
  </si>
  <si>
    <t>Remove all items that are not applicable.  If exhibit B exceeds 50 rows, insert Page Break between sections.  Do NOT break in the middle.</t>
  </si>
  <si>
    <t>Numbers of last rows in list, before subtotals, need to be underlined.</t>
  </si>
  <si>
    <t>Formula = Technical Adjustments + Base Adjustments</t>
  </si>
  <si>
    <t>Formula = Current Year + Technical Adjustments + Base Adjustments</t>
  </si>
  <si>
    <t>2014 Technical and Base Adjustments</t>
  </si>
  <si>
    <t>Do PRIOR YEAR Direct Positions, Estimated FTE and Amount agree with exhibit B - Part I?</t>
  </si>
  <si>
    <t>Do CURRENT YEAR Direct Positions, Estimated FTE and Amount agree with exhibit B - Part I?</t>
  </si>
  <si>
    <t>Do BUDGET YEAR ATB and Technical Adjustments Direct Positions, Estimated FTE and Amount agree with exhibit B - Part I?</t>
  </si>
  <si>
    <t>Do BUDGET YEAR Current Services Direct Positions, Estimated FTE and Amount agree with exhibit B - Part I?</t>
  </si>
  <si>
    <t>Do BUDGET YEAR Program Increases Direct Positions, Estimated FTE and Amount agree with exhibit B - Part I?</t>
  </si>
  <si>
    <t>Do BUDGET YEAR Program Offsets Direct Positions, Estimated FTE and Amount agree with exhibit B - Part I?</t>
  </si>
  <si>
    <t>Do BUDGET YEAR Total Request Direct Positions, Estimated FTE and Amount agree with exhibit B - Part I?</t>
  </si>
  <si>
    <t>2013 CR 0.612% Increase</t>
  </si>
  <si>
    <t>Adjustment - 2013 CR 0.612%</t>
  </si>
  <si>
    <t>FY 13 Supplemental Adjustment is only applicable to FBI, DEA, ATF and BOP.</t>
  </si>
  <si>
    <t>JABS - To Components</t>
  </si>
  <si>
    <t>JCON and JCON S/TS - To Components</t>
  </si>
  <si>
    <t>New Technology - To Components</t>
  </si>
  <si>
    <t>Office of Information Policy (OIP) - From  Components</t>
  </si>
  <si>
    <t>Professional Responsibility Advisory Office (PRAO) - From Components</t>
  </si>
  <si>
    <t>Non-Personnel Related Decreases:</t>
  </si>
  <si>
    <t>FY 2011 Non-Personnel</t>
  </si>
  <si>
    <t>FY 2012 Render Safe Enhancement</t>
  </si>
  <si>
    <t>Biometrics Technology Center O&amp;M</t>
  </si>
  <si>
    <t>Financial and Mortgage Fraud</t>
  </si>
  <si>
    <t>NICS Expansion</t>
  </si>
  <si>
    <t>Next Generation Cyber</t>
  </si>
  <si>
    <t>Surveillance</t>
  </si>
  <si>
    <t>Administrative Efficiencies</t>
  </si>
  <si>
    <t>Contractor Reduction</t>
  </si>
  <si>
    <t>Critical Incident Response</t>
  </si>
  <si>
    <t>Eliminate National Gang Intelligence Center</t>
  </si>
  <si>
    <t>Facilities Reduction</t>
  </si>
  <si>
    <t>Lower Priority Program Reduction</t>
  </si>
  <si>
    <t>Permanent Change of Station (Professional Staff)</t>
  </si>
  <si>
    <t>State and Local Security Clearances</t>
  </si>
  <si>
    <t>Increases:</t>
  </si>
  <si>
    <t>Offsets:</t>
  </si>
  <si>
    <t>Intelligence Decision Unit</t>
  </si>
  <si>
    <t>Counterterrorism/Counterintelligence Decision Unit</t>
  </si>
  <si>
    <t>Criminal Enterprises Federal Crimes Decision Unit</t>
  </si>
  <si>
    <t>Criminal Justice Services Decision Unit</t>
  </si>
  <si>
    <t>Sandy Supplemental</t>
  </si>
  <si>
    <t>Check</t>
  </si>
  <si>
    <t>Estimated FTE Annualization</t>
  </si>
  <si>
    <r>
      <t xml:space="preserve">This is a snapshot of Total Budget Request.  </t>
    </r>
    <r>
      <rPr>
        <b/>
        <sz val="11"/>
        <rFont val="Times New Roman"/>
        <family val="1"/>
      </rPr>
      <t>All exhibits should tie to related numbers in exhibit B.</t>
    </r>
  </si>
  <si>
    <r>
      <t>2012 Enacted</t>
    </r>
    <r>
      <rPr>
        <b/>
        <vertAlign val="superscript"/>
        <sz val="11"/>
        <color theme="1"/>
        <rFont val="Times New Roman"/>
        <family val="1"/>
      </rPr>
      <t xml:space="preserve"> 1/</t>
    </r>
  </si>
  <si>
    <r>
      <t xml:space="preserve">Display  </t>
    </r>
    <r>
      <rPr>
        <b/>
        <sz val="11"/>
        <rFont val="Times New Roman"/>
        <family val="1"/>
      </rPr>
      <t>Prior Year</t>
    </r>
    <r>
      <rPr>
        <sz val="11"/>
        <rFont val="Times New Roman"/>
        <family val="1"/>
      </rPr>
      <t xml:space="preserve"> Budget, direct only</t>
    </r>
  </si>
  <si>
    <r>
      <t>Total 2012 Enacted (with Balance Rescission)</t>
    </r>
    <r>
      <rPr>
        <b/>
        <vertAlign val="superscript"/>
        <sz val="11"/>
        <color theme="1"/>
        <rFont val="Times New Roman"/>
        <family val="1"/>
      </rPr>
      <t xml:space="preserve"> 1/</t>
    </r>
  </si>
  <si>
    <r>
      <t xml:space="preserve">Display </t>
    </r>
    <r>
      <rPr>
        <b/>
        <sz val="11"/>
        <rFont val="Times New Roman"/>
        <family val="1"/>
      </rPr>
      <t>Current Year</t>
    </r>
    <r>
      <rPr>
        <sz val="11"/>
        <rFont val="Times New Roman"/>
        <family val="1"/>
      </rPr>
      <t xml:space="preserve"> Budget, direct only</t>
    </r>
  </si>
  <si>
    <r>
      <t>Program Changes</t>
    </r>
    <r>
      <rPr>
        <b/>
        <sz val="11"/>
        <rFont val="Times New Roman"/>
        <family val="1"/>
      </rPr>
      <t xml:space="preserve"> must agree with exhibits B by DU, C, D, I and J.</t>
    </r>
  </si>
  <si>
    <r>
      <t xml:space="preserve">1/ </t>
    </r>
    <r>
      <rPr>
        <sz val="11"/>
        <color theme="1"/>
        <rFont val="Times New Roman"/>
        <family val="1"/>
      </rPr>
      <t>FY 2012 FTE is actual</t>
    </r>
  </si>
  <si>
    <r>
      <t xml:space="preserve">Insert/delete rows as needed. </t>
    </r>
    <r>
      <rPr>
        <b/>
        <sz val="11"/>
        <color theme="0"/>
        <rFont val="Times New Roman"/>
        <family val="1"/>
      </rPr>
      <t xml:space="preserve"> Make sure total formula includes applicable rows in calculation.</t>
    </r>
  </si>
  <si>
    <r>
      <t xml:space="preserve">List all DU assigned to your organization.  </t>
    </r>
    <r>
      <rPr>
        <b/>
        <sz val="11"/>
        <color theme="1"/>
        <rFont val="Times New Roman"/>
        <family val="1"/>
      </rPr>
      <t>DU should be consistent with exhibits C, F, G and J.</t>
    </r>
  </si>
  <si>
    <t>Federal Bureau of Investigation</t>
  </si>
  <si>
    <t>Actual</t>
  </si>
  <si>
    <t>Enacted</t>
  </si>
  <si>
    <r>
      <t>2013 Continuing Resolution</t>
    </r>
    <r>
      <rPr>
        <b/>
        <vertAlign val="superscript"/>
        <sz val="11"/>
        <color theme="1"/>
        <rFont val="Times New Roman"/>
        <family val="1"/>
      </rPr>
      <t>2/</t>
    </r>
  </si>
  <si>
    <r>
      <rPr>
        <vertAlign val="superscript"/>
        <sz val="11"/>
        <color theme="1"/>
        <rFont val="Times New Roman"/>
        <family val="1"/>
      </rPr>
      <t xml:space="preserve">2/ </t>
    </r>
    <r>
      <rPr>
        <sz val="11"/>
        <color theme="1"/>
        <rFont val="Times New Roman"/>
        <family val="1"/>
      </rPr>
      <t>The FY 2013 Continuing Resolution includes the 0.612% provided by the Continuing Appropriations Resolution, 2013 (P.L. 112-175, Section 101(c)).</t>
    </r>
  </si>
  <si>
    <t>FY 2014 Program Increases/Offsets by Decision Unit</t>
  </si>
  <si>
    <t>Two versions of exhibit C,  with different numbers of DU's, have been created as examples for components.</t>
  </si>
  <si>
    <r>
      <t xml:space="preserve">Please modify the number of columns depending on number of DU.  </t>
    </r>
    <r>
      <rPr>
        <b/>
        <sz val="11"/>
        <color theme="0"/>
        <rFont val="Times New Roman"/>
        <family val="1"/>
      </rPr>
      <t>Please make sure that the display is legible.</t>
    </r>
  </si>
  <si>
    <t>Program Increases</t>
  </si>
  <si>
    <t>Location of Description by Program Activity</t>
  </si>
  <si>
    <t>Intelligence</t>
  </si>
  <si>
    <t>CT/CI</t>
  </si>
  <si>
    <t>Identify the DU under which the discussion of the program change is located within the budget submission in column B.</t>
  </si>
  <si>
    <t>Agt.</t>
  </si>
  <si>
    <t>Multiple</t>
  </si>
  <si>
    <t>CJS</t>
  </si>
  <si>
    <t>Total Program Increases</t>
  </si>
  <si>
    <t>CEFC</t>
  </si>
  <si>
    <t>Total Increases</t>
  </si>
  <si>
    <t>Program Increases must agree with Exhibit B by DU and exhibit J.</t>
  </si>
  <si>
    <t>Positions, Agents/Attorneys must agree with exhibits I, J, and K.</t>
  </si>
  <si>
    <t>Program Offsets</t>
  </si>
  <si>
    <t>Total Program Offsets</t>
  </si>
  <si>
    <t>Total Offsets</t>
  </si>
  <si>
    <t>Program Offsets must agree with Exhibit B by DU and exhibit J.</t>
  </si>
  <si>
    <t>Resources by Department of Justice Strategic Goal/Objective</t>
  </si>
  <si>
    <t>Strategic Goal and Strategic Objective</t>
  </si>
  <si>
    <t>Subtotal, Goal 1</t>
  </si>
  <si>
    <t>Subtotal, Goal 2</t>
  </si>
  <si>
    <t>Subtotal, Goal 3</t>
  </si>
  <si>
    <t>FTE</t>
  </si>
  <si>
    <t>Travel</t>
  </si>
  <si>
    <t>Transportation of Things</t>
  </si>
  <si>
    <t>Communications/Utilities</t>
  </si>
  <si>
    <t>Printing/Reproduction</t>
  </si>
  <si>
    <t>Supplies and Materials</t>
  </si>
  <si>
    <t>Equipment</t>
  </si>
  <si>
    <t>Transfers</t>
  </si>
  <si>
    <t>Crosswalk of 2012 Availability</t>
  </si>
  <si>
    <t>2012 Appropriation Enacted w/o Balance Rescission</t>
  </si>
  <si>
    <t>Reprogramming/Transfers</t>
  </si>
  <si>
    <t xml:space="preserve">Carryover </t>
  </si>
  <si>
    <t>Recoveries/Refunds</t>
  </si>
  <si>
    <t>2012 Actual</t>
  </si>
  <si>
    <r>
      <rPr>
        <sz val="11"/>
        <color theme="1"/>
        <rFont val="Times New Roman"/>
        <family val="1"/>
      </rPr>
      <t>Reprogramming/Transfers</t>
    </r>
    <r>
      <rPr>
        <b/>
        <sz val="11"/>
        <color theme="1"/>
        <rFont val="Times New Roman"/>
        <family val="1"/>
      </rPr>
      <t xml:space="preserve"> </t>
    </r>
    <r>
      <rPr>
        <sz val="11"/>
        <color theme="1"/>
        <rFont val="Times New Roman"/>
        <family val="1"/>
      </rPr>
      <t xml:space="preserve">should reflect </t>
    </r>
    <r>
      <rPr>
        <b/>
        <sz val="11"/>
        <color theme="1"/>
        <rFont val="Times New Roman"/>
        <family val="1"/>
      </rPr>
      <t xml:space="preserve">approved reprogramming </t>
    </r>
    <r>
      <rPr>
        <sz val="11"/>
        <color theme="1"/>
        <rFont val="Times New Roman"/>
        <family val="1"/>
      </rPr>
      <t xml:space="preserve">and </t>
    </r>
    <r>
      <rPr>
        <b/>
        <sz val="11"/>
        <color theme="1"/>
        <rFont val="Times New Roman"/>
        <family val="1"/>
      </rPr>
      <t xml:space="preserve">all SF-1151 Transfers </t>
    </r>
    <r>
      <rPr>
        <sz val="11"/>
        <color theme="1"/>
        <rFont val="Times New Roman"/>
        <family val="1"/>
      </rPr>
      <t>(DHS, HIDTA, Treasury, etc.)</t>
    </r>
  </si>
  <si>
    <t>Direct Amounts only from the latest approved SF-133 for the following items:</t>
  </si>
  <si>
    <t>Line 1000 for Unobligated Balances Carried Forward</t>
  </si>
  <si>
    <t>Counterterrorism/Counterintelligence</t>
  </si>
  <si>
    <t>Lines 1021 for Recoveries</t>
  </si>
  <si>
    <t>Criminal Enterprises Federal Crimes</t>
  </si>
  <si>
    <t>Lines 1700 &amp; 1701 for Direct Cash Refunds</t>
  </si>
  <si>
    <t>Criminal Justice Services</t>
  </si>
  <si>
    <t>Total Availability should equal line 1910 of SF-133 (Budgetary Resources) less any reimbursements.</t>
  </si>
  <si>
    <t>Please provide explanatory narrative, in footnote format, for any Rescissions, Reprogrammings, Transfers, Recoveries and Unobligated Balances.</t>
  </si>
  <si>
    <t>Reprogrammings/Transfers:  The amount reflects the following:</t>
  </si>
  <si>
    <t xml:space="preserve"> a)  $111K transferred to FBI's 15 11/12 0200 account to Office of National Drug Control Policy to support the on-going High Intensity Drug Trafficking Area effort.</t>
  </si>
  <si>
    <t xml:space="preserve"> b)  $101K transferred from FBI's 15 11/12 0200 account to Office of National Drug Control Policy for High Intensity Drug Trafficking Area. </t>
  </si>
  <si>
    <t xml:space="preserve"> c)  $2.281M transferred to FBI's 15 12/13 0200 account from Office of National Drug Control Policy to support the on-going High Intensity Drug Trafficking Area effort.</t>
  </si>
  <si>
    <t xml:space="preserve"> d)  $9.843M to be transferred to DOJ in support of Narrowband.</t>
  </si>
  <si>
    <t xml:space="preserve"> e)  $87.564M transferred to the No Year account from FBI's expired balances.</t>
  </si>
  <si>
    <t>Carryover:</t>
  </si>
  <si>
    <t xml:space="preserve"> Carryover:   The FBI Carried-Over: $226.126M in the 15 X 0200 account; $4M for Department of State funding, </t>
  </si>
  <si>
    <t>Recoveries/Refunds:</t>
  </si>
  <si>
    <t xml:space="preserve"> Recoveries:  a) The FBI realized recoveries of $38.050M in the 15 X 0200 accounts.</t>
  </si>
  <si>
    <t xml:space="preserve">                        b) The FBI realized $147K of direct refunds or return of advances in the 15  X 0200 account.</t>
  </si>
  <si>
    <t xml:space="preserve">                        c) The FBI realized $5.4M of direct proceeds from vehicle sales in the 15  12/13 0200 account.</t>
  </si>
  <si>
    <t>Crosswalk of 2013 Availability</t>
  </si>
  <si>
    <t>FY 2013 Continuing Resolution</t>
  </si>
  <si>
    <t>Supplemental Appropriation</t>
  </si>
  <si>
    <t>2013 Availability</t>
  </si>
  <si>
    <r>
      <rPr>
        <sz val="11"/>
        <color theme="1"/>
        <rFont val="Times New Roman"/>
        <family val="1"/>
      </rPr>
      <t>Reprogramming/Transfers</t>
    </r>
    <r>
      <rPr>
        <b/>
        <sz val="11"/>
        <color theme="1"/>
        <rFont val="Times New Roman"/>
        <family val="1"/>
      </rPr>
      <t xml:space="preserve"> </t>
    </r>
    <r>
      <rPr>
        <sz val="11"/>
        <color theme="1"/>
        <rFont val="Times New Roman"/>
        <family val="1"/>
      </rPr>
      <t xml:space="preserve">should reflect </t>
    </r>
    <r>
      <rPr>
        <b/>
        <sz val="11"/>
        <color theme="1"/>
        <rFont val="Times New Roman"/>
        <family val="1"/>
      </rPr>
      <t xml:space="preserve">approved reprogramming </t>
    </r>
    <r>
      <rPr>
        <sz val="11"/>
        <color theme="1"/>
        <rFont val="Times New Roman"/>
        <family val="1"/>
      </rPr>
      <t xml:space="preserve">and </t>
    </r>
    <r>
      <rPr>
        <b/>
        <sz val="11"/>
        <color theme="1"/>
        <rFont val="Times New Roman"/>
        <family val="1"/>
      </rPr>
      <t xml:space="preserve">all SF-1151 Transfers </t>
    </r>
    <r>
      <rPr>
        <sz val="11"/>
        <color theme="1"/>
        <rFont val="Times New Roman"/>
        <family val="1"/>
      </rPr>
      <t>(DHS, HIDTA, Treasury, etc.</t>
    </r>
  </si>
  <si>
    <t>Estim. FTE</t>
  </si>
  <si>
    <t>Direct Amounts only from the latest approved SF-132 for the following items:</t>
  </si>
  <si>
    <t>Lines 1021, 1041 for Recoveries</t>
  </si>
  <si>
    <t>Lines 1700, 1701, 1740 for Direct Cash Refunds</t>
  </si>
  <si>
    <t>Total Availability should equal line 1910 of SF-132 (Budgetary Resources) less any reimbursements.</t>
  </si>
  <si>
    <t xml:space="preserve"> Reprogrammings/Transfers:  The amount reflects the following:</t>
  </si>
  <si>
    <t xml:space="preserve"> a)  $50K transferred from FBI's 15 12/13 0200 account to Office of National Drug Control Policy for High Intensity Drug Trafficking Area. </t>
  </si>
  <si>
    <t xml:space="preserve"> b)  $291K transferred to FBI's 15 12/13 0200 account to Office of National Drug Control Policy for High Intensity Drug Trafficking Area. </t>
  </si>
  <si>
    <t xml:space="preserve"> c)  $4.8M is anticipated to be transferred to DOJ in support of Narrowband.</t>
  </si>
  <si>
    <t xml:space="preserve"> Carryover:  The FBI Carried-Over: $277.887M in the 15 X 0200 account; and $7.653M in HIDTA &amp; vehicle and aircraft proceeds in the 15 12/13 0200 account.</t>
  </si>
  <si>
    <r>
      <rPr>
        <vertAlign val="superscript"/>
        <sz val="11"/>
        <color theme="1"/>
        <rFont val="Times New Roman"/>
        <family val="1"/>
      </rPr>
      <t xml:space="preserve">1/ </t>
    </r>
    <r>
      <rPr>
        <sz val="11"/>
        <color theme="1"/>
        <rFont val="Times New Roman"/>
        <family val="1"/>
      </rPr>
      <t>The FY 2013 Availability includes the 0.612% provided by the Continuing Appropriations Resolution, 2013 (P.L. 112-175, Section 101(c)).</t>
    </r>
  </si>
  <si>
    <t>FY 2012 Actual</t>
  </si>
  <si>
    <t>FY 2013 Planned</t>
  </si>
  <si>
    <t>Increase/Decrease</t>
  </si>
  <si>
    <t>Pos.</t>
  </si>
  <si>
    <t>Interagency Crime Drug Enforcement (ICDE)*</t>
  </si>
  <si>
    <t>International Organized Crime - 2</t>
  </si>
  <si>
    <t>Asset Forfeiture Fund</t>
  </si>
  <si>
    <t>Department of Interior</t>
  </si>
  <si>
    <t>FDIC, SEC, U.S. Bankruptcy Court</t>
  </si>
  <si>
    <t>Department of Homeland Security</t>
  </si>
  <si>
    <t>Fingerprint Identification User Fee</t>
  </si>
  <si>
    <t>Name Check Program</t>
  </si>
  <si>
    <t>Background Investigations</t>
  </si>
  <si>
    <t>Loan of Personnel</t>
  </si>
  <si>
    <t>FBI/DEA Co-Location at FBI Academy</t>
  </si>
  <si>
    <t>State Department</t>
  </si>
  <si>
    <t>Victim Witness Program</t>
  </si>
  <si>
    <t>Narrowband Radio Communication</t>
  </si>
  <si>
    <t>National Counterterrorism Center (NCTC) / Intelligence Community Support</t>
  </si>
  <si>
    <t>TEDAC**</t>
  </si>
  <si>
    <t>Working Capital Fund</t>
  </si>
  <si>
    <t>All Other (Reimbursable Year Only)</t>
  </si>
  <si>
    <t>Name Check (NY)</t>
  </si>
  <si>
    <t>Fingerprint Identification User Fee (NY)</t>
  </si>
  <si>
    <t>Victim Witness Program (NY)</t>
  </si>
  <si>
    <t>Working Capital Fund (NY)</t>
  </si>
  <si>
    <t>Office of Justice Programs (NY)</t>
  </si>
  <si>
    <t>Telecommunications (NY)</t>
  </si>
  <si>
    <t>Health Care Fraud (NY)</t>
  </si>
  <si>
    <t>All Other (NY)</t>
  </si>
  <si>
    <t>Budgetary Resources:</t>
  </si>
  <si>
    <t>Detail of Permanent Positions by Category</t>
  </si>
  <si>
    <t>Category</t>
  </si>
  <si>
    <t>2012 Appropriation Enacted with Balance Rescissions</t>
  </si>
  <si>
    <t>Reimb. Pos.</t>
  </si>
  <si>
    <t>ATBs</t>
  </si>
  <si>
    <t>Total Direct Pos.</t>
  </si>
  <si>
    <t>Total Reimb. Pos.</t>
  </si>
  <si>
    <t>Miscellaneous Operations (0001-0099)</t>
  </si>
  <si>
    <t>Position types in this template are sorted by series and only listing major categories.</t>
  </si>
  <si>
    <t>Fingerprint Identification (0072)</t>
  </si>
  <si>
    <t>Security Specialists (0080)</t>
  </si>
  <si>
    <t>Insert a row, at the appropriate category order, to add position types as needed.</t>
  </si>
  <si>
    <t>Social Sciences, Econ, &amp; Psychology (0100-0199)</t>
  </si>
  <si>
    <t>Intelligence Series (0132)</t>
  </si>
  <si>
    <t>Direct Positions in this exhibit should agree with exhibit B, and related sections of exhibit C, D, E, F, G, J.</t>
  </si>
  <si>
    <t>Personnel Management (0200-0299)</t>
  </si>
  <si>
    <t>Reimbursable Positions in this exhibit should agree with exhibit H.</t>
  </si>
  <si>
    <t>Clerical and Office Services (0300-0399)</t>
  </si>
  <si>
    <t>Biological Sciences (0400-0499)</t>
  </si>
  <si>
    <t>Accounting and Budget (0500-0599)</t>
  </si>
  <si>
    <t>Medical (0600-0699)</t>
  </si>
  <si>
    <t>Engineering/Architecture (0800-0899)</t>
  </si>
  <si>
    <t>Attorneys (0905)</t>
  </si>
  <si>
    <t>Paralegals / Other Law (0900-0999)</t>
  </si>
  <si>
    <t>Information &amp; Arts (1000-1099)</t>
  </si>
  <si>
    <t>Business &amp; Industry (1100-1199)</t>
  </si>
  <si>
    <t>Forensic/Physical Sciences (1300-1399)</t>
  </si>
  <si>
    <t>Library (1400-1499)</t>
  </si>
  <si>
    <t>Mathematics/Computer Science (1500-1599)</t>
  </si>
  <si>
    <t>Equipment/Facilities Services (1600-1699)</t>
  </si>
  <si>
    <t>Education/Training (1700-1799)</t>
  </si>
  <si>
    <t>Miscellaneous Inspectors Series (1802)</t>
  </si>
  <si>
    <t>General Investigative (1800-1899)</t>
  </si>
  <si>
    <t>Criminal Investigative Series (1811)</t>
  </si>
  <si>
    <t>Quality Assurance (1900-1999)</t>
  </si>
  <si>
    <t>Supply Services (2000-2099)</t>
  </si>
  <si>
    <t>Transportation (2100-2199)</t>
  </si>
  <si>
    <t>Information Technology Mgmt (2210)</t>
  </si>
  <si>
    <t>Motor Vehicle Operations (5703)</t>
  </si>
  <si>
    <t>Other Positions</t>
  </si>
  <si>
    <t>Total</t>
  </si>
  <si>
    <t>Headquarters (Washington, D.C.)</t>
  </si>
  <si>
    <t>U.S. Field</t>
  </si>
  <si>
    <t>Foreign Field</t>
  </si>
  <si>
    <t>Financial Analysis of Program Changes</t>
  </si>
  <si>
    <t>SES</t>
  </si>
  <si>
    <t>GS-15</t>
  </si>
  <si>
    <t>GS-14</t>
  </si>
  <si>
    <t>GS-13</t>
  </si>
  <si>
    <t>GS-12</t>
  </si>
  <si>
    <t>GS-11</t>
  </si>
  <si>
    <t>GS-10</t>
  </si>
  <si>
    <t>GS-9</t>
  </si>
  <si>
    <t>GS-8</t>
  </si>
  <si>
    <t>GS-7</t>
  </si>
  <si>
    <t>Summary of Requirements by Grade</t>
  </si>
  <si>
    <t>Grades and Salary Ranges</t>
  </si>
  <si>
    <t>2012 Enacted</t>
  </si>
  <si>
    <t>Salary range reflects 2012 Pay Scale.</t>
  </si>
  <si>
    <t xml:space="preserve">EX </t>
  </si>
  <si>
    <t>-</t>
  </si>
  <si>
    <t>SES/SL</t>
  </si>
  <si>
    <t>GS-6</t>
  </si>
  <si>
    <t>GS-5</t>
  </si>
  <si>
    <t>GS-4</t>
  </si>
  <si>
    <t>GS-3</t>
  </si>
  <si>
    <t>GS-2</t>
  </si>
  <si>
    <t>GS-1</t>
  </si>
  <si>
    <t>Ungraded Positions</t>
  </si>
  <si>
    <t>Total, Appropriated Positions</t>
  </si>
  <si>
    <t>Direct Position totals must agree with exhibit B.</t>
  </si>
  <si>
    <t>Average SES Salary</t>
  </si>
  <si>
    <t>Average GS Salary</t>
  </si>
  <si>
    <t>Average GS Salary should agree with compensation data shown in exhibit L.</t>
  </si>
  <si>
    <t>Average GS Grade</t>
  </si>
  <si>
    <t>Formula: Increase/Decrease = 2014 - 2013.</t>
  </si>
  <si>
    <t>Summary of Requirements by Object Class</t>
  </si>
  <si>
    <t>Federal Bureau of Investigations</t>
  </si>
  <si>
    <t>Object Class</t>
  </si>
  <si>
    <r>
      <t>2013 Availability</t>
    </r>
    <r>
      <rPr>
        <b/>
        <vertAlign val="superscript"/>
        <sz val="11"/>
        <color theme="1"/>
        <rFont val="Times New Roman"/>
        <family val="1"/>
      </rPr>
      <t>1/</t>
    </r>
  </si>
  <si>
    <t>Direct FTE</t>
  </si>
  <si>
    <t>11.1 Full-Time Permanent</t>
  </si>
  <si>
    <t>11.3 Other than Full-Time Permanent</t>
  </si>
  <si>
    <t>11.5 Other Personnel Compensation</t>
  </si>
  <si>
    <t>Other Compensation</t>
  </si>
  <si>
    <t>11.8 Special Personal Services Payments</t>
  </si>
  <si>
    <t>Other Object  Classes</t>
  </si>
  <si>
    <t>12.0 Personnel Benefits</t>
  </si>
  <si>
    <t>OC names are as in A-11.  Do NOT modify.</t>
  </si>
  <si>
    <t>13.0 Benefits for former personnel</t>
  </si>
  <si>
    <t>21.0 Travel and Transportation of Persons</t>
  </si>
  <si>
    <t>22.0 Transportation of Things</t>
  </si>
  <si>
    <t>23.0 Rent, Communications, and Utilities</t>
  </si>
  <si>
    <t>23.1 Rental Payments to GSA</t>
  </si>
  <si>
    <t>23.2 Rental Payments to Others</t>
  </si>
  <si>
    <t>Sum of SumOfFund</t>
  </si>
  <si>
    <t>23.3 Communications, Utilities, and Miscellaneous Charges</t>
  </si>
  <si>
    <t>Summary_object_class_code</t>
  </si>
  <si>
    <t>24.0 Printing and Reproduction</t>
  </si>
  <si>
    <t>25.1 Advisory and Assistance Services</t>
  </si>
  <si>
    <t>25.2 Other Services from Non-Federal Sources</t>
  </si>
  <si>
    <t>25.3 Other Goods and Services from Federal Sources</t>
  </si>
  <si>
    <t>25.4 Operation and Maintenance of Facilities</t>
  </si>
  <si>
    <t>25.5 Research and Development Contracts</t>
  </si>
  <si>
    <t>25.6 Medical Care</t>
  </si>
  <si>
    <t>25.7 Operation and Maintenance of Equipment</t>
  </si>
  <si>
    <t>25.8 Subsistence and Support of Persons</t>
  </si>
  <si>
    <t>26.0 Supplies and Materials</t>
  </si>
  <si>
    <t>31.0 Equipment</t>
  </si>
  <si>
    <t>32.0 Land and Structures</t>
  </si>
  <si>
    <t>41.0 Grants, Subsidies, and Contributions</t>
  </si>
  <si>
    <t>42.0 Insurance Claims and Indemnities</t>
  </si>
  <si>
    <t>Total Obligations</t>
  </si>
  <si>
    <t>Subtract - Unobligated Balance, Start-of-Year</t>
  </si>
  <si>
    <t>Subtract - Transfers/Reprogramming</t>
  </si>
  <si>
    <t>Subtract - Recoveries/Refunds</t>
  </si>
  <si>
    <t>Add - Unobligated End-of-Year, Available</t>
  </si>
  <si>
    <t>Add - Unobligated End-of-Year, Expiring</t>
  </si>
  <si>
    <t>Total Direct Requirements</t>
  </si>
  <si>
    <t>Grand Total</t>
  </si>
  <si>
    <t>Full-Time Permanent</t>
  </si>
  <si>
    <t>Reimb. FTE must agree with exhibits B by DU, and H.</t>
  </si>
  <si>
    <t>23.1 Rental Payments to GSA (Reimbursable)</t>
  </si>
  <si>
    <t>25.3 Other Goods and Services from Federal Sources - DHS Security (Reimbursable)</t>
  </si>
  <si>
    <t>2012 Appropriation Enacted</t>
  </si>
  <si>
    <t>Construction</t>
  </si>
  <si>
    <t>Reprogramming/Transfers:   None</t>
  </si>
  <si>
    <t>Carryover:  The FBI brought forward $103.721M from funds provided in prior years for Biometrics Technology Center ($52.386M), TEDAC Expansion $24.851M),</t>
  </si>
  <si>
    <t xml:space="preserve">                      SCIF Program ($17.71M), FBI Academy Construction ($6.2M), Central Records Complex ($2.425) and miscellaneous projects pending closeout ($149K).</t>
  </si>
  <si>
    <t xml:space="preserve">Recoveries/Refunds:  The FBI had FY 2012 realized recoveries/refunds of $16.729M as follows:  Biometrics Technology Center ($5K), TEDAC ($50K), SCIF Program ($11.127M), </t>
  </si>
  <si>
    <t xml:space="preserve">                                          Quantico-HRT ($1.2M), FBI Academy ($229K), Central Records Complex ($2.946M), Firearms Range Modernization ($1.133M), and Other ($39K).</t>
  </si>
  <si>
    <t xml:space="preserve">Carryover:  The FBI brought forward $96.690M from funds provided in prior years for Biometrics Technology Center ($49.296M), SCIF Program ($19.107M),   </t>
  </si>
  <si>
    <t xml:space="preserve">                      TEDAC Expansion ($16.953M), FBI Academy Construction ($4.789M), Central Records Complex ($5.341M), Firearms Range Moderniczation ($1.135M) </t>
  </si>
  <si>
    <t xml:space="preserve">                       and miscellaneous projects pending closeout ($69K).</t>
  </si>
  <si>
    <t xml:space="preserve">Recoveries/Refunds:  The $34.8M Recovery/Refund Amount includes $7.442 realized recoveries ( SCIF Program $7.412M; Central Records Complex $30K) </t>
  </si>
  <si>
    <t xml:space="preserve">                                         and $27.358M anticipated recovery authority.</t>
  </si>
  <si>
    <t>2014 Adjustments to Base By Decision Unit</t>
  </si>
  <si>
    <t>Adjustments to Base</t>
  </si>
  <si>
    <t>Agt./
Atty.</t>
  </si>
  <si>
    <t>ATB Transfers</t>
  </si>
  <si>
    <t>Render Safe Non-Recurral</t>
  </si>
  <si>
    <t>Non-Recurral of Prior Year Non-Personnel</t>
  </si>
  <si>
    <t>Capital Security Cost Sharing (CSCS)</t>
  </si>
  <si>
    <t>Change in Compensable Days</t>
  </si>
  <si>
    <t>Education Allowance</t>
  </si>
  <si>
    <t>Employees Compensation Fund</t>
  </si>
  <si>
    <t>Government Leased Quarters (GLQ)</t>
  </si>
  <si>
    <t>Health Benefits</t>
  </si>
  <si>
    <t>International Cooperative Administration Support Services (ICASS)</t>
  </si>
  <si>
    <t>JABS Transfer</t>
  </si>
  <si>
    <t>JCON Transfer</t>
  </si>
  <si>
    <t>Law Enforcement Wireless Communications (LEWC) Transfer</t>
  </si>
  <si>
    <t>Legacy Radio O&amp;M</t>
  </si>
  <si>
    <t>Living Quarters Allowance</t>
  </si>
  <si>
    <t>Moving/Lease Expirations</t>
  </si>
  <si>
    <t>OIP Transfer</t>
  </si>
  <si>
    <t>FY 2014 Pay Raise</t>
  </si>
  <si>
    <t>FY 2013 Pay Raise Annualization</t>
  </si>
  <si>
    <t>Post Allowance - Cost of Living Allowance (COLA)</t>
  </si>
  <si>
    <t>PRAO Transfer</t>
  </si>
  <si>
    <t>Rental Payments to GSA</t>
  </si>
  <si>
    <t>Retirement</t>
  </si>
  <si>
    <t>Spectrum Frequency Mgt</t>
  </si>
  <si>
    <t>Working Capital Fund ATB</t>
  </si>
  <si>
    <t>Total ATBs</t>
  </si>
  <si>
    <t>Instructions</t>
  </si>
  <si>
    <t xml:space="preserve">The 2014 ATB to Base by Decision Unit is required with the 2014 Congressional Submission but is not part of the formal budget process. This exhibit is needed for the Budget Staff to make entries into the Budget Formulation and Execution Manager (BFEM) system. Please ensure this exhibit is completed as part of your submssion but DO NOT PRINT THIS EXHIBIT FOR HARD-COPY SUBMISSION TO BUDGET STAFF. Use FY 2013 Continuing Resolution as the starting point for this exhibit. </t>
  </si>
  <si>
    <t>2012 Template</t>
  </si>
  <si>
    <t>H: Summary of Reimbursable and Transfer Resources</t>
  </si>
  <si>
    <t>Summary of Reimbursable and Transfer Resources</t>
  </si>
  <si>
    <t>Salaries &amp; Expenses</t>
  </si>
  <si>
    <t>Collections by Source</t>
  </si>
  <si>
    <t>*Resources in this line include funding for the Organized Crime Drug Enforcement Task Force (OCDETF) program.</t>
  </si>
  <si>
    <t>** The amount included in this exhibit for TEDAC is subject to change since it is hard to estimate funding from reimbursable agreements.</t>
  </si>
  <si>
    <t>Include all appropriations and spread out by Strategic Objective.</t>
  </si>
  <si>
    <t>Direct/
Reimb FTE</t>
  </si>
  <si>
    <t>Direct Amount</t>
  </si>
  <si>
    <t>Use FTE % to spread overhead by DOJ Strategic Goal/objective.  If FTE % is not used, describe overhead allocation method.</t>
  </si>
  <si>
    <t>Goal 1</t>
  </si>
  <si>
    <t xml:space="preserve">Prevent Terrorism and Promote the Nation's Security Consistent with the Rule of Law
</t>
  </si>
  <si>
    <t>Prevent, disrupt, and defeat terrorist operations before they occur.</t>
  </si>
  <si>
    <t>Prosecute those involved in terrorist acts.</t>
  </si>
  <si>
    <t>Combat espionage against the United States.</t>
  </si>
  <si>
    <t>Goal 2</t>
  </si>
  <si>
    <t>Prevent Crime, Protect the Rights of the American People, and enforce Federal Law</t>
  </si>
  <si>
    <t>Combat the threat, incidence, and prevalence of violent crime.</t>
  </si>
  <si>
    <t>Prevent and intervene in crimes against vulnerable of violent crime.</t>
  </si>
  <si>
    <t>Combat the threat, trafficking, and use of illegal drugs and the diversion of licit drugs.</t>
  </si>
  <si>
    <t>Combat corruption, economic crimes, and international organized crime.</t>
  </si>
  <si>
    <t>Promote and protect Americans' civil rights.</t>
  </si>
  <si>
    <t>Protect the federal fisc and defend the interests of the United States.</t>
  </si>
  <si>
    <t>Goal 3</t>
  </si>
  <si>
    <t>Ensure and Support the Fair, Impartial, Efficient, and Transparent Administration of Justice at the Federal, State, Local, Tribal and International Levels.</t>
  </si>
  <si>
    <t>Promote and Strengthen relationship and strategies for the administration of justice with state, local, tribal and international law enforcement.</t>
  </si>
  <si>
    <t>Protect judges, witnesses, and other participants in federal proceedings; apprehend fugitives; and ensure the appearance of criminal defendants for judicial proceedings or confinement.</t>
  </si>
  <si>
    <t>Provide for the safe, secure, humane, and cost-effective confinement of detainees awaiting trial and/or sentencing, and those of the custody of the Federal Prison System.</t>
  </si>
  <si>
    <t>Adjudicate all immigration cases promptly and impartially in accordance with due process.</t>
  </si>
  <si>
    <t>TOTAL</t>
  </si>
  <si>
    <t>Total of all Strategic Goal/Objective must agree with exhibit B.</t>
  </si>
  <si>
    <t>Total Program Change Requests</t>
  </si>
  <si>
    <t>Total FTEs and Personnel Compensation</t>
  </si>
  <si>
    <t>Lapse (-)</t>
  </si>
  <si>
    <t>Total Positions and Annual Amount</t>
  </si>
  <si>
    <t>Grades</t>
  </si>
  <si>
    <t>Personnel benefits must agree with benefit % used in modular costs.</t>
  </si>
  <si>
    <t>Lapse represents 50% of total positions and annual rate.  If lapse &lt;&gt; 50%, provide lapse rate justification.</t>
  </si>
  <si>
    <t>Total Program Changes Direct Positions and/or Amounts must agree with Program Changes sections of exhibits D and I.</t>
  </si>
  <si>
    <t>Direct Positions and Amount of each program must agree with exhibits B and C.</t>
  </si>
  <si>
    <t>If number of columns needed for programs exceed 14, then display each DU on separate section.  Insert page break in between.</t>
  </si>
  <si>
    <t>Insert Direct Positions and Amount columns for each additional increase for each DU.</t>
  </si>
  <si>
    <t>Criminal Enterprises and Federal Crimes</t>
  </si>
  <si>
    <r>
      <t>Note</t>
    </r>
    <r>
      <rPr>
        <b/>
        <sz val="11"/>
        <color theme="1"/>
        <rFont val="Times New Roman"/>
        <family val="1"/>
      </rPr>
      <t>:</t>
    </r>
    <r>
      <rPr>
        <sz val="11"/>
        <color theme="1"/>
        <rFont val="Times New Roman"/>
        <family val="1"/>
      </rPr>
      <t xml:space="preserve"> Excludes Balance Rescission and/or Supplemental Appropriations.</t>
    </r>
  </si>
  <si>
    <t>Do these totals agree with Total Technical Adjustments and Adjustments to Base in exhibit B?</t>
  </si>
  <si>
    <t>TOTAL DIRECT TECHNICAL and BASE ADJUSTMENTS</t>
  </si>
  <si>
    <t>Do these totals agree with Non-Recur Non-Personnel line in exhibit B?</t>
  </si>
  <si>
    <t>Subtotal, Non-Recur Non-Personnel</t>
  </si>
  <si>
    <t>Non-Personnel Related Decreases</t>
  </si>
  <si>
    <t>Subtotal, Foreign Expenses</t>
  </si>
  <si>
    <t>Do these totals agree with Other Adjustments line in Exhibit B?</t>
  </si>
  <si>
    <t>Subtotal, Other Adjustments</t>
  </si>
  <si>
    <t>Do these totals agree with Domestic Rent and Facilities line in exhibit B?</t>
  </si>
  <si>
    <t>Subtotal, Domestic Rent and Facilities</t>
  </si>
  <si>
    <t>Do these totals agree with Pay and Benefits line in exhibit B?</t>
  </si>
  <si>
    <t>Subtotal, Pay and Benefits</t>
  </si>
  <si>
    <t>Total New Position Costs Subject to Annualization</t>
  </si>
  <si>
    <t>Total Non-Personnel Cost</t>
  </si>
  <si>
    <t>25.7 Operations and Maintenance of Equipment</t>
  </si>
  <si>
    <t>25.4 Operations and Maintenance of Facilities</t>
  </si>
  <si>
    <t>25.3 Purchase of Goods and Services from Government Accounts</t>
  </si>
  <si>
    <t>25.2 Other Services</t>
  </si>
  <si>
    <t>Other Contractual Services</t>
  </si>
  <si>
    <t>Total Personnel Cost</t>
  </si>
  <si>
    <t>Associated Employee Benefits</t>
  </si>
  <si>
    <t>Net compensation</t>
  </si>
  <si>
    <t>Less Lapse (50%)</t>
  </si>
  <si>
    <t>Annual Salary Rate of 158 new Positions</t>
  </si>
  <si>
    <t>Annualization Required for 2014</t>
  </si>
  <si>
    <t>2012 New Positions</t>
  </si>
  <si>
    <t>Does this section agree with exhibit B?</t>
  </si>
  <si>
    <t>Subtotal, Transfers</t>
  </si>
  <si>
    <t>CHECK LIST</t>
  </si>
  <si>
    <t>ATB name should be underlined.  Ctrl+Enter to go to the next line in the same cell to enter the ATB justification.</t>
  </si>
  <si>
    <t>Justifications for Technical and Base Adjustments</t>
  </si>
  <si>
    <r>
      <rPr>
        <u/>
        <sz val="9"/>
        <color theme="1"/>
        <rFont val="Times New Roman"/>
        <family val="1"/>
      </rPr>
      <t>Law Enforcement Wireless Communications</t>
    </r>
    <r>
      <rPr>
        <sz val="9"/>
        <color theme="1"/>
        <rFont val="Times New Roman"/>
        <family val="1"/>
      </rPr>
      <t xml:space="preserve">:                                                                                                                                                                                                                                                                            In FY 2013, the funding for the Department’s Radio/Interoperability program is being realigned.  This change will generate savings and allow the Department to increase our investments in improved technology and interoperability.  As part of the realignment, base operations and maintenance (O&amp;M) funding for radios is being transferred back to components.     </t>
    </r>
  </si>
  <si>
    <r>
      <t xml:space="preserve">2014 Pay Raise:
</t>
    </r>
    <r>
      <rPr>
        <sz val="9"/>
        <color theme="1"/>
        <rFont val="Times New Roman"/>
        <family val="1"/>
      </rPr>
      <t>This request provides for a proposed 1 percent pay raise to be effective in January of 2014.  The increase only inlcudes the general pay raise.  The amount request, $31,100,000 represents the pay amounts for 3/4 of the fiscal year plus appropriate benefits ($23,651,550 for pay and $7,448,450 for beneftis.)</t>
    </r>
  </si>
  <si>
    <r>
      <t xml:space="preserve">2013 Pay Raise:
</t>
    </r>
    <r>
      <rPr>
        <sz val="9"/>
        <color theme="1"/>
        <rFont val="Times New Roman"/>
        <family val="1"/>
      </rPr>
      <t>This annualization represents first quarter amounts (October through December) of the 2013 pay increase of 0.5 percent pay raise included in the 2013 President's Budget.  The increase only inlcudes the general pay raise.  The amount request, $5,513,000 represents the pay amounts for 1/4 of the fiscal year plus appropriate benefits ($4,261,000 for pay and $1,252,000 for beneftis.)</t>
    </r>
  </si>
  <si>
    <r>
      <t>Annualization of New Positions Approved in 2012</t>
    </r>
    <r>
      <rPr>
        <sz val="9"/>
        <color theme="1"/>
        <rFont val="Times New Roman"/>
        <family val="1"/>
      </rPr>
      <t xml:space="preserve">:
</t>
    </r>
    <r>
      <rPr>
        <b/>
        <sz val="9"/>
        <color theme="1"/>
        <rFont val="Times New Roman"/>
        <family val="1"/>
      </rPr>
      <t>Personnel:</t>
    </r>
    <r>
      <rPr>
        <sz val="9"/>
        <color theme="1"/>
        <rFont val="Times New Roman"/>
        <family val="1"/>
      </rPr>
      <t xml:space="preserve">
This provides for the annualization of 181 new positions appropriated in 2012.  Annualization of new positions extends up to 3 years to provide entry level funding in the first year, with a 1 or 2-year progression to a journeyman level.  For 2012 increases, this request includes an increase of $190,000 for full-year payroll costs associated with these additional positions.</t>
    </r>
    <r>
      <rPr>
        <b/>
        <sz val="9"/>
        <color theme="1"/>
        <rFont val="Arial"/>
        <family val="2"/>
      </rPr>
      <t/>
    </r>
  </si>
  <si>
    <r>
      <rPr>
        <u/>
        <sz val="9"/>
        <color theme="1"/>
        <rFont val="Times New Roman"/>
        <family val="1"/>
      </rPr>
      <t>Employee Compensation Fund:</t>
    </r>
    <r>
      <rPr>
        <sz val="9"/>
        <color theme="1"/>
        <rFont val="Times New Roman"/>
        <family val="1"/>
      </rPr>
      <t xml:space="preserve">
The $2,024,000 request reflects anticipated changes in payments to the Department of Labor for injury benefits under the Federal Employee Compensation Act.</t>
    </r>
  </si>
  <si>
    <r>
      <t>Health Insurance:</t>
    </r>
    <r>
      <rPr>
        <sz val="9"/>
        <color theme="1"/>
        <rFont val="Times New Roman"/>
        <family val="1"/>
      </rPr>
      <t xml:space="preserve">
The FBI requests an additional $35,026,000 to fund FY 2013 and 2014 employer contribution cost increases to the Federal Employees Health Benefits Program.</t>
    </r>
  </si>
  <si>
    <r>
      <t>Changes in Compensable Days</t>
    </r>
    <r>
      <rPr>
        <sz val="9"/>
        <color theme="1"/>
        <rFont val="Times New Roman"/>
        <family val="1"/>
      </rPr>
      <t xml:space="preserve">:                                                                                                                                                                                                                                                                                                 The number of compensable days will increase from 260 in FY 2012 to 261 in FY 2013.  An increase of $16,161,000 reflects the total pay and benefits costs of one additional compensable day needed in FY 2014.  </t>
    </r>
  </si>
  <si>
    <r>
      <t>Retirement:</t>
    </r>
    <r>
      <rPr>
        <sz val="9"/>
        <color theme="1"/>
        <rFont val="Times New Roman"/>
        <family val="1"/>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$14,450,000 is necessary to meet our increased retirement obligations as a result of this conversion.</t>
    </r>
  </si>
  <si>
    <r>
      <t>General Services Administration (GSA) Rent:</t>
    </r>
    <r>
      <rPr>
        <sz val="9"/>
        <color theme="1"/>
        <rFont val="Times New Roman"/>
        <family val="1"/>
      </rPr>
      <t xml:space="preserve">
GSA will continue to charge rental rates that approximate those charged to commercial tenants for equivalent space and related services.  The requested increase of $18,361,000 is required to meet our commitment to GSA.  The costs associated with GSA rent were derived through the use of an automated system, which uses the latest inventory data, including rate increases to be effective FY 2014 for each building currently occupied by Department of Justice components, as well as the costs of new space to be occupied.  GSA provides data on the rate increases.</t>
    </r>
  </si>
  <si>
    <r>
      <t>Moves (Lease Expirations):</t>
    </r>
    <r>
      <rPr>
        <sz val="9"/>
        <color theme="1"/>
        <rFont val="Times New Roman"/>
        <family val="1"/>
      </rPr>
      <t xml:space="preserve">
GSA requires all agencies to pay relocation costs associated with lease expirations.  This request provides for the costs associated with new office relocations caused by the expiration of leases in FY 2014. A funding decrease of $3,526,000 is required for this account in FY 2014.</t>
    </r>
  </si>
  <si>
    <r>
      <t xml:space="preserve">WCF Rate Adjustments:
</t>
    </r>
    <r>
      <rPr>
        <sz val="9"/>
        <color theme="1"/>
        <rFont val="Times New Roman"/>
        <family val="1"/>
      </rPr>
      <t>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to account for pay adjustments, contractual changes, and information technology maintenance and technology refreshment upgrades  Funding of $3,000 is required for this account.</t>
    </r>
  </si>
  <si>
    <r>
      <rPr>
        <u/>
        <sz val="9"/>
        <color theme="1"/>
        <rFont val="Times New Roman"/>
        <family val="1"/>
      </rPr>
      <t>Land Mobile Radio (LMR) Operations and Maintenance (O&amp;M)</t>
    </r>
    <r>
      <rPr>
        <sz val="9"/>
        <color theme="1"/>
        <rFont val="Times New Roman"/>
        <family val="1"/>
      </rPr>
      <t>:                                                                                                                                                                                    The requested $3,705,000 will fund the telephone data circuits needed for IWN operations to provide interconnectivity for the LMR system, which will be operated by the FBI under the LEWC transition proposal.</t>
    </r>
  </si>
  <si>
    <r>
      <t>Education Allowance</t>
    </r>
    <r>
      <rPr>
        <sz val="9"/>
        <color theme="1"/>
        <rFont val="Times New Roman"/>
        <family val="1"/>
      </rPr>
      <t>:
For employees stationed abroad, components are obligated to meet the educational expenses incurred by an employee in providing adequate elementary (grades K-8) and secondary (grades 9-12) education for dependent children at post. $437,000 reflects the increase in cost to support existing staffing levels.</t>
    </r>
  </si>
  <si>
    <r>
      <t>Government Leased Quarter (GLQ) Requirements</t>
    </r>
    <r>
      <rPr>
        <sz val="9"/>
        <color theme="1"/>
        <rFont val="Times New Roman"/>
        <family val="1"/>
      </rPr>
      <t>:
GLQ is a program managed by the Department of State (DOS) and provides government employees stationed overseas with housing and utilities.  DOS exercises authority for leases and control of the GLQs and negotiates the lease for components.  $1,000 reflects the change in cost to support existing staffing levels.</t>
    </r>
  </si>
  <si>
    <r>
      <t>International Cooperative Administrative Support Services (ICASS)</t>
    </r>
    <r>
      <rPr>
        <sz val="9"/>
        <color theme="1"/>
        <rFont val="Times New Roman"/>
        <family val="1"/>
      </rPr>
      <t>:</t>
    </r>
    <r>
      <rPr>
        <u/>
        <sz val="9"/>
        <color theme="1"/>
        <rFont val="Times New Roman"/>
        <family val="1"/>
      </rPr>
      <t xml:space="preserve">
</t>
    </r>
    <r>
      <rPr>
        <sz val="9"/>
        <color theme="1"/>
        <rFont val="Times New Roman"/>
        <family val="1"/>
      </rPr>
      <t>Under the ICASS, an annual charge is made by the Department of State for administrative support based on the overseas staff of each federal agency.  This request of $1,756,000 is based on the projected FY 2013 bill for post invoices and other ICASS costs.</t>
    </r>
  </si>
  <si>
    <r>
      <t>Living Quarter Allowance</t>
    </r>
    <r>
      <rPr>
        <sz val="9"/>
        <color theme="1"/>
        <rFont val="Times New Roman"/>
        <family val="1"/>
      </rPr>
      <t>:
The living quarter allowance (LQA) is an allowance granted an employee for the annual cost of adequate living quarters for the employee and the employee's family at a foreign post.  The rates are designed to cover the average cost of rent, heat, light, fuel, gas, electricity, water, local taxes, and insurance paid by the employee.  Employees who receive the GLQ do not receive LQA and vice versa.  $29,000 reflects the change in cost to support existing staffing levels.</t>
    </r>
  </si>
  <si>
    <r>
      <t>Overseas Capital Security Cost Sharing (CSCS)</t>
    </r>
    <r>
      <rPr>
        <sz val="9"/>
        <color theme="1"/>
        <rFont val="Times New Roman"/>
        <family val="1"/>
      </rPr>
      <t>:
The Department of State (DOS) is in the midst of a multi-year capital security construction program, with a plan to build and maintain new diplomatic and consular compounds that meet security requirements set by the Secure Embassies Construction Act.   As authorized by P.L. 108-447 and subsequent acts, “all agencies with personnel overseas subject to chief of mission authority…shall participate and provide funding in advance for their share of costs of providing new, safe, secure U.S. diplomatic facilities, without offsets, on the basis of the total overseas presence of each agency as determined by the Secretary of State.”  Originally authorized for FY2000-2004, the program  has been extended annually by OMB and Congress and has also been expanded beyond new embassy construction to include maintenance and renovation costs of the new facilities also.  For the purpose of this program, DOS’s personnel totals for DOJ include current and projected staffing.  The estimated cost to the Department is provided by DOS</t>
    </r>
    <r>
      <rPr>
        <sz val="9"/>
        <color rgb="FFFF0000"/>
        <rFont val="Times New Roman"/>
        <family val="1"/>
      </rPr>
      <t>.</t>
    </r>
    <r>
      <rPr>
        <sz val="9"/>
        <color theme="1"/>
        <rFont val="Times New Roman"/>
        <family val="1"/>
      </rPr>
      <t xml:space="preserve">  $5,790,000 is requested for this account. 
[CRM, USMS, FBI, DEA, ATF only]</t>
    </r>
  </si>
  <si>
    <r>
      <rPr>
        <u/>
        <sz val="9"/>
        <color theme="1"/>
        <rFont val="Times New Roman"/>
        <family val="1"/>
      </rPr>
      <t>Non-Recurral of Prior Year Non-Personnel Increases/Annualization of Prior Year Non-Personnel Increase</t>
    </r>
    <r>
      <rPr>
        <sz val="9"/>
        <color theme="1"/>
        <rFont val="Times New Roman"/>
        <family val="1"/>
      </rPr>
      <t xml:space="preserve">:                                                                                                                                                                                     A total of $16,912,000 is proposed to non-recur and a total of $5,025,000 is proposed to be annualized in support of the Domestic Communications Assistance Center, providing for increased coordination regarding lawful electronic surveillance amongst the law enforcement communicty and with the communications industry.  </t>
    </r>
  </si>
  <si>
    <t>12.1 Personnel Benefits</t>
  </si>
  <si>
    <t xml:space="preserve">                       $2.365M in HIDTA funding and $12.716M for vehicle and aircraft proceeds in the 15 11/12 0200 account.</t>
  </si>
  <si>
    <t xml:space="preserve"> Recoveries:  a) The FBI realized recoveries of $236K and anticipated recoveries of $18.769M.</t>
  </si>
  <si>
    <t>2014 Balance Rescission [if applicable]</t>
  </si>
  <si>
    <t>2014 Total Request (with Balance Rescission)</t>
  </si>
  <si>
    <r>
      <rPr>
        <u/>
        <sz val="9"/>
        <color theme="1"/>
        <rFont val="Times New Roman"/>
        <family val="1"/>
      </rPr>
      <t>JCON and JCON S/TS</t>
    </r>
    <r>
      <rPr>
        <sz val="9"/>
        <color theme="1"/>
        <rFont val="Times New Roman"/>
        <family val="1"/>
      </rPr>
      <t>: 
A transfer of $192,000 is included in support of the Department’s Justice Consolidated Office Network (JCON) and JCON S/TS programs which will be moved to the Working Capital Fund and provided as a billable service in FY 2014.</t>
    </r>
  </si>
  <si>
    <r>
      <rPr>
        <u/>
        <sz val="9"/>
        <color theme="1"/>
        <rFont val="Times New Roman"/>
        <family val="1"/>
      </rPr>
      <t>Professional Responsibility Advisory Office</t>
    </r>
    <r>
      <rPr>
        <sz val="9"/>
        <color theme="1"/>
        <rFont val="Times New Roman"/>
        <family val="1"/>
      </rPr>
      <t xml:space="preserve">:
The component transfers for the Professional Responsibility Advisory Office (PRAO) into the General Administration appropriation will centralize appropriated funding and eliminate the current reimbursable financing process.  The centralization of the funding is administratively advantageous because it eliminates the paper-intensive reimbursement process.  </t>
    </r>
  </si>
  <si>
    <r>
      <rPr>
        <u/>
        <sz val="9"/>
        <color theme="1"/>
        <rFont val="Times New Roman"/>
        <family val="1"/>
      </rPr>
      <t>Office of Information Policy</t>
    </r>
    <r>
      <rPr>
        <sz val="9"/>
        <color theme="1"/>
        <rFont val="Times New Roman"/>
        <family val="1"/>
      </rPr>
      <t xml:space="preserve">:
The component transfers for the Office of Information Policy (OIP) into the General Administration appropriation will centralize appropriated funding and eliminate the current reimbursable financing process.  The centralization of the funding is administratively advantageous because it eliminates the paper-intensive reimbursement process.  </t>
    </r>
  </si>
  <si>
    <r>
      <rPr>
        <u/>
        <sz val="9"/>
        <color theme="1"/>
        <rFont val="Times New Roman"/>
        <family val="1"/>
      </rPr>
      <t>Spectrum O&amp;M</t>
    </r>
    <r>
      <rPr>
        <sz val="9"/>
        <color theme="1"/>
        <rFont val="Times New Roman"/>
        <family val="1"/>
      </rPr>
      <t xml:space="preserve">:
The FBI requires $4,473,000 for operations and maintenance requirements of the Spectrum Relocation Project.                       </t>
    </r>
  </si>
  <si>
    <r>
      <rPr>
        <u/>
        <sz val="9"/>
        <color theme="1"/>
        <rFont val="Times New Roman"/>
        <family val="1"/>
      </rPr>
      <t>Post Allowance</t>
    </r>
    <r>
      <rPr>
        <sz val="9"/>
        <color theme="1"/>
        <rFont val="Times New Roman"/>
        <family val="1"/>
      </rPr>
      <t xml:space="preserve">:
Cost of Living Allowance (COLA). 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in the Washington, D.C. area. $645,000 reflects the increase in cost to support existing staffing levels.  </t>
    </r>
  </si>
  <si>
    <r>
      <rPr>
        <u/>
        <sz val="9"/>
        <color theme="1"/>
        <rFont val="Times New Roman"/>
        <family val="1"/>
      </rPr>
      <t>Non Recurral of FY 2012 Render Safe Enhancement</t>
    </r>
    <r>
      <rPr>
        <sz val="9"/>
        <color theme="1"/>
        <rFont val="Times New Roman"/>
        <family val="1"/>
      </rPr>
      <t xml:space="preserve">:
The FBI will non-recur $19,656,000 of the $35,756,000 FY 2012 Render Safe non-personnel enhancement.  The FBI requires $16,100,000 to meet the annual operations and maintenance requirement for two mission-outfitted aircraft.  </t>
    </r>
  </si>
  <si>
    <r>
      <rPr>
        <u/>
        <sz val="9"/>
        <color theme="1"/>
        <rFont val="Times New Roman"/>
        <family val="1"/>
      </rPr>
      <t>Joint Automated Booking System</t>
    </r>
    <r>
      <rPr>
        <sz val="9"/>
        <color theme="1"/>
        <rFont val="Times New Roman"/>
        <family val="1"/>
      </rPr>
      <t>:
A transfer of $2,090,000  is included in support of the Department’s Justice Automated Booking System program which will be moved to the Working Capital Fund and provided as a billable service in FY 2014.</t>
    </r>
  </si>
  <si>
    <t>2014 Balance Cancellation</t>
  </si>
  <si>
    <t>2014 Total Request (with Balance Cancellation)</t>
  </si>
</sst>
</file>

<file path=xl/styles.xml><?xml version="1.0" encoding="utf-8"?>
<styleSheet xmlns="http://schemas.openxmlformats.org/spreadsheetml/2006/main">
  <numFmts count="13">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0&quot;\ ;_(@_)"/>
    <numFmt numFmtId="166" formatCode="_(* #,##0_);_(* \(#,##0\);_(* &quot;0&quot;_);_(@_)"/>
    <numFmt numFmtId="167" formatCode="_(&quot;$&quot;* #,##0_);_(&quot;$&quot;* \(#,##0\);_(&quot;$&quot;* &quot;-&quot;??_);_(@_)"/>
    <numFmt numFmtId="168" formatCode="#,##0;\-#,##0;&quot;-&quot;"/>
    <numFmt numFmtId="169" formatCode="_-&quot;F&quot;\ * #,##0_-;_-&quot;F&quot;\ * #,##0\-;_-&quot;F&quot;\ * &quot;-&quot;_-;_-@_-"/>
    <numFmt numFmtId="170" formatCode="mm/dd/yy"/>
    <numFmt numFmtId="171" formatCode="_(* #,##0_);_(* \(#,##0\);_(* 0;_(@_)"/>
    <numFmt numFmtId="172" formatCode="_(* #,##0_);_(* \(#,##0\);_(* &quot;....&quot;_);_(@_)"/>
    <numFmt numFmtId="173" formatCode="_(* #,##0_);_(* \(#,##0\);_(* &quot;0&quot;\ ;_(@_)"/>
  </numFmts>
  <fonts count="62">
    <font>
      <sz val="11"/>
      <color theme="1"/>
      <name val="Calibri"/>
      <family val="2"/>
      <scheme val="minor"/>
    </font>
    <font>
      <sz val="11"/>
      <color theme="1"/>
      <name val="Times New Roman"/>
      <family val="2"/>
    </font>
    <font>
      <sz val="11"/>
      <color theme="1"/>
      <name val="Calibri"/>
      <family val="2"/>
      <scheme val="minor"/>
    </font>
    <font>
      <b/>
      <sz val="14"/>
      <color theme="1"/>
      <name val="Times New Roman"/>
      <family val="1"/>
    </font>
    <font>
      <sz val="11"/>
      <color theme="0"/>
      <name val="Times New Roman"/>
      <family val="1"/>
    </font>
    <font>
      <sz val="11"/>
      <color theme="1"/>
      <name val="Times New Roman"/>
      <family val="1"/>
    </font>
    <font>
      <b/>
      <u/>
      <sz val="11"/>
      <color theme="0"/>
      <name val="Times New Roman"/>
      <family val="1"/>
    </font>
    <font>
      <sz val="12"/>
      <color theme="1"/>
      <name val="Times New Roman"/>
      <family val="1"/>
    </font>
    <font>
      <sz val="10"/>
      <color theme="1"/>
      <name val="Times New Roman"/>
      <family val="1"/>
    </font>
    <font>
      <b/>
      <sz val="11"/>
      <color theme="1"/>
      <name val="Times New Roman"/>
      <family val="1"/>
    </font>
    <font>
      <sz val="11"/>
      <name val="Times New Roman"/>
      <family val="1"/>
    </font>
    <font>
      <b/>
      <sz val="11"/>
      <name val="Times New Roman"/>
      <family val="1"/>
    </font>
    <font>
      <b/>
      <vertAlign val="superscript"/>
      <sz val="11"/>
      <color theme="1"/>
      <name val="Times New Roman"/>
      <family val="1"/>
    </font>
    <font>
      <u/>
      <sz val="11"/>
      <color theme="1"/>
      <name val="Times New Roman"/>
      <family val="1"/>
    </font>
    <font>
      <b/>
      <sz val="11"/>
      <color theme="0"/>
      <name val="Times New Roman"/>
      <family val="1"/>
    </font>
    <font>
      <b/>
      <sz val="11"/>
      <color rgb="FFFF0000"/>
      <name val="Times New Roman"/>
      <family val="1"/>
    </font>
    <font>
      <vertAlign val="superscript"/>
      <sz val="11"/>
      <color theme="1"/>
      <name val="Times New Roman"/>
      <family val="1"/>
    </font>
    <font>
      <sz val="14"/>
      <color theme="0"/>
      <name val="Times New Roman"/>
      <family val="1"/>
    </font>
    <font>
      <b/>
      <u/>
      <sz val="14"/>
      <color theme="0"/>
      <name val="Times New Roman"/>
      <family val="1"/>
    </font>
    <font>
      <sz val="12"/>
      <color theme="0"/>
      <name val="Times New Roman"/>
      <family val="1"/>
    </font>
    <font>
      <sz val="10"/>
      <color theme="0"/>
      <name val="Times New Roman"/>
      <family val="1"/>
    </font>
    <font>
      <sz val="10"/>
      <name val="Arial"/>
      <family val="2"/>
    </font>
    <font>
      <sz val="10"/>
      <name val="Times New Roman"/>
      <family val="1"/>
    </font>
    <font>
      <sz val="12"/>
      <name val="Arial"/>
      <family val="2"/>
    </font>
    <font>
      <sz val="14"/>
      <name val="Times New Roman"/>
      <family val="1"/>
    </font>
    <font>
      <sz val="12"/>
      <name val="Times New Roman"/>
      <family val="1"/>
    </font>
    <font>
      <sz val="10"/>
      <color theme="1"/>
      <name val="Arial"/>
      <family val="2"/>
    </font>
    <font>
      <sz val="12"/>
      <name val="Tms Rmn"/>
    </font>
    <font>
      <sz val="10"/>
      <color indexed="8"/>
      <name val="Arial"/>
      <family val="2"/>
    </font>
    <font>
      <sz val="10"/>
      <name val="MS Serif"/>
      <family val="1"/>
    </font>
    <font>
      <sz val="10"/>
      <color indexed="16"/>
      <name val="MS Serif"/>
      <family val="1"/>
    </font>
    <font>
      <sz val="8"/>
      <name val="Arial"/>
      <family val="2"/>
    </font>
    <font>
      <b/>
      <sz val="12"/>
      <name val="Arial"/>
      <family val="2"/>
    </font>
    <font>
      <sz val="10"/>
      <name val="Geneva"/>
    </font>
    <font>
      <sz val="8"/>
      <name val="Helv"/>
    </font>
    <font>
      <b/>
      <sz val="8"/>
      <color indexed="8"/>
      <name val="Helv"/>
    </font>
    <font>
      <b/>
      <sz val="12"/>
      <name val="Times New Roman"/>
      <family val="1"/>
    </font>
    <font>
      <sz val="8"/>
      <color indexed="9"/>
      <name val="Arial"/>
      <family val="2"/>
    </font>
    <font>
      <sz val="10"/>
      <name val="Arial"/>
      <family val="2"/>
    </font>
    <font>
      <b/>
      <sz val="16"/>
      <name val="Times New Roman"/>
      <family val="1"/>
    </font>
    <font>
      <sz val="12"/>
      <name val="TimesNewRomanPS"/>
    </font>
    <font>
      <b/>
      <sz val="14"/>
      <name val="TimesNewRomanPS"/>
    </font>
    <font>
      <sz val="14"/>
      <name val="TimesNewRomanPS"/>
    </font>
    <font>
      <b/>
      <sz val="12"/>
      <name val="TimesNewRomanPS"/>
    </font>
    <font>
      <sz val="18"/>
      <name val="Times New Roman"/>
      <family val="1"/>
    </font>
    <font>
      <u/>
      <sz val="12"/>
      <name val="TimesNewRomanPS"/>
    </font>
    <font>
      <u/>
      <sz val="12"/>
      <color indexed="9"/>
      <name val="TimesNewRomanPS"/>
    </font>
    <font>
      <sz val="12"/>
      <color indexed="8"/>
      <name val="TMS"/>
    </font>
    <font>
      <sz val="11"/>
      <color indexed="8"/>
      <name val="Times New Roman"/>
      <family val="1"/>
    </font>
    <font>
      <b/>
      <sz val="11"/>
      <color indexed="8"/>
      <name val="Times New Roman"/>
      <family val="1"/>
    </font>
    <font>
      <b/>
      <sz val="10"/>
      <color theme="1"/>
      <name val="Times New Roman"/>
      <family val="1"/>
    </font>
    <font>
      <i/>
      <sz val="11"/>
      <color theme="1"/>
      <name val="Times New Roman"/>
      <family val="1"/>
    </font>
    <font>
      <b/>
      <u/>
      <sz val="12"/>
      <name val="Arial"/>
      <family val="2"/>
    </font>
    <font>
      <b/>
      <u/>
      <sz val="11"/>
      <color theme="1"/>
      <name val="Times New Roman"/>
      <family val="1"/>
    </font>
    <font>
      <b/>
      <sz val="9"/>
      <color theme="1"/>
      <name val="Arial"/>
      <family val="2"/>
    </font>
    <font>
      <b/>
      <sz val="12"/>
      <color theme="1"/>
      <name val="Times New Roman"/>
      <family val="1"/>
    </font>
    <font>
      <sz val="9"/>
      <color theme="0"/>
      <name val="Times New Roman"/>
      <family val="1"/>
    </font>
    <font>
      <sz val="9"/>
      <color theme="1"/>
      <name val="Times New Roman"/>
      <family val="1"/>
    </font>
    <font>
      <sz val="8"/>
      <color theme="1"/>
      <name val="Times New Roman"/>
      <family val="1"/>
    </font>
    <font>
      <b/>
      <sz val="9"/>
      <color theme="1"/>
      <name val="Times New Roman"/>
      <family val="1"/>
    </font>
    <font>
      <u/>
      <sz val="9"/>
      <color theme="1"/>
      <name val="Times New Roman"/>
      <family val="1"/>
    </font>
    <font>
      <sz val="9"/>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indexed="9"/>
        <bgColor indexed="64"/>
      </patternFill>
    </fill>
  </fills>
  <borders count="10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diagonal/>
    </border>
    <border>
      <left style="thin">
        <color auto="1"/>
      </left>
      <right style="thin">
        <color auto="1"/>
      </right>
      <top style="dashed">
        <color theme="0" tint="-0.14996795556505021"/>
      </top>
      <bottom style="thin">
        <color auto="1"/>
      </bottom>
      <diagonal/>
    </border>
    <border>
      <left style="thin">
        <color auto="1"/>
      </left>
      <right style="thin">
        <color auto="1"/>
      </right>
      <top/>
      <bottom style="dashed">
        <color theme="0" tint="-0.1499679555650502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rgb="FFFF0000"/>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8"/>
      </left>
      <right/>
      <top/>
      <bottom/>
      <diagonal/>
    </border>
    <border>
      <left/>
      <right/>
      <top style="dashed">
        <color theme="0" tint="-0.24994659260841701"/>
      </top>
      <bottom style="dashed">
        <color theme="0" tint="-0.24994659260841701"/>
      </bottom>
      <diagonal/>
    </border>
    <border>
      <left/>
      <right style="thin">
        <color auto="1"/>
      </right>
      <top style="dashed">
        <color theme="0" tint="-0.24994659260841701"/>
      </top>
      <bottom style="dashed">
        <color theme="0" tint="-0.24994659260841701"/>
      </bottom>
      <diagonal/>
    </border>
    <border>
      <left style="thin">
        <color indexed="64"/>
      </left>
      <right/>
      <top style="dashed">
        <color theme="0" tint="-0.24994659260841701"/>
      </top>
      <bottom style="dashed">
        <color theme="0" tint="-0.24994659260841701"/>
      </bottom>
      <diagonal/>
    </border>
    <border>
      <left/>
      <right/>
      <top style="dashed">
        <color theme="0" tint="-0.24994659260841701"/>
      </top>
      <bottom style="thin">
        <color indexed="64"/>
      </bottom>
      <diagonal/>
    </border>
    <border>
      <left/>
      <right style="thin">
        <color auto="1"/>
      </right>
      <top style="dashed">
        <color theme="0" tint="-0.24994659260841701"/>
      </top>
      <bottom style="thin">
        <color indexed="64"/>
      </bottom>
      <diagonal/>
    </border>
    <border>
      <left style="thin">
        <color indexed="64"/>
      </left>
      <right/>
      <top style="dashed">
        <color theme="0" tint="-0.24994659260841701"/>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dotted">
        <color theme="0" tint="-0.14996795556505021"/>
      </top>
      <bottom style="dotted">
        <color theme="0" tint="-0.14996795556505021"/>
      </bottom>
      <diagonal/>
    </border>
    <border>
      <left style="thin">
        <color auto="1"/>
      </left>
      <right style="thin">
        <color auto="1"/>
      </right>
      <top style="dashed">
        <color theme="0" tint="-0.24994659260841701"/>
      </top>
      <bottom style="dashed">
        <color theme="0" tint="-0.24994659260841701"/>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dashed">
        <color theme="0" tint="-0.14996795556505021"/>
      </bottom>
      <diagonal/>
    </border>
    <border>
      <left style="thin">
        <color auto="1"/>
      </left>
      <right style="thin">
        <color auto="1"/>
      </right>
      <top/>
      <bottom style="thin">
        <color auto="1"/>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dashed">
        <color theme="0" tint="-0.14996795556505021"/>
      </top>
      <bottom style="thin">
        <color auto="1"/>
      </bottom>
      <diagonal/>
    </border>
    <border>
      <left style="thin">
        <color auto="1"/>
      </left>
      <right style="thin">
        <color auto="1"/>
      </right>
      <top/>
      <bottom/>
      <diagonal/>
    </border>
    <border>
      <left/>
      <right style="thin">
        <color auto="1"/>
      </right>
      <top/>
      <bottom style="thin">
        <color indexed="64"/>
      </bottom>
      <diagonal/>
    </border>
    <border>
      <left style="thin">
        <color auto="1"/>
      </left>
      <right/>
      <top/>
      <bottom style="thin">
        <color auto="1"/>
      </bottom>
      <diagonal/>
    </border>
    <border>
      <left/>
      <right/>
      <top style="dashed">
        <color theme="0" tint="-0.14996795556505021"/>
      </top>
      <bottom style="thin">
        <color auto="1"/>
      </bottom>
      <diagonal/>
    </border>
    <border>
      <left/>
      <right/>
      <top style="dashed">
        <color theme="0" tint="-0.14996795556505021"/>
      </top>
      <bottom style="dashed">
        <color theme="0" tint="-0.14996795556505021"/>
      </bottom>
      <diagonal/>
    </border>
    <border>
      <left/>
      <right style="thin">
        <color auto="1"/>
      </right>
      <top/>
      <bottom style="dashed">
        <color theme="0" tint="-0.14996795556505021"/>
      </bottom>
      <diagonal/>
    </border>
    <border>
      <left/>
      <right/>
      <top/>
      <bottom style="dashed">
        <color theme="0" tint="-0.14996795556505021"/>
      </bottom>
      <diagonal/>
    </border>
    <border>
      <left/>
      <right style="thin">
        <color auto="1"/>
      </right>
      <top style="dashed">
        <color theme="0" tint="-0.14996795556505021"/>
      </top>
      <bottom/>
      <diagonal/>
    </border>
    <border>
      <left/>
      <right/>
      <top style="dashed">
        <color theme="0" tint="-0.14996795556505021"/>
      </top>
      <bottom/>
      <diagonal/>
    </border>
    <border>
      <left/>
      <right/>
      <top style="thin">
        <color auto="1"/>
      </top>
      <bottom style="dashed">
        <color theme="0" tint="-0.14996795556505021"/>
      </bottom>
      <diagonal/>
    </border>
    <border>
      <left style="thin">
        <color auto="1"/>
      </left>
      <right/>
      <top/>
      <bottom/>
      <diagonal/>
    </border>
    <border>
      <left/>
      <right style="thin">
        <color auto="1"/>
      </right>
      <top/>
      <bottom/>
      <diagonal/>
    </border>
    <border>
      <left style="thin">
        <color auto="1"/>
      </left>
      <right/>
      <top style="thin">
        <color auto="1"/>
      </top>
      <bottom style="dashed">
        <color theme="0" tint="-0.14996795556505021"/>
      </bottom>
      <diagonal/>
    </border>
    <border>
      <left style="thin">
        <color auto="1"/>
      </left>
      <right/>
      <top style="dashed">
        <color theme="0" tint="-0.14996795556505021"/>
      </top>
      <bottom style="dashed">
        <color theme="0" tint="-0.14996795556505021"/>
      </bottom>
      <diagonal/>
    </border>
    <border>
      <left style="thin">
        <color auto="1"/>
      </left>
      <right/>
      <top/>
      <bottom style="dashed">
        <color theme="0" tint="-0.14996795556505021"/>
      </bottom>
      <diagonal/>
    </border>
    <border>
      <left style="thin">
        <color indexed="64"/>
      </left>
      <right/>
      <top style="hair">
        <color theme="0" tint="-0.34998626667073579"/>
      </top>
      <bottom style="thin">
        <color indexed="64"/>
      </bottom>
      <diagonal/>
    </border>
    <border>
      <left style="thin">
        <color indexed="64"/>
      </left>
      <right style="thin">
        <color auto="1"/>
      </right>
      <top style="thin">
        <color auto="1"/>
      </top>
      <bottom/>
      <diagonal/>
    </border>
    <border>
      <left style="thin">
        <color indexed="64"/>
      </left>
      <right/>
      <top style="dashed">
        <color theme="0" tint="-0.14996795556505021"/>
      </top>
      <bottom style="thin">
        <color auto="1"/>
      </bottom>
      <diagonal/>
    </border>
    <border>
      <left style="thin">
        <color indexed="64"/>
      </left>
      <right/>
      <top style="dashed">
        <color theme="0" tint="-0.14996795556505021"/>
      </top>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thin">
        <color auto="1"/>
      </top>
      <bottom style="dashed">
        <color theme="0" tint="-0.24994659260841701"/>
      </bottom>
      <diagonal/>
    </border>
    <border>
      <left/>
      <right/>
      <top style="thin">
        <color auto="1"/>
      </top>
      <bottom style="dashed">
        <color theme="0" tint="-0.24994659260841701"/>
      </bottom>
      <diagonal/>
    </border>
    <border>
      <left/>
      <right style="thin">
        <color auto="1"/>
      </right>
      <top style="thin">
        <color auto="1"/>
      </top>
      <bottom style="dashed">
        <color theme="0" tint="-0.24994659260841701"/>
      </bottom>
      <diagonal/>
    </border>
    <border>
      <left style="thin">
        <color indexed="64"/>
      </left>
      <right style="thin">
        <color indexed="64"/>
      </right>
      <top style="thin">
        <color auto="1"/>
      </top>
      <bottom style="dashed">
        <color theme="0" tint="-0.24994659260841701"/>
      </bottom>
      <diagonal/>
    </border>
    <border>
      <left style="thin">
        <color indexed="64"/>
      </left>
      <right style="thin">
        <color indexed="64"/>
      </right>
      <top style="dashed">
        <color theme="0" tint="-0.24994659260841701"/>
      </top>
      <bottom style="thin">
        <color indexed="64"/>
      </bottom>
      <diagonal/>
    </border>
    <border>
      <left style="thin">
        <color indexed="64"/>
      </left>
      <right/>
      <top style="thin">
        <color auto="1"/>
      </top>
      <bottom style="dotted">
        <color theme="0" tint="-0.14996795556505021"/>
      </bottom>
      <diagonal/>
    </border>
    <border>
      <left/>
      <right/>
      <top style="thin">
        <color auto="1"/>
      </top>
      <bottom style="dotted">
        <color theme="0" tint="-0.14996795556505021"/>
      </bottom>
      <diagonal/>
    </border>
    <border>
      <left style="thin">
        <color auto="1"/>
      </left>
      <right style="thin">
        <color indexed="64"/>
      </right>
      <top style="thin">
        <color auto="1"/>
      </top>
      <bottom style="dotted">
        <color theme="0" tint="-0.14996795556505021"/>
      </bottom>
      <diagonal/>
    </border>
    <border>
      <left style="thin">
        <color indexed="64"/>
      </left>
      <right/>
      <top style="dotted">
        <color theme="0" tint="-0.14996795556505021"/>
      </top>
      <bottom style="dotted">
        <color theme="0" tint="-0.14996795556505021"/>
      </bottom>
      <diagonal/>
    </border>
    <border>
      <left style="thin">
        <color auto="1"/>
      </left>
      <right style="thin">
        <color indexed="64"/>
      </right>
      <top style="dotted">
        <color theme="0" tint="-0.14996795556505021"/>
      </top>
      <bottom style="dotted">
        <color theme="0" tint="-0.14996795556505021"/>
      </bottom>
      <diagonal/>
    </border>
    <border>
      <left style="thin">
        <color indexed="64"/>
      </left>
      <right/>
      <top style="hair">
        <color theme="0" tint="-0.34998626667073579"/>
      </top>
      <bottom style="dashed">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auto="1"/>
      </right>
      <top style="thin">
        <color auto="1"/>
      </top>
      <bottom style="dashed">
        <color theme="0" tint="-0.14996795556505021"/>
      </bottom>
      <diagonal/>
    </border>
  </borders>
  <cellStyleXfs count="56">
    <xf numFmtId="0" fontId="0" fillId="0" borderId="0"/>
    <xf numFmtId="43" fontId="2" fillId="0" borderId="0" applyFont="0" applyFill="0" applyBorder="0" applyAlignment="0" applyProtection="0"/>
    <xf numFmtId="44" fontId="2" fillId="0" borderId="0" applyFont="0" applyFill="0" applyBorder="0" applyAlignment="0" applyProtection="0"/>
    <xf numFmtId="0" fontId="21" fillId="0" borderId="0"/>
    <xf numFmtId="0" fontId="23" fillId="0" borderId="0"/>
    <xf numFmtId="44" fontId="21" fillId="0" borderId="0" applyFont="0" applyFill="0" applyBorder="0" applyAlignment="0" applyProtection="0"/>
    <xf numFmtId="43" fontId="21" fillId="0" borderId="0" applyFont="0" applyFill="0" applyBorder="0" applyAlignment="0" applyProtection="0"/>
    <xf numFmtId="0" fontId="26" fillId="0" borderId="0"/>
    <xf numFmtId="0" fontId="27" fillId="0" borderId="0" applyNumberFormat="0" applyFill="0" applyBorder="0" applyAlignment="0" applyProtection="0"/>
    <xf numFmtId="168" fontId="28" fillId="0" borderId="0" applyFill="0" applyBorder="0" applyAlignment="0"/>
    <xf numFmtId="43" fontId="21" fillId="0" borderId="0" applyFont="0" applyFill="0" applyBorder="0" applyAlignment="0" applyProtection="0"/>
    <xf numFmtId="43" fontId="2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0" fontId="29" fillId="0" borderId="0" applyNumberFormat="0" applyAlignment="0">
      <alignment horizontal="left"/>
    </xf>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0" fontId="30" fillId="0" borderId="0" applyNumberFormat="0" applyAlignment="0">
      <alignment horizontal="left"/>
    </xf>
    <xf numFmtId="38" fontId="31" fillId="3" borderId="0" applyNumberFormat="0" applyBorder="0" applyAlignment="0" applyProtection="0"/>
    <xf numFmtId="0" fontId="32" fillId="0" borderId="26" applyNumberFormat="0" applyAlignment="0" applyProtection="0">
      <alignment horizontal="left" vertical="center"/>
    </xf>
    <xf numFmtId="0" fontId="32" fillId="0" borderId="25">
      <alignment horizontal="left" vertical="center"/>
    </xf>
    <xf numFmtId="10" fontId="31" fillId="4" borderId="1" applyNumberFormat="0" applyBorder="0" applyAlignment="0" applyProtection="0"/>
    <xf numFmtId="169" fontId="33" fillId="0" borderId="0"/>
    <xf numFmtId="0" fontId="21" fillId="0" borderId="0"/>
    <xf numFmtId="0" fontId="21" fillId="0" borderId="0"/>
    <xf numFmtId="0" fontId="23" fillId="0" borderId="0"/>
    <xf numFmtId="0" fontId="1" fillId="0" borderId="0"/>
    <xf numFmtId="0" fontId="2" fillId="0" borderId="0"/>
    <xf numFmtId="10"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170" fontId="34" fillId="0" borderId="0" applyNumberFormat="0" applyFill="0" applyBorder="0" applyAlignment="0" applyProtection="0">
      <alignment horizontal="left"/>
    </xf>
    <xf numFmtId="0" fontId="23" fillId="5" borderId="0"/>
    <xf numFmtId="0" fontId="23" fillId="5" borderId="0"/>
    <xf numFmtId="0" fontId="23" fillId="5" borderId="0"/>
    <xf numFmtId="0" fontId="23" fillId="5" borderId="0"/>
    <xf numFmtId="0" fontId="23" fillId="5" borderId="0"/>
    <xf numFmtId="0" fontId="23" fillId="5" borderId="0"/>
    <xf numFmtId="0" fontId="23" fillId="5" borderId="0"/>
    <xf numFmtId="0" fontId="23" fillId="5" borderId="0"/>
    <xf numFmtId="40" fontId="35" fillId="0" borderId="0" applyBorder="0">
      <alignment horizontal="right"/>
    </xf>
    <xf numFmtId="44" fontId="1" fillId="0" borderId="0" applyFont="0" applyFill="0" applyBorder="0" applyAlignment="0" applyProtection="0"/>
    <xf numFmtId="0" fontId="38" fillId="0" borderId="0"/>
    <xf numFmtId="0" fontId="23" fillId="0" borderId="0"/>
    <xf numFmtId="0" fontId="23" fillId="0" borderId="0"/>
    <xf numFmtId="0" fontId="23" fillId="0" borderId="0"/>
    <xf numFmtId="0" fontId="21" fillId="0" borderId="0"/>
    <xf numFmtId="0" fontId="21" fillId="0" borderId="0"/>
  </cellStyleXfs>
  <cellXfs count="465">
    <xf numFmtId="0" fontId="0" fillId="0" borderId="0" xfId="0"/>
    <xf numFmtId="0" fontId="4" fillId="0" borderId="0" xfId="0" applyFont="1"/>
    <xf numFmtId="0" fontId="5" fillId="0" borderId="0" xfId="0" applyFont="1"/>
    <xf numFmtId="0" fontId="6" fillId="0" borderId="12" xfId="0" applyFont="1" applyBorder="1" applyAlignment="1">
      <alignment horizontal="center"/>
    </xf>
    <xf numFmtId="0" fontId="4" fillId="0" borderId="13" xfId="0" applyFont="1" applyBorder="1"/>
    <xf numFmtId="3" fontId="5" fillId="0" borderId="0" xfId="0" applyNumberFormat="1" applyFont="1"/>
    <xf numFmtId="164" fontId="5" fillId="0" borderId="0" xfId="1" applyNumberFormat="1" applyFont="1"/>
    <xf numFmtId="0" fontId="4" fillId="0" borderId="14" xfId="0" applyFont="1" applyBorder="1"/>
    <xf numFmtId="0" fontId="10" fillId="0" borderId="0" xfId="0" applyFont="1" applyBorder="1" applyAlignment="1">
      <alignment horizontal="left" vertical="top"/>
    </xf>
    <xf numFmtId="0" fontId="10" fillId="0" borderId="0" xfId="0" applyFont="1"/>
    <xf numFmtId="3" fontId="9" fillId="0" borderId="10" xfId="0" applyNumberFormat="1" applyFont="1" applyBorder="1"/>
    <xf numFmtId="3" fontId="9" fillId="0" borderId="11" xfId="0" applyNumberFormat="1" applyFont="1" applyBorder="1"/>
    <xf numFmtId="0" fontId="11" fillId="0" borderId="0" xfId="0" applyFont="1"/>
    <xf numFmtId="3" fontId="9" fillId="0" borderId="8" xfId="0" applyNumberFormat="1" applyFont="1" applyBorder="1"/>
    <xf numFmtId="3" fontId="9" fillId="0" borderId="9" xfId="0" applyNumberFormat="1" applyFont="1" applyBorder="1"/>
    <xf numFmtId="3" fontId="5" fillId="0" borderId="8" xfId="0" applyNumberFormat="1" applyFont="1" applyBorder="1"/>
    <xf numFmtId="3" fontId="13" fillId="0" borderId="8" xfId="0" applyNumberFormat="1" applyFont="1" applyBorder="1"/>
    <xf numFmtId="0" fontId="9" fillId="0" borderId="0" xfId="0" applyFont="1"/>
    <xf numFmtId="0" fontId="4" fillId="0" borderId="0" xfId="0" applyFont="1" applyAlignment="1"/>
    <xf numFmtId="0" fontId="3" fillId="0" borderId="0" xfId="0" applyFont="1" applyAlignment="1"/>
    <xf numFmtId="0" fontId="7" fillId="0" borderId="0" xfId="0" applyFont="1" applyAlignment="1"/>
    <xf numFmtId="0" fontId="5" fillId="0" borderId="0" xfId="0" applyFont="1" applyAlignment="1"/>
    <xf numFmtId="0" fontId="8" fillId="0" borderId="0" xfId="0" applyFont="1" applyAlignment="1"/>
    <xf numFmtId="0" fontId="14" fillId="0" borderId="14" xfId="0" applyFont="1" applyBorder="1"/>
    <xf numFmtId="0" fontId="5" fillId="0" borderId="1" xfId="0" applyFont="1" applyBorder="1" applyAlignment="1">
      <alignment horizontal="center" vertical="top" wrapText="1"/>
    </xf>
    <xf numFmtId="0" fontId="5" fillId="0" borderId="5" xfId="0" applyFont="1" applyBorder="1" applyAlignment="1">
      <alignment horizontal="center" vertical="top" wrapText="1"/>
    </xf>
    <xf numFmtId="0" fontId="9" fillId="0" borderId="0" xfId="0" applyFont="1" applyAlignment="1"/>
    <xf numFmtId="3" fontId="5" fillId="0" borderId="7" xfId="0" applyNumberFormat="1" applyFont="1" applyBorder="1"/>
    <xf numFmtId="3" fontId="9" fillId="0" borderId="1" xfId="0" applyNumberFormat="1" applyFont="1" applyBorder="1"/>
    <xf numFmtId="3" fontId="5" fillId="0" borderId="10" xfId="0" applyNumberFormat="1" applyFont="1" applyBorder="1"/>
    <xf numFmtId="3" fontId="5" fillId="0" borderId="11" xfId="0" applyNumberFormat="1" applyFont="1" applyBorder="1"/>
    <xf numFmtId="3" fontId="5" fillId="0" borderId="11" xfId="0" applyNumberFormat="1" applyFont="1" applyFill="1" applyBorder="1"/>
    <xf numFmtId="3" fontId="5" fillId="0" borderId="9" xfId="0" applyNumberFormat="1" applyFont="1" applyBorder="1"/>
    <xf numFmtId="43" fontId="5" fillId="0" borderId="0" xfId="0" applyNumberFormat="1" applyFont="1"/>
    <xf numFmtId="0" fontId="13" fillId="0" borderId="0" xfId="0" applyFont="1"/>
    <xf numFmtId="0" fontId="15" fillId="0" borderId="0" xfId="0" applyFont="1" applyAlignment="1">
      <alignment horizontal="center" vertical="center"/>
    </xf>
    <xf numFmtId="0" fontId="5" fillId="0" borderId="1" xfId="0" applyFont="1" applyBorder="1" applyAlignment="1">
      <alignment horizontal="center" vertical="center" wrapText="1"/>
    </xf>
    <xf numFmtId="0" fontId="5" fillId="0" borderId="0" xfId="0" applyFont="1" applyBorder="1" applyAlignment="1">
      <alignment horizontal="left" indent="3"/>
    </xf>
    <xf numFmtId="3" fontId="5" fillId="0" borderId="0" xfId="0" applyNumberFormat="1" applyFont="1" applyBorder="1"/>
    <xf numFmtId="0" fontId="17" fillId="0" borderId="0" xfId="0" applyFont="1" applyAlignment="1"/>
    <xf numFmtId="0" fontId="18" fillId="0" borderId="12" xfId="0" applyFont="1" applyBorder="1" applyAlignment="1">
      <alignment horizontal="center"/>
    </xf>
    <xf numFmtId="0" fontId="19" fillId="0" borderId="13" xfId="0" applyFont="1" applyBorder="1" applyAlignment="1"/>
    <xf numFmtId="0" fontId="4" fillId="0" borderId="13" xfId="0" applyFont="1" applyBorder="1" applyAlignment="1"/>
    <xf numFmtId="0" fontId="4" fillId="0" borderId="14" xfId="0" applyFont="1" applyBorder="1" applyAlignment="1"/>
    <xf numFmtId="0" fontId="20" fillId="0" borderId="15" xfId="0" applyFont="1" applyBorder="1" applyAlignment="1"/>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Border="1" applyAlignment="1">
      <alignment horizontal="center" vertical="top" wrapText="1"/>
    </xf>
    <xf numFmtId="0" fontId="5" fillId="0" borderId="1" xfId="0" applyFont="1" applyBorder="1" applyAlignment="1">
      <alignment horizontal="left" wrapText="1"/>
    </xf>
    <xf numFmtId="0" fontId="22" fillId="0" borderId="1" xfId="3" applyFont="1" applyBorder="1" applyAlignment="1">
      <alignment horizontal="center"/>
    </xf>
    <xf numFmtId="3" fontId="5" fillId="0" borderId="1" xfId="0" applyNumberFormat="1" applyFont="1" applyBorder="1"/>
    <xf numFmtId="165" fontId="5" fillId="0" borderId="1" xfId="2" applyNumberFormat="1" applyFont="1" applyBorder="1"/>
    <xf numFmtId="0" fontId="5" fillId="0" borderId="0" xfId="0" applyFont="1" applyBorder="1"/>
    <xf numFmtId="0" fontId="5" fillId="0" borderId="0" xfId="0" applyFont="1" applyAlignment="1">
      <alignment vertical="top"/>
    </xf>
    <xf numFmtId="0" fontId="5" fillId="2" borderId="1" xfId="0" applyFont="1" applyFill="1" applyBorder="1" applyAlignment="1">
      <alignment horizontal="left" wrapText="1"/>
    </xf>
    <xf numFmtId="0" fontId="5" fillId="0" borderId="1" xfId="0" applyFont="1" applyBorder="1"/>
    <xf numFmtId="0" fontId="9" fillId="0" borderId="1" xfId="0" applyFont="1" applyBorder="1" applyAlignment="1">
      <alignment horizontal="right" wrapText="1"/>
    </xf>
    <xf numFmtId="0" fontId="9" fillId="0" borderId="1" xfId="0" applyFont="1" applyBorder="1" applyAlignment="1">
      <alignment horizontal="right"/>
    </xf>
    <xf numFmtId="164" fontId="9" fillId="0" borderId="1" xfId="2" applyNumberFormat="1" applyFont="1" applyBorder="1"/>
    <xf numFmtId="37" fontId="9" fillId="0" borderId="1" xfId="2" applyNumberFormat="1" applyFont="1" applyBorder="1"/>
    <xf numFmtId="165" fontId="9" fillId="0" borderId="1" xfId="2" applyNumberFormat="1" applyFont="1" applyBorder="1"/>
    <xf numFmtId="164" fontId="9" fillId="0" borderId="1" xfId="1" applyNumberFormat="1" applyFont="1" applyBorder="1"/>
    <xf numFmtId="0" fontId="9" fillId="0" borderId="0" xfId="0" applyFont="1" applyBorder="1"/>
    <xf numFmtId="0" fontId="5" fillId="0" borderId="0" xfId="0" applyFont="1" applyAlignment="1">
      <alignment wrapText="1"/>
    </xf>
    <xf numFmtId="0" fontId="8" fillId="0" borderId="1" xfId="0" applyFont="1" applyBorder="1" applyAlignment="1">
      <alignment horizontal="center"/>
    </xf>
    <xf numFmtId="165" fontId="9" fillId="0" borderId="1" xfId="0" applyNumberFormat="1" applyFont="1" applyBorder="1"/>
    <xf numFmtId="165" fontId="5" fillId="0" borderId="1" xfId="0" applyNumberFormat="1" applyFont="1" applyBorder="1"/>
    <xf numFmtId="37" fontId="5" fillId="0" borderId="1" xfId="0" applyNumberFormat="1" applyFont="1" applyBorder="1"/>
    <xf numFmtId="37" fontId="9" fillId="0" borderId="1" xfId="0" applyNumberFormat="1" applyFont="1" applyBorder="1"/>
    <xf numFmtId="0" fontId="5" fillId="0" borderId="0" xfId="0" applyFont="1" applyAlignment="1">
      <alignment vertical="top" wrapText="1"/>
    </xf>
    <xf numFmtId="171" fontId="25" fillId="0" borderId="27" xfId="0" applyNumberFormat="1" applyFont="1" applyBorder="1" applyAlignment="1"/>
    <xf numFmtId="0" fontId="5" fillId="0" borderId="0" xfId="0" applyFont="1" applyAlignment="1">
      <alignment horizontal="left" indent="2"/>
    </xf>
    <xf numFmtId="172" fontId="25" fillId="0" borderId="0" xfId="0" applyNumberFormat="1" applyFont="1" applyAlignment="1"/>
    <xf numFmtId="172" fontId="25" fillId="0" borderId="0" xfId="0" applyNumberFormat="1" applyFont="1" applyFill="1" applyAlignment="1">
      <alignment horizontal="left" indent="2"/>
    </xf>
    <xf numFmtId="172" fontId="25" fillId="0" borderId="0" xfId="0" applyNumberFormat="1" applyFont="1" applyFill="1" applyAlignment="1"/>
    <xf numFmtId="172" fontId="25" fillId="0" borderId="0" xfId="0" applyNumberFormat="1" applyFont="1" applyBorder="1"/>
    <xf numFmtId="0" fontId="38" fillId="0" borderId="0" xfId="50"/>
    <xf numFmtId="3" fontId="39" fillId="0" borderId="0" xfId="51" applyNumberFormat="1" applyFont="1" applyAlignment="1"/>
    <xf numFmtId="172" fontId="40" fillId="0" borderId="0" xfId="51" applyNumberFormat="1" applyFont="1" applyAlignment="1"/>
    <xf numFmtId="172" fontId="25" fillId="0" borderId="0" xfId="51" applyNumberFormat="1" applyFont="1" applyAlignment="1"/>
    <xf numFmtId="172" fontId="41" fillId="0" borderId="0" xfId="51" applyNumberFormat="1" applyFont="1" applyAlignment="1">
      <alignment horizontal="centerContinuous"/>
    </xf>
    <xf numFmtId="172" fontId="42" fillId="0" borderId="0" xfId="51" applyNumberFormat="1" applyFont="1" applyAlignment="1">
      <alignment horizontal="centerContinuous"/>
    </xf>
    <xf numFmtId="172" fontId="24" fillId="0" borderId="0" xfId="51" applyNumberFormat="1" applyFont="1" applyAlignment="1"/>
    <xf numFmtId="172" fontId="40" fillId="0" borderId="0" xfId="51" applyNumberFormat="1" applyFont="1" applyAlignment="1">
      <alignment horizontal="centerContinuous"/>
    </xf>
    <xf numFmtId="172" fontId="25" fillId="0" borderId="0" xfId="51" applyNumberFormat="1" applyFont="1" applyAlignment="1">
      <alignment horizontal="centerContinuous"/>
    </xf>
    <xf numFmtId="172" fontId="40" fillId="0" borderId="0" xfId="51" applyNumberFormat="1" applyFont="1" applyFill="1" applyAlignment="1"/>
    <xf numFmtId="172" fontId="40" fillId="0" borderId="24" xfId="51" applyNumberFormat="1" applyFont="1" applyBorder="1" applyAlignment="1"/>
    <xf numFmtId="172" fontId="40" fillId="0" borderId="21" xfId="51" applyNumberFormat="1" applyFont="1" applyBorder="1" applyAlignment="1"/>
    <xf numFmtId="172" fontId="43" fillId="0" borderId="28" xfId="51" applyNumberFormat="1" applyFont="1" applyBorder="1" applyAlignment="1"/>
    <xf numFmtId="172" fontId="40" fillId="0" borderId="16" xfId="51" applyNumberFormat="1" applyFont="1" applyBorder="1" applyAlignment="1"/>
    <xf numFmtId="172" fontId="43" fillId="0" borderId="16" xfId="51" applyNumberFormat="1" applyFont="1" applyBorder="1" applyAlignment="1">
      <alignment horizontal="right"/>
    </xf>
    <xf numFmtId="172" fontId="43" fillId="0" borderId="29" xfId="51" applyNumberFormat="1" applyFont="1" applyBorder="1" applyAlignment="1">
      <alignment horizontal="right"/>
    </xf>
    <xf numFmtId="172" fontId="43" fillId="0" borderId="28" xfId="51" applyNumberFormat="1" applyFont="1" applyFill="1" applyBorder="1" applyAlignment="1">
      <alignment horizontal="right"/>
    </xf>
    <xf numFmtId="172" fontId="43" fillId="0" borderId="16" xfId="51" applyNumberFormat="1" applyFont="1" applyFill="1" applyBorder="1" applyAlignment="1">
      <alignment horizontal="right"/>
    </xf>
    <xf numFmtId="172" fontId="43" fillId="0" borderId="29" xfId="51" applyNumberFormat="1" applyFont="1" applyFill="1" applyBorder="1" applyAlignment="1">
      <alignment horizontal="right"/>
    </xf>
    <xf numFmtId="172" fontId="40" fillId="0" borderId="17" xfId="51" applyNumberFormat="1" applyFont="1" applyBorder="1" applyAlignment="1"/>
    <xf numFmtId="172" fontId="40" fillId="0" borderId="18" xfId="51" applyNumberFormat="1" applyFont="1" applyBorder="1" applyAlignment="1"/>
    <xf numFmtId="172" fontId="40" fillId="0" borderId="19" xfId="51" applyNumberFormat="1" applyFont="1" applyFill="1" applyBorder="1" applyAlignment="1"/>
    <xf numFmtId="172" fontId="25" fillId="0" borderId="0" xfId="51" applyNumberFormat="1" applyFont="1" applyFill="1" applyAlignment="1"/>
    <xf numFmtId="172" fontId="47" fillId="6" borderId="0" xfId="51" applyNumberFormat="1" applyFont="1" applyFill="1" applyAlignment="1"/>
    <xf numFmtId="172" fontId="40" fillId="0" borderId="0" xfId="51" applyNumberFormat="1" applyFont="1" applyBorder="1" applyAlignment="1"/>
    <xf numFmtId="172" fontId="25" fillId="0" borderId="0" xfId="51" applyNumberFormat="1" applyFont="1" applyAlignment="1">
      <alignment horizontal="left"/>
    </xf>
    <xf numFmtId="172" fontId="40" fillId="0" borderId="0" xfId="51" applyNumberFormat="1" applyFont="1" applyFill="1" applyBorder="1" applyAlignment="1"/>
    <xf numFmtId="0" fontId="8" fillId="0" borderId="0" xfId="0" applyFont="1" applyBorder="1" applyAlignment="1"/>
    <xf numFmtId="166" fontId="48" fillId="6" borderId="8" xfId="0" applyNumberFormat="1" applyFont="1" applyFill="1" applyBorder="1" applyAlignment="1"/>
    <xf numFmtId="166" fontId="48" fillId="6" borderId="9" xfId="0" applyNumberFormat="1" applyFont="1" applyFill="1" applyBorder="1" applyAlignment="1"/>
    <xf numFmtId="166" fontId="48" fillId="6" borderId="11" xfId="0" applyNumberFormat="1" applyFont="1" applyFill="1" applyBorder="1" applyAlignment="1"/>
    <xf numFmtId="167" fontId="5" fillId="0" borderId="32" xfId="2" applyNumberFormat="1" applyFont="1" applyBorder="1" applyAlignment="1">
      <alignment horizontal="left"/>
    </xf>
    <xf numFmtId="167" fontId="5" fillId="0" borderId="32" xfId="2" applyNumberFormat="1" applyFont="1" applyBorder="1" applyAlignment="1">
      <alignment horizontal="center"/>
    </xf>
    <xf numFmtId="164" fontId="5" fillId="0" borderId="33" xfId="1" applyNumberFormat="1" applyFont="1" applyBorder="1" applyAlignment="1">
      <alignment horizontal="left"/>
    </xf>
    <xf numFmtId="166" fontId="48" fillId="6" borderId="34" xfId="53" applyNumberFormat="1" applyFont="1" applyFill="1" applyBorder="1" applyAlignment="1"/>
    <xf numFmtId="167" fontId="5" fillId="0" borderId="35" xfId="2" applyNumberFormat="1" applyFont="1" applyBorder="1" applyAlignment="1">
      <alignment horizontal="left"/>
    </xf>
    <xf numFmtId="167" fontId="5" fillId="0" borderId="35" xfId="2" applyNumberFormat="1" applyFont="1" applyBorder="1" applyAlignment="1">
      <alignment horizontal="center"/>
    </xf>
    <xf numFmtId="164" fontId="5" fillId="0" borderId="36" xfId="1" applyNumberFormat="1" applyFont="1" applyBorder="1" applyAlignment="1">
      <alignment horizontal="left"/>
    </xf>
    <xf numFmtId="166" fontId="48" fillId="6" borderId="37" xfId="53" applyNumberFormat="1" applyFont="1" applyFill="1" applyBorder="1" applyAlignment="1"/>
    <xf numFmtId="166" fontId="49" fillId="6" borderId="40" xfId="53" applyNumberFormat="1" applyFont="1" applyFill="1" applyBorder="1" applyAlignment="1"/>
    <xf numFmtId="3" fontId="5" fillId="0" borderId="42" xfId="0" applyNumberFormat="1" applyFont="1" applyBorder="1"/>
    <xf numFmtId="172" fontId="49" fillId="6" borderId="42" xfId="53" applyNumberFormat="1" applyFont="1" applyFill="1" applyBorder="1" applyAlignment="1"/>
    <xf numFmtId="0" fontId="50" fillId="0" borderId="0" xfId="0" applyFont="1"/>
    <xf numFmtId="0" fontId="8" fillId="0" borderId="0" xfId="0" applyFont="1" applyAlignment="1">
      <alignment wrapText="1"/>
    </xf>
    <xf numFmtId="0" fontId="8" fillId="0" borderId="0" xfId="0" applyFont="1"/>
    <xf numFmtId="3" fontId="51" fillId="0" borderId="8" xfId="0" applyNumberFormat="1" applyFont="1" applyBorder="1"/>
    <xf numFmtId="0" fontId="5" fillId="0" borderId="43" xfId="0" applyFont="1" applyBorder="1"/>
    <xf numFmtId="167" fontId="5" fillId="0" borderId="44" xfId="0" applyNumberFormat="1" applyFont="1" applyBorder="1"/>
    <xf numFmtId="0" fontId="5" fillId="0" borderId="44" xfId="0" applyFont="1" applyBorder="1"/>
    <xf numFmtId="167" fontId="5" fillId="0" borderId="44" xfId="0" applyNumberFormat="1" applyFont="1" applyFill="1" applyBorder="1"/>
    <xf numFmtId="0" fontId="5" fillId="0" borderId="31" xfId="0" applyFont="1" applyBorder="1"/>
    <xf numFmtId="167" fontId="5" fillId="0" borderId="45" xfId="0" applyNumberFormat="1" applyFont="1" applyFill="1" applyBorder="1"/>
    <xf numFmtId="0" fontId="5" fillId="0" borderId="46" xfId="0" applyFont="1" applyBorder="1"/>
    <xf numFmtId="167" fontId="5" fillId="0" borderId="47" xfId="0" applyNumberFormat="1" applyFont="1" applyFill="1" applyBorder="1"/>
    <xf numFmtId="0" fontId="36" fillId="0" borderId="0" xfId="54" applyFont="1" applyAlignment="1">
      <alignment horizontal="centerContinuous"/>
    </xf>
    <xf numFmtId="0" fontId="22" fillId="0" borderId="0" xfId="54" applyFont="1" applyAlignment="1">
      <alignment horizontal="centerContinuous"/>
    </xf>
    <xf numFmtId="0" fontId="25" fillId="0" borderId="0" xfId="54" applyFont="1" applyAlignment="1">
      <alignment horizontal="centerContinuous"/>
    </xf>
    <xf numFmtId="0" fontId="37" fillId="0" borderId="0" xfId="55" applyFont="1"/>
    <xf numFmtId="0" fontId="21" fillId="0" borderId="0" xfId="55"/>
    <xf numFmtId="0" fontId="11" fillId="0" borderId="55" xfId="54" applyFont="1" applyBorder="1"/>
    <xf numFmtId="0" fontId="11" fillId="0" borderId="6" xfId="54" applyFont="1" applyBorder="1" applyAlignment="1">
      <alignment wrapText="1"/>
    </xf>
    <xf numFmtId="0" fontId="11" fillId="0" borderId="23" xfId="54" applyFont="1" applyBorder="1" applyAlignment="1">
      <alignment horizontal="center" vertical="center" wrapText="1"/>
    </xf>
    <xf numFmtId="0" fontId="11" fillId="0" borderId="20" xfId="54" applyFont="1" applyBorder="1" applyAlignment="1">
      <alignment horizontal="center" vertical="center" wrapText="1"/>
    </xf>
    <xf numFmtId="0" fontId="37" fillId="0" borderId="0" xfId="55" applyFont="1" applyAlignment="1">
      <alignment wrapText="1"/>
    </xf>
    <xf numFmtId="0" fontId="21" fillId="0" borderId="0" xfId="55" applyAlignment="1">
      <alignment wrapText="1"/>
    </xf>
    <xf numFmtId="0" fontId="10" fillId="0" borderId="6" xfId="54" applyFont="1" applyBorder="1"/>
    <xf numFmtId="0" fontId="10" fillId="0" borderId="0" xfId="54" applyFont="1" applyBorder="1"/>
    <xf numFmtId="0" fontId="10" fillId="0" borderId="22" xfId="54" applyFont="1" applyBorder="1"/>
    <xf numFmtId="0" fontId="10" fillId="0" borderId="54" xfId="54" applyFont="1" applyBorder="1"/>
    <xf numFmtId="3" fontId="10" fillId="0" borderId="52" xfId="55" applyNumberFormat="1" applyFont="1" applyBorder="1"/>
    <xf numFmtId="3" fontId="10" fillId="0" borderId="27" xfId="55" applyNumberFormat="1" applyFont="1" applyBorder="1"/>
    <xf numFmtId="167" fontId="10" fillId="0" borderId="53" xfId="2" applyNumberFormat="1" applyFont="1" applyBorder="1"/>
    <xf numFmtId="167" fontId="10" fillId="0" borderId="53" xfId="2" applyNumberFormat="1" applyFont="1" applyFill="1" applyBorder="1"/>
    <xf numFmtId="173" fontId="10" fillId="0" borderId="53" xfId="1" applyNumberFormat="1" applyFont="1" applyBorder="1"/>
    <xf numFmtId="3" fontId="10" fillId="0" borderId="56" xfId="55" applyNumberFormat="1" applyFont="1" applyBorder="1"/>
    <xf numFmtId="3" fontId="10" fillId="0" borderId="57" xfId="55" applyNumberFormat="1" applyFont="1" applyBorder="1"/>
    <xf numFmtId="0" fontId="10" fillId="0" borderId="59" xfId="54" applyFont="1" applyBorder="1"/>
    <xf numFmtId="173" fontId="10" fillId="0" borderId="58" xfId="1" applyNumberFormat="1" applyFont="1" applyBorder="1"/>
    <xf numFmtId="0" fontId="10" fillId="0" borderId="2" xfId="54" applyFont="1" applyBorder="1"/>
    <xf numFmtId="0" fontId="11" fillId="0" borderId="48" xfId="54" applyFont="1" applyBorder="1" applyAlignment="1">
      <alignment horizontal="left"/>
    </xf>
    <xf numFmtId="3" fontId="11" fillId="0" borderId="48" xfId="54" applyNumberFormat="1" applyFont="1" applyBorder="1"/>
    <xf numFmtId="3" fontId="11" fillId="0" borderId="49" xfId="54" applyNumberFormat="1" applyFont="1" applyBorder="1"/>
    <xf numFmtId="167" fontId="11" fillId="0" borderId="49" xfId="2" applyNumberFormat="1" applyFont="1" applyBorder="1"/>
    <xf numFmtId="167" fontId="11" fillId="0" borderId="55" xfId="2" applyNumberFormat="1" applyFont="1" applyBorder="1"/>
    <xf numFmtId="0" fontId="22" fillId="0" borderId="0" xfId="55" applyFont="1"/>
    <xf numFmtId="0" fontId="8" fillId="0" borderId="0" xfId="0" applyFont="1" applyAlignment="1">
      <alignment horizontal="center"/>
    </xf>
    <xf numFmtId="3" fontId="5" fillId="0" borderId="8" xfId="0" applyNumberFormat="1" applyFont="1" applyFill="1" applyBorder="1"/>
    <xf numFmtId="0" fontId="5" fillId="0" borderId="55" xfId="0" applyFont="1" applyBorder="1" applyAlignment="1">
      <alignment horizontal="center" vertical="top" wrapText="1"/>
    </xf>
    <xf numFmtId="0" fontId="9" fillId="0" borderId="62" xfId="0" applyFont="1" applyBorder="1" applyAlignment="1">
      <alignment vertical="top" wrapText="1"/>
    </xf>
    <xf numFmtId="0" fontId="5" fillId="0" borderId="60" xfId="0" applyFont="1" applyBorder="1"/>
    <xf numFmtId="0" fontId="5" fillId="0" borderId="63" xfId="0" applyFont="1" applyBorder="1" applyAlignment="1">
      <alignment vertical="top" wrapText="1"/>
    </xf>
    <xf numFmtId="3" fontId="5" fillId="0" borderId="8" xfId="1" applyNumberFormat="1" applyFont="1" applyBorder="1"/>
    <xf numFmtId="0" fontId="5" fillId="0" borderId="63" xfId="0" applyFont="1" applyBorder="1" applyAlignment="1">
      <alignment vertical="top"/>
    </xf>
    <xf numFmtId="0" fontId="9" fillId="0" borderId="64" xfId="0" applyFont="1" applyBorder="1" applyAlignment="1">
      <alignment horizontal="right" vertical="top"/>
    </xf>
    <xf numFmtId="0" fontId="9" fillId="0" borderId="64" xfId="0" applyFont="1" applyBorder="1" applyAlignment="1">
      <alignment horizontal="right"/>
    </xf>
    <xf numFmtId="0" fontId="56" fillId="0" borderId="0" xfId="0" applyFont="1" applyAlignment="1"/>
    <xf numFmtId="0" fontId="57" fillId="0" borderId="0" xfId="0" applyFont="1"/>
    <xf numFmtId="3" fontId="57" fillId="0" borderId="8" xfId="0" applyNumberFormat="1" applyFont="1" applyBorder="1"/>
    <xf numFmtId="3" fontId="57" fillId="0" borderId="9" xfId="0" applyNumberFormat="1" applyFont="1" applyBorder="1"/>
    <xf numFmtId="3" fontId="59" fillId="0" borderId="10" xfId="0" applyNumberFormat="1" applyFont="1" applyBorder="1"/>
    <xf numFmtId="3" fontId="57" fillId="0" borderId="60" xfId="0" applyNumberFormat="1" applyFont="1" applyBorder="1"/>
    <xf numFmtId="3" fontId="57" fillId="0" borderId="11" xfId="0" applyNumberFormat="1" applyFont="1" applyBorder="1"/>
    <xf numFmtId="0" fontId="59" fillId="0" borderId="69" xfId="0" applyFont="1" applyBorder="1" applyAlignment="1">
      <alignment vertical="top" wrapText="1"/>
    </xf>
    <xf numFmtId="0" fontId="57" fillId="0" borderId="68" xfId="0" applyFont="1" applyBorder="1" applyAlignment="1">
      <alignment horizontal="center" vertical="top" wrapText="1"/>
    </xf>
    <xf numFmtId="0" fontId="57" fillId="0" borderId="8" xfId="0" applyFont="1" applyBorder="1"/>
    <xf numFmtId="0" fontId="57" fillId="0" borderId="69" xfId="0" applyFont="1" applyBorder="1" applyAlignment="1">
      <alignment horizontal="left" vertical="top" wrapText="1" indent="2"/>
    </xf>
    <xf numFmtId="3" fontId="57" fillId="0" borderId="71" xfId="0" applyNumberFormat="1" applyFont="1" applyBorder="1"/>
    <xf numFmtId="3" fontId="60" fillId="0" borderId="69" xfId="0" applyNumberFormat="1" applyFont="1" applyBorder="1"/>
    <xf numFmtId="3" fontId="57" fillId="0" borderId="69" xfId="0" applyNumberFormat="1" applyFont="1" applyBorder="1"/>
    <xf numFmtId="0" fontId="59" fillId="0" borderId="69" xfId="0" applyFont="1" applyBorder="1" applyAlignment="1">
      <alignment horizontal="right" vertical="top" wrapText="1" indent="2"/>
    </xf>
    <xf numFmtId="3" fontId="59" fillId="0" borderId="69" xfId="0" applyNumberFormat="1" applyFont="1" applyBorder="1"/>
    <xf numFmtId="3" fontId="59" fillId="0" borderId="8" xfId="0" applyNumberFormat="1" applyFont="1" applyBorder="1"/>
    <xf numFmtId="0" fontId="5" fillId="0" borderId="8" xfId="0" applyFont="1" applyBorder="1"/>
    <xf numFmtId="0" fontId="5" fillId="0" borderId="69" xfId="0" applyFont="1" applyBorder="1"/>
    <xf numFmtId="0" fontId="57" fillId="0" borderId="69" xfId="0" applyFont="1" applyBorder="1" applyAlignment="1">
      <alignment horizontal="left" vertical="top" wrapText="1" indent="4"/>
    </xf>
    <xf numFmtId="0" fontId="59" fillId="0" borderId="69" xfId="0" applyFont="1" applyBorder="1" applyAlignment="1">
      <alignment horizontal="center" vertical="top" wrapText="1"/>
    </xf>
    <xf numFmtId="3" fontId="59" fillId="0" borderId="11" xfId="0" applyNumberFormat="1" applyFont="1" applyBorder="1"/>
    <xf numFmtId="0" fontId="56" fillId="0" borderId="0" xfId="0" applyFont="1"/>
    <xf numFmtId="0" fontId="5" fillId="0" borderId="60" xfId="0" applyFont="1" applyBorder="1" applyAlignment="1">
      <alignment horizontal="left" indent="1"/>
    </xf>
    <xf numFmtId="3" fontId="5" fillId="0" borderId="60" xfId="0" applyNumberFormat="1" applyFont="1" applyBorder="1"/>
    <xf numFmtId="0" fontId="5" fillId="0" borderId="11" xfId="0" applyFont="1" applyBorder="1" applyAlignment="1">
      <alignment horizontal="left" indent="1"/>
    </xf>
    <xf numFmtId="0" fontId="5" fillId="0" borderId="10" xfId="0" applyFont="1" applyBorder="1" applyAlignment="1">
      <alignment horizontal="left" indent="1"/>
    </xf>
    <xf numFmtId="0" fontId="5" fillId="0" borderId="11" xfId="0" applyFont="1" applyBorder="1" applyAlignment="1">
      <alignment horizontal="left" indent="3"/>
    </xf>
    <xf numFmtId="0" fontId="5" fillId="0" borderId="65" xfId="0" applyFont="1" applyBorder="1" applyAlignment="1">
      <alignment horizontal="left" indent="1"/>
    </xf>
    <xf numFmtId="3" fontId="5" fillId="0" borderId="65" xfId="0" applyNumberFormat="1" applyFont="1" applyBorder="1"/>
    <xf numFmtId="3" fontId="5" fillId="0" borderId="75" xfId="0" applyNumberFormat="1" applyFont="1" applyBorder="1"/>
    <xf numFmtId="0" fontId="9" fillId="0" borderId="55" xfId="0" applyFont="1" applyBorder="1" applyAlignment="1">
      <alignment horizontal="right" indent="1"/>
    </xf>
    <xf numFmtId="3" fontId="9" fillId="0" borderId="55" xfId="0" applyNumberFormat="1" applyFont="1" applyBorder="1"/>
    <xf numFmtId="0" fontId="9" fillId="0" borderId="0" xfId="0" applyFont="1" applyBorder="1" applyAlignment="1">
      <alignment horizontal="right" indent="1"/>
    </xf>
    <xf numFmtId="0" fontId="5" fillId="0" borderId="0" xfId="0" applyFont="1" applyFill="1"/>
    <xf numFmtId="0" fontId="5" fillId="0" borderId="0" xfId="0" applyFont="1" applyFill="1" applyAlignment="1">
      <alignment wrapText="1"/>
    </xf>
    <xf numFmtId="3" fontId="9" fillId="0" borderId="60" xfId="0" applyNumberFormat="1" applyFont="1" applyBorder="1"/>
    <xf numFmtId="3" fontId="9" fillId="0" borderId="65" xfId="0" applyNumberFormat="1" applyFont="1" applyBorder="1"/>
    <xf numFmtId="0" fontId="5" fillId="0" borderId="71" xfId="0" applyFont="1" applyBorder="1" applyAlignment="1">
      <alignment horizontal="left" vertical="top" wrapText="1"/>
    </xf>
    <xf numFmtId="0" fontId="9" fillId="0" borderId="39" xfId="0" applyFont="1" applyBorder="1" applyAlignment="1">
      <alignment horizontal="center"/>
    </xf>
    <xf numFmtId="3" fontId="9" fillId="0" borderId="62" xfId="0" applyNumberFormat="1" applyFont="1" applyBorder="1"/>
    <xf numFmtId="3" fontId="5" fillId="0" borderId="64" xfId="0" applyNumberFormat="1" applyFont="1" applyBorder="1"/>
    <xf numFmtId="3" fontId="5" fillId="0" borderId="70" xfId="0" applyNumberFormat="1" applyFont="1" applyBorder="1"/>
    <xf numFmtId="3" fontId="9" fillId="0" borderId="70" xfId="0" applyNumberFormat="1" applyFont="1" applyBorder="1"/>
    <xf numFmtId="3" fontId="5" fillId="0" borderId="72" xfId="0" applyNumberFormat="1" applyFont="1" applyBorder="1"/>
    <xf numFmtId="3" fontId="13" fillId="0" borderId="8" xfId="0" applyNumberFormat="1" applyFont="1" applyFill="1" applyBorder="1"/>
    <xf numFmtId="3" fontId="9" fillId="0" borderId="61" xfId="0" applyNumberFormat="1" applyFont="1" applyFill="1" applyBorder="1"/>
    <xf numFmtId="3" fontId="9" fillId="0" borderId="61" xfId="0" applyNumberFormat="1" applyFont="1" applyBorder="1"/>
    <xf numFmtId="0" fontId="9" fillId="0" borderId="77" xfId="0" applyFont="1" applyBorder="1"/>
    <xf numFmtId="0" fontId="5" fillId="0" borderId="78" xfId="0" applyFont="1" applyBorder="1" applyAlignment="1">
      <alignment horizontal="left" indent="1"/>
    </xf>
    <xf numFmtId="0" fontId="9" fillId="0" borderId="79" xfId="0" applyFont="1" applyBorder="1" applyAlignment="1">
      <alignment horizontal="left" indent="1"/>
    </xf>
    <xf numFmtId="0" fontId="9" fillId="0" borderId="79" xfId="0" applyFont="1" applyBorder="1"/>
    <xf numFmtId="0" fontId="9" fillId="0" borderId="78" xfId="0" applyFont="1" applyBorder="1" applyAlignment="1">
      <alignment horizontal="left" indent="1"/>
    </xf>
    <xf numFmtId="0" fontId="9" fillId="0" borderId="78" xfId="0" applyFont="1" applyBorder="1"/>
    <xf numFmtId="0" fontId="5" fillId="0" borderId="78" xfId="0" applyFont="1" applyBorder="1" applyAlignment="1">
      <alignment horizontal="left" indent="6"/>
    </xf>
    <xf numFmtId="0" fontId="9" fillId="0" borderId="78" xfId="0" applyFont="1" applyBorder="1" applyAlignment="1">
      <alignment horizontal="left" indent="3"/>
    </xf>
    <xf numFmtId="0" fontId="5" fillId="0" borderId="78" xfId="0" applyFont="1" applyBorder="1" applyAlignment="1">
      <alignment horizontal="left" indent="3"/>
    </xf>
    <xf numFmtId="0" fontId="9" fillId="0" borderId="80" xfId="0" applyFont="1" applyBorder="1" applyAlignment="1">
      <alignment horizontal="left"/>
    </xf>
    <xf numFmtId="3" fontId="9" fillId="0" borderId="81" xfId="0" applyNumberFormat="1" applyFont="1" applyBorder="1" applyAlignment="1">
      <alignment horizontal="center" vertical="top" wrapText="1"/>
    </xf>
    <xf numFmtId="164" fontId="9" fillId="0" borderId="81" xfId="1" applyNumberFormat="1" applyFont="1" applyBorder="1" applyAlignment="1">
      <alignment horizontal="center" vertical="top" wrapText="1"/>
    </xf>
    <xf numFmtId="3" fontId="9" fillId="0" borderId="77" xfId="0" applyNumberFormat="1" applyFont="1" applyBorder="1"/>
    <xf numFmtId="3" fontId="9" fillId="0" borderId="82" xfId="0" applyNumberFormat="1" applyFont="1" applyBorder="1"/>
    <xf numFmtId="3" fontId="9" fillId="0" borderId="79" xfId="0" applyNumberFormat="1" applyFont="1" applyBorder="1"/>
    <xf numFmtId="3" fontId="9" fillId="0" borderId="83" xfId="0" applyNumberFormat="1" applyFont="1" applyBorder="1"/>
    <xf numFmtId="3" fontId="9" fillId="0" borderId="63" xfId="0" applyNumberFormat="1" applyFont="1" applyBorder="1"/>
    <xf numFmtId="3" fontId="5" fillId="0" borderId="63" xfId="0" applyNumberFormat="1" applyFont="1" applyBorder="1"/>
    <xf numFmtId="3" fontId="13" fillId="0" borderId="63" xfId="0" applyNumberFormat="1" applyFont="1" applyBorder="1"/>
    <xf numFmtId="3" fontId="9" fillId="0" borderId="64" xfId="0" applyNumberFormat="1" applyFont="1" applyBorder="1"/>
    <xf numFmtId="3" fontId="9" fillId="0" borderId="76" xfId="0" applyNumberFormat="1" applyFont="1" applyBorder="1"/>
    <xf numFmtId="3" fontId="5" fillId="0" borderId="61" xfId="0" applyNumberFormat="1" applyFont="1" applyBorder="1"/>
    <xf numFmtId="3" fontId="5" fillId="0" borderId="66" xfId="0" applyNumberFormat="1" applyFont="1" applyBorder="1"/>
    <xf numFmtId="0" fontId="9" fillId="0" borderId="77" xfId="0" applyFont="1" applyBorder="1" applyAlignment="1">
      <alignment horizontal="left"/>
    </xf>
    <xf numFmtId="0" fontId="5" fillId="0" borderId="78" xfId="0" applyFont="1" applyBorder="1" applyAlignment="1">
      <alignment horizontal="left" indent="4"/>
    </xf>
    <xf numFmtId="0" fontId="9" fillId="0" borderId="78" xfId="0" applyFont="1" applyBorder="1" applyAlignment="1">
      <alignment horizontal="left"/>
    </xf>
    <xf numFmtId="0" fontId="9" fillId="0" borderId="75" xfId="0" applyFont="1" applyBorder="1" applyAlignment="1">
      <alignment horizontal="left"/>
    </xf>
    <xf numFmtId="0" fontId="5" fillId="0" borderId="67" xfId="0" applyFont="1" applyBorder="1" applyAlignment="1">
      <alignment horizontal="left"/>
    </xf>
    <xf numFmtId="3" fontId="9" fillId="0" borderId="78" xfId="0" applyNumberFormat="1" applyFont="1" applyBorder="1"/>
    <xf numFmtId="3" fontId="5" fillId="0" borderId="78" xfId="0" applyNumberFormat="1" applyFont="1" applyBorder="1"/>
    <xf numFmtId="3" fontId="13" fillId="0" borderId="78" xfId="0" applyNumberFormat="1" applyFont="1" applyBorder="1"/>
    <xf numFmtId="3" fontId="9" fillId="0" borderId="75" xfId="0" applyNumberFormat="1" applyFont="1" applyBorder="1"/>
    <xf numFmtId="3" fontId="5" fillId="0" borderId="67" xfId="0" applyNumberFormat="1" applyFont="1" applyBorder="1"/>
    <xf numFmtId="0" fontId="5" fillId="0" borderId="55" xfId="0" applyFont="1" applyBorder="1" applyAlignment="1">
      <alignment horizontal="center" vertical="center" wrapText="1"/>
    </xf>
    <xf numFmtId="0" fontId="5" fillId="0" borderId="60" xfId="0" applyFont="1" applyBorder="1" applyAlignment="1">
      <alignment horizontal="left" indent="3"/>
    </xf>
    <xf numFmtId="0" fontId="5" fillId="0" borderId="8" xfId="0" applyFont="1" applyBorder="1" applyAlignment="1">
      <alignment horizontal="left" indent="3"/>
    </xf>
    <xf numFmtId="0" fontId="5" fillId="0" borderId="61" xfId="0" applyFont="1" applyBorder="1" applyAlignment="1">
      <alignment horizontal="left" indent="3"/>
    </xf>
    <xf numFmtId="0" fontId="9" fillId="0" borderId="55" xfId="0" applyFont="1" applyBorder="1" applyAlignment="1">
      <alignment horizontal="right"/>
    </xf>
    <xf numFmtId="3" fontId="9" fillId="0" borderId="55" xfId="0" applyNumberFormat="1" applyFont="1" applyFill="1" applyBorder="1"/>
    <xf numFmtId="0" fontId="5" fillId="0" borderId="60" xfId="0" applyFont="1" applyBorder="1" applyAlignment="1">
      <alignment horizontal="left" indent="2"/>
    </xf>
    <xf numFmtId="0" fontId="5" fillId="0" borderId="65" xfId="0" applyFont="1" applyBorder="1" applyAlignment="1">
      <alignment horizontal="left" indent="2"/>
    </xf>
    <xf numFmtId="0" fontId="5" fillId="0" borderId="10" xfId="0" applyFont="1" applyBorder="1" applyAlignment="1">
      <alignment horizontal="left" indent="2"/>
    </xf>
    <xf numFmtId="0" fontId="5" fillId="0" borderId="8" xfId="0" applyFont="1" applyBorder="1" applyAlignment="1">
      <alignment horizontal="left" indent="5"/>
    </xf>
    <xf numFmtId="0" fontId="5" fillId="0" borderId="9" xfId="0" applyFont="1" applyBorder="1" applyAlignment="1">
      <alignment horizontal="left" indent="5"/>
    </xf>
    <xf numFmtId="0" fontId="5" fillId="0" borderId="55" xfId="0" applyFont="1" applyBorder="1" applyAlignment="1">
      <alignment horizontal="left" indent="3"/>
    </xf>
    <xf numFmtId="3" fontId="5" fillId="0" borderId="55" xfId="0" applyNumberFormat="1" applyFont="1" applyBorder="1"/>
    <xf numFmtId="0" fontId="5" fillId="0" borderId="10" xfId="0" applyFont="1" applyBorder="1" applyAlignment="1">
      <alignment horizontal="left" indent="3"/>
    </xf>
    <xf numFmtId="0" fontId="9" fillId="0" borderId="77" xfId="0" applyFont="1" applyBorder="1" applyAlignment="1">
      <alignment vertical="top"/>
    </xf>
    <xf numFmtId="0" fontId="5" fillId="0" borderId="78" xfId="0" applyFont="1" applyBorder="1" applyAlignment="1">
      <alignment vertical="top"/>
    </xf>
    <xf numFmtId="0" fontId="5" fillId="0" borderId="82" xfId="0" applyFont="1" applyBorder="1"/>
    <xf numFmtId="0" fontId="5" fillId="0" borderId="40" xfId="0" applyFont="1" applyBorder="1"/>
    <xf numFmtId="167" fontId="57" fillId="0" borderId="8" xfId="2" applyNumberFormat="1" applyFont="1" applyBorder="1"/>
    <xf numFmtId="167" fontId="57" fillId="0" borderId="9" xfId="2" applyNumberFormat="1" applyFont="1" applyBorder="1"/>
    <xf numFmtId="167" fontId="59" fillId="0" borderId="10" xfId="2" applyNumberFormat="1" applyFont="1" applyBorder="1"/>
    <xf numFmtId="167" fontId="57" fillId="0" borderId="60" xfId="2" applyNumberFormat="1" applyFont="1" applyBorder="1"/>
    <xf numFmtId="167" fontId="57" fillId="0" borderId="11" xfId="2" applyNumberFormat="1" applyFont="1" applyBorder="1"/>
    <xf numFmtId="167" fontId="59" fillId="0" borderId="8" xfId="2" applyNumberFormat="1" applyFont="1" applyBorder="1"/>
    <xf numFmtId="167" fontId="5" fillId="0" borderId="8" xfId="2" applyNumberFormat="1" applyFont="1" applyBorder="1"/>
    <xf numFmtId="167" fontId="59" fillId="0" borderId="11" xfId="2" applyNumberFormat="1" applyFont="1" applyBorder="1"/>
    <xf numFmtId="0" fontId="59" fillId="0" borderId="0" xfId="0" applyFont="1" applyBorder="1" applyAlignment="1">
      <alignment vertical="center" wrapText="1"/>
    </xf>
    <xf numFmtId="0" fontId="59" fillId="0" borderId="81" xfId="0" applyFont="1" applyBorder="1" applyAlignment="1">
      <alignment horizontal="center" vertical="center" wrapText="1"/>
    </xf>
    <xf numFmtId="0" fontId="59" fillId="0" borderId="77" xfId="0" applyFont="1" applyBorder="1" applyAlignment="1">
      <alignment vertical="top"/>
    </xf>
    <xf numFmtId="0" fontId="57" fillId="0" borderId="78" xfId="0" applyFont="1" applyBorder="1" applyAlignment="1">
      <alignment vertical="top"/>
    </xf>
    <xf numFmtId="0" fontId="57" fillId="0" borderId="83" xfId="0" applyFont="1" applyBorder="1" applyAlignment="1">
      <alignment vertical="top"/>
    </xf>
    <xf numFmtId="0" fontId="57" fillId="0" borderId="82" xfId="0" applyFont="1" applyBorder="1"/>
    <xf numFmtId="0" fontId="57" fillId="0" borderId="77" xfId="0" applyFont="1" applyBorder="1" applyAlignment="1">
      <alignment vertical="top"/>
    </xf>
    <xf numFmtId="0" fontId="57" fillId="0" borderId="75" xfId="0" applyFont="1" applyBorder="1" applyAlignment="1">
      <alignment vertical="top"/>
    </xf>
    <xf numFmtId="0" fontId="57" fillId="0" borderId="75" xfId="0" applyFont="1" applyBorder="1"/>
    <xf numFmtId="0" fontId="59" fillId="0" borderId="75" xfId="0" applyFont="1" applyBorder="1" applyAlignment="1">
      <alignment vertical="top"/>
    </xf>
    <xf numFmtId="0" fontId="5" fillId="0" borderId="75" xfId="0" applyFont="1" applyBorder="1"/>
    <xf numFmtId="0" fontId="59" fillId="0" borderId="79" xfId="0" applyFont="1" applyBorder="1" applyAlignment="1">
      <alignment vertical="top"/>
    </xf>
    <xf numFmtId="0" fontId="57" fillId="0" borderId="79" xfId="0" applyFont="1" applyBorder="1" applyAlignment="1">
      <alignment vertical="top"/>
    </xf>
    <xf numFmtId="0" fontId="57" fillId="0" borderId="82" xfId="0" applyFont="1" applyBorder="1" applyAlignment="1">
      <alignment vertical="top"/>
    </xf>
    <xf numFmtId="164" fontId="59" fillId="0" borderId="55" xfId="1" applyNumberFormat="1" applyFont="1" applyBorder="1"/>
    <xf numFmtId="164" fontId="59" fillId="0" borderId="64" xfId="1" applyNumberFormat="1" applyFont="1" applyBorder="1"/>
    <xf numFmtId="0" fontId="9" fillId="0" borderId="55" xfId="0" applyFont="1" applyBorder="1" applyAlignment="1">
      <alignment horizontal="center" vertical="center" wrapText="1"/>
    </xf>
    <xf numFmtId="3" fontId="5" fillId="0" borderId="60" xfId="0" applyNumberFormat="1" applyFont="1" applyFill="1" applyBorder="1"/>
    <xf numFmtId="3" fontId="5" fillId="0" borderId="61" xfId="0" applyNumberFormat="1" applyFont="1" applyFill="1" applyBorder="1"/>
    <xf numFmtId="0" fontId="5" fillId="0" borderId="81" xfId="0" applyFont="1" applyBorder="1" applyAlignment="1">
      <alignment horizontal="left" indent="1"/>
    </xf>
    <xf numFmtId="0" fontId="5" fillId="0" borderId="61" xfId="0" applyFont="1" applyBorder="1" applyAlignment="1">
      <alignment horizontal="left" indent="1"/>
    </xf>
    <xf numFmtId="172" fontId="43" fillId="0" borderId="40" xfId="51" applyNumberFormat="1" applyFont="1" applyBorder="1" applyAlignment="1">
      <alignment horizontal="centerContinuous"/>
    </xf>
    <xf numFmtId="172" fontId="43" fillId="0" borderId="38" xfId="51" applyNumberFormat="1" applyFont="1" applyBorder="1" applyAlignment="1">
      <alignment horizontal="centerContinuous"/>
    </xf>
    <xf numFmtId="172" fontId="43" fillId="0" borderId="39" xfId="51" applyNumberFormat="1" applyFont="1" applyBorder="1" applyAlignment="1">
      <alignment horizontal="centerContinuous"/>
    </xf>
    <xf numFmtId="172" fontId="43" fillId="0" borderId="40" xfId="51" applyNumberFormat="1" applyFont="1" applyFill="1" applyBorder="1" applyAlignment="1">
      <alignment horizontal="centerContinuous"/>
    </xf>
    <xf numFmtId="172" fontId="43" fillId="0" borderId="38" xfId="51" applyNumberFormat="1" applyFont="1" applyFill="1" applyBorder="1" applyAlignment="1">
      <alignment horizontal="centerContinuous"/>
    </xf>
    <xf numFmtId="172" fontId="43" fillId="0" borderId="39" xfId="51" applyNumberFormat="1" applyFont="1" applyFill="1" applyBorder="1" applyAlignment="1">
      <alignment horizontal="centerContinuous"/>
    </xf>
    <xf numFmtId="172" fontId="43" fillId="0" borderId="84" xfId="51" applyNumberFormat="1" applyFont="1" applyBorder="1" applyAlignment="1">
      <alignment horizontal="right"/>
    </xf>
    <xf numFmtId="172" fontId="40" fillId="0" borderId="67" xfId="51" applyNumberFormat="1" applyFont="1" applyBorder="1" applyAlignment="1"/>
    <xf numFmtId="172" fontId="40" fillId="0" borderId="85" xfId="51" applyNumberFormat="1" applyFont="1" applyBorder="1" applyAlignment="1"/>
    <xf numFmtId="172" fontId="40" fillId="0" borderId="85" xfId="51" applyNumberFormat="1" applyFont="1" applyFill="1" applyBorder="1" applyAlignment="1"/>
    <xf numFmtId="172" fontId="25" fillId="0" borderId="67" xfId="51" applyNumberFormat="1" applyFont="1" applyFill="1" applyBorder="1" applyAlignment="1"/>
    <xf numFmtId="172" fontId="25" fillId="0" borderId="85" xfId="51" applyNumberFormat="1" applyFont="1" applyFill="1" applyBorder="1" applyAlignment="1"/>
    <xf numFmtId="37" fontId="40" fillId="0" borderId="67" xfId="51" applyNumberFormat="1" applyFont="1" applyFill="1" applyBorder="1" applyAlignment="1"/>
    <xf numFmtId="37" fontId="40" fillId="0" borderId="85" xfId="51" applyNumberFormat="1" applyFont="1" applyFill="1" applyBorder="1" applyAlignment="1"/>
    <xf numFmtId="37" fontId="40" fillId="0" borderId="66" xfId="51" applyNumberFormat="1" applyFont="1" applyFill="1" applyBorder="1" applyAlignment="1"/>
    <xf numFmtId="37" fontId="40" fillId="0" borderId="67" xfId="51" applyNumberFormat="1" applyFont="1" applyBorder="1" applyAlignment="1"/>
    <xf numFmtId="37" fontId="40" fillId="0" borderId="38" xfId="51" applyNumberFormat="1" applyFont="1" applyBorder="1" applyAlignment="1"/>
    <xf numFmtId="37" fontId="40" fillId="0" borderId="66" xfId="51" applyNumberFormat="1" applyFont="1" applyBorder="1" applyAlignment="1"/>
    <xf numFmtId="37" fontId="40" fillId="0" borderId="40" xfId="51" applyNumberFormat="1" applyFont="1" applyBorder="1" applyAlignment="1"/>
    <xf numFmtId="37" fontId="40" fillId="0" borderId="85" xfId="51" applyNumberFormat="1" applyFont="1" applyBorder="1" applyAlignment="1"/>
    <xf numFmtId="172" fontId="40" fillId="0" borderId="40" xfId="51" applyNumberFormat="1" applyFont="1" applyBorder="1" applyAlignment="1"/>
    <xf numFmtId="172" fontId="40" fillId="0" borderId="38" xfId="51" applyNumberFormat="1" applyFont="1" applyBorder="1" applyAlignment="1"/>
    <xf numFmtId="172" fontId="40" fillId="0" borderId="39" xfId="51" applyNumberFormat="1" applyFont="1" applyFill="1" applyBorder="1" applyAlignment="1"/>
    <xf numFmtId="172" fontId="40" fillId="0" borderId="38" xfId="51" applyNumberFormat="1" applyFont="1" applyFill="1" applyBorder="1" applyAlignment="1"/>
    <xf numFmtId="37" fontId="25" fillId="0" borderId="67" xfId="51" applyNumberFormat="1" applyFont="1" applyBorder="1" applyAlignment="1"/>
    <xf numFmtId="37" fontId="25" fillId="0" borderId="85" xfId="51" applyNumberFormat="1" applyFont="1" applyBorder="1" applyAlignment="1"/>
    <xf numFmtId="172" fontId="25" fillId="0" borderId="85" xfId="51" applyNumberFormat="1" applyFont="1" applyBorder="1" applyAlignment="1"/>
    <xf numFmtId="172" fontId="25" fillId="0" borderId="67" xfId="51" applyNumberFormat="1" applyFont="1" applyBorder="1" applyAlignment="1"/>
    <xf numFmtId="172" fontId="40" fillId="0" borderId="66" xfId="51" applyNumberFormat="1" applyFont="1" applyFill="1" applyBorder="1" applyAlignment="1"/>
    <xf numFmtId="172" fontId="40" fillId="0" borderId="40" xfId="51" applyNumberFormat="1" applyFont="1" applyFill="1" applyBorder="1" applyAlignment="1"/>
    <xf numFmtId="37" fontId="40" fillId="0" borderId="40" xfId="51" applyNumberFormat="1" applyFont="1" applyFill="1" applyBorder="1" applyAlignment="1"/>
    <xf numFmtId="37" fontId="40" fillId="0" borderId="38" xfId="51" applyNumberFormat="1" applyFont="1" applyFill="1" applyBorder="1" applyAlignment="1"/>
    <xf numFmtId="37" fontId="40" fillId="0" borderId="39" xfId="51" applyNumberFormat="1" applyFont="1" applyFill="1" applyBorder="1" applyAlignment="1"/>
    <xf numFmtId="172" fontId="45" fillId="0" borderId="40" xfId="51" applyNumberFormat="1" applyFont="1" applyBorder="1" applyAlignment="1"/>
    <xf numFmtId="172" fontId="45" fillId="0" borderId="38" xfId="51" applyNumberFormat="1" applyFont="1" applyBorder="1" applyAlignment="1"/>
    <xf numFmtId="172" fontId="46" fillId="0" borderId="39" xfId="51" applyNumberFormat="1" applyFont="1" applyBorder="1" applyAlignment="1"/>
    <xf numFmtId="172" fontId="46" fillId="0" borderId="38" xfId="51" applyNumberFormat="1" applyFont="1" applyBorder="1" applyAlignment="1"/>
    <xf numFmtId="172" fontId="45" fillId="0" borderId="38" xfId="51" applyNumberFormat="1" applyFont="1" applyFill="1" applyBorder="1" applyAlignment="1"/>
    <xf numFmtId="172" fontId="43" fillId="0" borderId="85" xfId="51" applyNumberFormat="1" applyFont="1" applyBorder="1" applyAlignment="1">
      <alignment horizontal="left"/>
    </xf>
    <xf numFmtId="172" fontId="43" fillId="0" borderId="67" xfId="51" applyNumberFormat="1" applyFont="1" applyBorder="1" applyAlignment="1"/>
    <xf numFmtId="172" fontId="43" fillId="0" borderId="85" xfId="51" applyNumberFormat="1" applyFont="1" applyBorder="1" applyAlignment="1"/>
    <xf numFmtId="172" fontId="43" fillId="0" borderId="67" xfId="51" applyNumberFormat="1" applyFont="1" applyFill="1" applyBorder="1" applyAlignment="1"/>
    <xf numFmtId="172" fontId="43" fillId="0" borderId="85" xfId="51" applyNumberFormat="1" applyFont="1" applyFill="1" applyBorder="1" applyAlignment="1"/>
    <xf numFmtId="5" fontId="43" fillId="0" borderId="85" xfId="51" applyNumberFormat="1" applyFont="1" applyFill="1" applyBorder="1" applyAlignment="1"/>
    <xf numFmtId="37" fontId="43" fillId="0" borderId="67" xfId="51" applyNumberFormat="1" applyFont="1" applyFill="1" applyBorder="1" applyAlignment="1"/>
    <xf numFmtId="37" fontId="43" fillId="0" borderId="85" xfId="51" applyNumberFormat="1" applyFont="1" applyFill="1" applyBorder="1" applyAlignment="1"/>
    <xf numFmtId="5" fontId="43" fillId="0" borderId="39" xfId="51" applyNumberFormat="1" applyFont="1" applyFill="1" applyBorder="1" applyAlignment="1"/>
    <xf numFmtId="0" fontId="9" fillId="0" borderId="40" xfId="0" applyFont="1" applyBorder="1" applyAlignment="1">
      <alignment horizontal="center"/>
    </xf>
    <xf numFmtId="166" fontId="49" fillId="6" borderId="55" xfId="0" applyNumberFormat="1" applyFont="1" applyFill="1" applyBorder="1" applyAlignment="1"/>
    <xf numFmtId="0" fontId="5" fillId="0" borderId="79" xfId="0" applyFont="1" applyBorder="1" applyAlignment="1">
      <alignment horizontal="left" indent="1"/>
    </xf>
    <xf numFmtId="0" fontId="5" fillId="0" borderId="86" xfId="0" applyFont="1" applyBorder="1" applyAlignment="1">
      <alignment horizontal="left"/>
    </xf>
    <xf numFmtId="167" fontId="5" fillId="0" borderId="87" xfId="2" applyNumberFormat="1" applyFont="1" applyBorder="1" applyAlignment="1">
      <alignment horizontal="left"/>
    </xf>
    <xf numFmtId="167" fontId="5" fillId="0" borderId="87" xfId="2" applyNumberFormat="1" applyFont="1" applyBorder="1" applyAlignment="1">
      <alignment horizontal="center"/>
    </xf>
    <xf numFmtId="164" fontId="5" fillId="0" borderId="88" xfId="1" applyNumberFormat="1" applyFont="1" applyBorder="1" applyAlignment="1">
      <alignment horizontal="left"/>
    </xf>
    <xf numFmtId="166" fontId="48" fillId="6" borderId="86" xfId="53" applyNumberFormat="1" applyFont="1" applyFill="1" applyBorder="1" applyAlignment="1"/>
    <xf numFmtId="166" fontId="48" fillId="6" borderId="89" xfId="53" applyNumberFormat="1" applyFont="1" applyFill="1" applyBorder="1" applyAlignment="1"/>
    <xf numFmtId="0" fontId="5" fillId="0" borderId="34" xfId="0" applyFont="1" applyBorder="1" applyAlignment="1">
      <alignment horizontal="left"/>
    </xf>
    <xf numFmtId="166" fontId="48" fillId="6" borderId="42" xfId="53" applyNumberFormat="1" applyFont="1" applyFill="1" applyBorder="1" applyAlignment="1"/>
    <xf numFmtId="0" fontId="5" fillId="0" borderId="37" xfId="0" applyFont="1" applyBorder="1" applyAlignment="1">
      <alignment horizontal="left"/>
    </xf>
    <xf numFmtId="166" fontId="48" fillId="6" borderId="90" xfId="53" applyNumberFormat="1" applyFont="1" applyFill="1" applyBorder="1" applyAlignment="1"/>
    <xf numFmtId="166" fontId="49" fillId="6" borderId="55" xfId="53" applyNumberFormat="1" applyFont="1" applyFill="1" applyBorder="1" applyAlignment="1"/>
    <xf numFmtId="3" fontId="5" fillId="0" borderId="89" xfId="0" applyNumberFormat="1" applyFont="1" applyBorder="1"/>
    <xf numFmtId="172" fontId="49" fillId="6" borderId="89" xfId="53" applyNumberFormat="1" applyFont="1" applyFill="1" applyBorder="1" applyAlignment="1"/>
    <xf numFmtId="3" fontId="5" fillId="0" borderId="93" xfId="0" applyNumberFormat="1" applyFont="1" applyBorder="1"/>
    <xf numFmtId="3" fontId="5" fillId="0" borderId="95" xfId="0" applyNumberFormat="1" applyFont="1" applyBorder="1"/>
    <xf numFmtId="3" fontId="5" fillId="0" borderId="90" xfId="0" applyNumberFormat="1" applyFont="1" applyBorder="1"/>
    <xf numFmtId="172" fontId="49" fillId="6" borderId="90" xfId="53" applyNumberFormat="1" applyFont="1" applyFill="1" applyBorder="1" applyAlignment="1"/>
    <xf numFmtId="0" fontId="5" fillId="0" borderId="8" xfId="0" applyFont="1" applyBorder="1" applyAlignment="1">
      <alignment horizontal="left" indent="2"/>
    </xf>
    <xf numFmtId="0" fontId="51" fillId="0" borderId="8" xfId="0" applyFont="1" applyBorder="1" applyAlignment="1">
      <alignment horizontal="left" indent="8"/>
    </xf>
    <xf numFmtId="0" fontId="9" fillId="0" borderId="8" xfId="0" applyFont="1" applyBorder="1" applyAlignment="1">
      <alignment horizontal="center"/>
    </xf>
    <xf numFmtId="0" fontId="9" fillId="0" borderId="8" xfId="0" applyFont="1" applyBorder="1"/>
    <xf numFmtId="0" fontId="5" fillId="0" borderId="10" xfId="0" applyFont="1" applyBorder="1" applyAlignment="1">
      <alignment horizontal="left" wrapText="1" indent="2"/>
    </xf>
    <xf numFmtId="0" fontId="9" fillId="0" borderId="9" xfId="0" applyFont="1" applyBorder="1" applyAlignment="1">
      <alignment horizontal="center"/>
    </xf>
    <xf numFmtId="0" fontId="9" fillId="0" borderId="96" xfId="0" applyFont="1" applyBorder="1" applyAlignment="1">
      <alignment horizontal="left"/>
    </xf>
    <xf numFmtId="0" fontId="5" fillId="0" borderId="85" xfId="0" applyFont="1" applyBorder="1"/>
    <xf numFmtId="0" fontId="5" fillId="0" borderId="97" xfId="0" applyFont="1" applyBorder="1" applyAlignment="1">
      <alignment horizontal="center" vertical="top" wrapText="1"/>
    </xf>
    <xf numFmtId="0" fontId="5" fillId="0" borderId="101" xfId="0" applyFont="1" applyBorder="1" applyAlignment="1">
      <alignment horizontal="left" indent="1"/>
    </xf>
    <xf numFmtId="3" fontId="5" fillId="0" borderId="101" xfId="0" applyNumberFormat="1" applyFont="1" applyBorder="1"/>
    <xf numFmtId="0" fontId="5" fillId="0" borderId="76" xfId="0" applyFont="1" applyBorder="1"/>
    <xf numFmtId="0" fontId="9" fillId="0" borderId="97" xfId="0" applyFont="1" applyBorder="1" applyAlignment="1">
      <alignment horizontal="right" indent="1"/>
    </xf>
    <xf numFmtId="3" fontId="9" fillId="0" borderId="97" xfId="0" applyNumberFormat="1" applyFont="1" applyBorder="1"/>
    <xf numFmtId="0" fontId="12" fillId="0" borderId="0" xfId="0" applyFont="1" applyAlignment="1">
      <alignment horizontal="left" vertical="top"/>
    </xf>
    <xf numFmtId="0" fontId="9" fillId="0" borderId="55" xfId="0" applyFont="1" applyBorder="1" applyAlignment="1">
      <alignment horizontal="center"/>
    </xf>
    <xf numFmtId="0" fontId="3" fillId="0" borderId="0" xfId="0" applyFont="1" applyAlignment="1">
      <alignment horizontal="center"/>
    </xf>
    <xf numFmtId="0" fontId="7" fillId="0" borderId="0" xfId="0" applyFont="1" applyAlignment="1">
      <alignment horizontal="center"/>
    </xf>
    <xf numFmtId="0" fontId="5" fillId="0" borderId="0" xfId="0" applyFont="1" applyAlignment="1">
      <alignment horizontal="center"/>
    </xf>
    <xf numFmtId="0" fontId="8" fillId="0" borderId="0" xfId="0" applyFont="1" applyAlignment="1">
      <alignment horizontal="center"/>
    </xf>
    <xf numFmtId="0" fontId="9" fillId="0" borderId="81" xfId="0" applyFont="1" applyBorder="1" applyAlignment="1">
      <alignment horizontal="center" vertical="center"/>
    </xf>
    <xf numFmtId="0" fontId="9" fillId="0" borderId="61" xfId="0" applyFont="1" applyBorder="1" applyAlignment="1">
      <alignment horizontal="center" vertical="center"/>
    </xf>
    <xf numFmtId="0" fontId="9" fillId="0" borderId="5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8" fillId="0" borderId="0" xfId="0" applyFont="1" applyBorder="1" applyAlignment="1">
      <alignment horizontal="center"/>
    </xf>
    <xf numFmtId="0" fontId="5" fillId="0" borderId="0" xfId="0" applyFont="1" applyBorder="1" applyAlignment="1">
      <alignment horizontal="center"/>
    </xf>
    <xf numFmtId="0" fontId="53" fillId="0" borderId="0" xfId="0" applyFont="1" applyAlignment="1">
      <alignment horizontal="left" vertical="top"/>
    </xf>
    <xf numFmtId="0" fontId="9" fillId="0" borderId="81" xfId="0" applyFont="1" applyBorder="1" applyAlignment="1">
      <alignment horizontal="center" vertical="center" wrapText="1"/>
    </xf>
    <xf numFmtId="0" fontId="9" fillId="0" borderId="61" xfId="0" applyFont="1" applyBorder="1" applyAlignment="1">
      <alignment horizontal="center" vertical="center" wrapText="1"/>
    </xf>
    <xf numFmtId="0" fontId="60" fillId="0" borderId="69" xfId="0" applyFont="1" applyBorder="1" applyAlignment="1">
      <alignment horizontal="left" vertical="top" wrapText="1"/>
    </xf>
    <xf numFmtId="0" fontId="60" fillId="0" borderId="69" xfId="0" applyFont="1" applyBorder="1" applyAlignment="1">
      <alignment horizontal="left" vertical="top"/>
    </xf>
    <xf numFmtId="0" fontId="59" fillId="0" borderId="68" xfId="0" applyFont="1" applyBorder="1" applyAlignment="1">
      <alignment horizontal="right" vertical="top"/>
    </xf>
    <xf numFmtId="0" fontId="59" fillId="0" borderId="71" xfId="0" applyFont="1" applyBorder="1" applyAlignment="1">
      <alignment horizontal="left" vertical="top"/>
    </xf>
    <xf numFmtId="0" fontId="57" fillId="0" borderId="69" xfId="0" applyFont="1" applyBorder="1" applyAlignment="1">
      <alignment horizontal="left" vertical="top" wrapText="1"/>
    </xf>
    <xf numFmtId="0" fontId="57" fillId="0" borderId="69" xfId="0" applyFont="1" applyBorder="1" applyAlignment="1">
      <alignment horizontal="left" vertical="top"/>
    </xf>
    <xf numFmtId="0" fontId="60" fillId="0" borderId="73" xfId="0" applyFont="1" applyBorder="1" applyAlignment="1">
      <alignment horizontal="left" vertical="top" wrapText="1"/>
    </xf>
    <xf numFmtId="0" fontId="5" fillId="0" borderId="73" xfId="0" applyFont="1" applyBorder="1" applyAlignment="1">
      <alignment horizontal="left" vertical="top" wrapText="1"/>
    </xf>
    <xf numFmtId="0" fontId="5" fillId="0" borderId="71" xfId="0" applyFont="1" applyBorder="1" applyAlignment="1">
      <alignment horizontal="left" vertical="top" wrapText="1"/>
    </xf>
    <xf numFmtId="0" fontId="55" fillId="0" borderId="0" xfId="0" applyFont="1" applyAlignment="1">
      <alignment horizontal="center"/>
    </xf>
    <xf numFmtId="0" fontId="57" fillId="0" borderId="0" xfId="0" applyFont="1" applyAlignment="1">
      <alignment horizontal="center"/>
    </xf>
    <xf numFmtId="0" fontId="58" fillId="0" borderId="0" xfId="0" applyFont="1" applyAlignment="1">
      <alignment horizontal="center"/>
    </xf>
    <xf numFmtId="0" fontId="59" fillId="0" borderId="71" xfId="0" applyFont="1" applyBorder="1" applyAlignment="1">
      <alignment horizontal="left" vertical="top" wrapText="1"/>
    </xf>
    <xf numFmtId="0" fontId="59" fillId="0" borderId="74" xfId="0" applyFont="1" applyBorder="1" applyAlignment="1">
      <alignment horizontal="left" vertical="top" wrapText="1"/>
    </xf>
    <xf numFmtId="0" fontId="59" fillId="0" borderId="69" xfId="0" applyFont="1" applyBorder="1" applyAlignment="1">
      <alignment horizontal="left" vertical="top"/>
    </xf>
    <xf numFmtId="0" fontId="59" fillId="0" borderId="38" xfId="0" applyFont="1" applyBorder="1" applyAlignment="1">
      <alignment horizontal="center" vertical="top"/>
    </xf>
    <xf numFmtId="0" fontId="59" fillId="0" borderId="64" xfId="0" applyFont="1" applyBorder="1" applyAlignment="1">
      <alignment horizontal="right" vertical="top"/>
    </xf>
    <xf numFmtId="0" fontId="57" fillId="0" borderId="69" xfId="0" applyNumberFormat="1" applyFont="1" applyBorder="1" applyAlignment="1">
      <alignment horizontal="left" vertical="top"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172" fontId="43" fillId="0" borderId="38" xfId="51" applyNumberFormat="1" applyFont="1" applyBorder="1" applyAlignment="1">
      <alignment horizontal="center"/>
    </xf>
    <xf numFmtId="172" fontId="44" fillId="0" borderId="0" xfId="52" applyNumberFormat="1" applyFont="1" applyFill="1" applyBorder="1" applyAlignment="1">
      <alignment horizontal="center" vertical="top" textRotation="180"/>
    </xf>
    <xf numFmtId="172" fontId="40" fillId="0" borderId="40" xfId="51" applyNumberFormat="1" applyFont="1" applyBorder="1" applyAlignment="1">
      <alignment horizontal="left" wrapText="1"/>
    </xf>
    <xf numFmtId="172" fontId="40" fillId="0" borderId="38" xfId="51" applyNumberFormat="1" applyFont="1" applyBorder="1" applyAlignment="1">
      <alignment horizontal="left" wrapText="1"/>
    </xf>
    <xf numFmtId="172" fontId="25" fillId="0" borderId="0" xfId="51" applyNumberFormat="1" applyFont="1" applyAlignment="1">
      <alignment horizontal="left"/>
    </xf>
    <xf numFmtId="0" fontId="9" fillId="0" borderId="24"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65" xfId="0" applyFont="1" applyBorder="1" applyAlignment="1">
      <alignment horizontal="center" vertical="center"/>
    </xf>
    <xf numFmtId="0" fontId="9" fillId="0" borderId="51" xfId="0" applyFont="1" applyBorder="1" applyAlignment="1">
      <alignment horizontal="center" vertical="center"/>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100"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40" xfId="0" applyFont="1" applyBorder="1" applyAlignment="1">
      <alignment horizontal="center"/>
    </xf>
    <xf numFmtId="0" fontId="9" fillId="0" borderId="38" xfId="0" applyFont="1" applyBorder="1" applyAlignment="1">
      <alignment horizontal="center"/>
    </xf>
    <xf numFmtId="0" fontId="9" fillId="0" borderId="39" xfId="0" applyFont="1" applyBorder="1" applyAlignment="1">
      <alignment horizontal="center"/>
    </xf>
    <xf numFmtId="0" fontId="9" fillId="0" borderId="91" xfId="0" applyFont="1" applyBorder="1" applyAlignment="1">
      <alignment horizontal="left" indent="2"/>
    </xf>
    <xf numFmtId="0" fontId="9" fillId="0" borderId="92" xfId="0" applyFont="1" applyBorder="1" applyAlignment="1">
      <alignment horizontal="left" indent="2"/>
    </xf>
    <xf numFmtId="0" fontId="9" fillId="0" borderId="94" xfId="0" applyFont="1" applyBorder="1" applyAlignment="1">
      <alignment horizontal="left" indent="2"/>
    </xf>
    <xf numFmtId="0" fontId="9" fillId="0" borderId="41" xfId="0" applyFont="1" applyBorder="1" applyAlignment="1">
      <alignment horizontal="left" indent="2"/>
    </xf>
    <xf numFmtId="0" fontId="9" fillId="0" borderId="67" xfId="0" applyFont="1" applyBorder="1" applyAlignment="1">
      <alignment horizontal="left" indent="2"/>
    </xf>
    <xf numFmtId="0" fontId="9" fillId="0" borderId="85" xfId="0" applyFont="1" applyBorder="1" applyAlignment="1">
      <alignment horizontal="left" indent="2"/>
    </xf>
    <xf numFmtId="0" fontId="9" fillId="0" borderId="24" xfId="0" applyFont="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67" xfId="0" applyFont="1" applyBorder="1" applyAlignment="1">
      <alignment horizontal="center" vertical="center"/>
    </xf>
    <xf numFmtId="0" fontId="9" fillId="0" borderId="85" xfId="0" applyFont="1" applyBorder="1" applyAlignment="1">
      <alignment horizontal="center" vertical="center"/>
    </xf>
    <xf numFmtId="0" fontId="9" fillId="0" borderId="66" xfId="0" applyFont="1" applyBorder="1" applyAlignment="1">
      <alignment horizontal="center" vertical="center"/>
    </xf>
    <xf numFmtId="0" fontId="52" fillId="0" borderId="0" xfId="55" applyFont="1" applyAlignment="1">
      <alignment horizontal="center"/>
    </xf>
    <xf numFmtId="0" fontId="23" fillId="0" borderId="0" xfId="55" applyFont="1" applyAlignment="1">
      <alignment horizontal="center"/>
    </xf>
    <xf numFmtId="0" fontId="21" fillId="0" borderId="0" xfId="55" applyFont="1" applyAlignment="1">
      <alignment horizontal="left" vertical="top" wrapText="1"/>
    </xf>
    <xf numFmtId="0" fontId="21" fillId="0" borderId="0" xfId="55" applyAlignment="1">
      <alignment horizontal="left" vertical="top" wrapText="1"/>
    </xf>
    <xf numFmtId="3" fontId="25" fillId="0" borderId="0" xfId="54" applyNumberFormat="1" applyFont="1" applyAlignment="1">
      <alignment horizontal="center"/>
    </xf>
    <xf numFmtId="0" fontId="25" fillId="0" borderId="0" xfId="55" applyFont="1" applyAlignment="1">
      <alignment horizontal="center"/>
    </xf>
    <xf numFmtId="0" fontId="22" fillId="0" borderId="0" xfId="54" applyFont="1" applyAlignment="1">
      <alignment horizontal="center"/>
    </xf>
    <xf numFmtId="0" fontId="22" fillId="0" borderId="23" xfId="54" applyFont="1" applyBorder="1" applyAlignment="1">
      <alignment horizontal="center"/>
    </xf>
    <xf numFmtId="0" fontId="11" fillId="0" borderId="48" xfId="54" applyFont="1" applyBorder="1" applyAlignment="1">
      <alignment horizontal="center" vertical="center"/>
    </xf>
    <xf numFmtId="0" fontId="10" fillId="0" borderId="49" xfId="55" applyFont="1" applyBorder="1" applyAlignment="1">
      <alignment horizontal="center" vertical="center"/>
    </xf>
    <xf numFmtId="0" fontId="10" fillId="0" borderId="50" xfId="55" applyFont="1" applyBorder="1" applyAlignment="1">
      <alignment horizontal="center" vertical="center"/>
    </xf>
    <xf numFmtId="0" fontId="11" fillId="0" borderId="51" xfId="54" applyFont="1" applyBorder="1" applyAlignment="1">
      <alignment horizontal="center" vertical="center" wrapText="1"/>
    </xf>
    <xf numFmtId="0" fontId="11" fillId="0" borderId="2" xfId="54" applyFont="1" applyBorder="1" applyAlignment="1">
      <alignment horizontal="center" vertical="center" wrapText="1"/>
    </xf>
    <xf numFmtId="0" fontId="5" fillId="0" borderId="0" xfId="0" applyFont="1" applyAlignment="1">
      <alignment horizontal="left" wrapText="1"/>
    </xf>
    <xf numFmtId="0" fontId="5" fillId="0" borderId="0" xfId="0" applyFont="1" applyAlignment="1">
      <alignment horizontal="center" wrapText="1"/>
    </xf>
  </cellXfs>
  <cellStyles count="56">
    <cellStyle name="Body" xfId="8"/>
    <cellStyle name="Calc Currency (0)" xfId="9"/>
    <cellStyle name="Comma" xfId="1" builtinId="3"/>
    <cellStyle name="Comma 2" xfId="10"/>
    <cellStyle name="Comma 2 2" xfId="6"/>
    <cellStyle name="Comma 3" xfId="11"/>
    <cellStyle name="Comma 4" xfId="12"/>
    <cellStyle name="Comma 4 2" xfId="13"/>
    <cellStyle name="Comma 5" xfId="14"/>
    <cellStyle name="Comma 6" xfId="15"/>
    <cellStyle name="Copied" xfId="16"/>
    <cellStyle name="Currency" xfId="2" builtinId="4"/>
    <cellStyle name="Currency 2" xfId="17"/>
    <cellStyle name="Currency 2 2" xfId="5"/>
    <cellStyle name="Currency 3" xfId="18"/>
    <cellStyle name="Currency 4" xfId="19"/>
    <cellStyle name="Currency 4 2" xfId="20"/>
    <cellStyle name="Currency 5" xfId="21"/>
    <cellStyle name="Currency 6" xfId="22"/>
    <cellStyle name="Currency 7" xfId="49"/>
    <cellStyle name="Entered" xfId="23"/>
    <cellStyle name="Grey" xfId="24"/>
    <cellStyle name="Header1" xfId="25"/>
    <cellStyle name="Header2" xfId="26"/>
    <cellStyle name="Input [yellow]" xfId="27"/>
    <cellStyle name="Normal" xfId="0" builtinId="0"/>
    <cellStyle name="Normal - Style1" xfId="28"/>
    <cellStyle name="Normal 2" xfId="4"/>
    <cellStyle name="Normal 2 2" xfId="29"/>
    <cellStyle name="Normal 3" xfId="7"/>
    <cellStyle name="Normal 3 2" xfId="55"/>
    <cellStyle name="Normal 4" xfId="30"/>
    <cellStyle name="Normal 4 2" xfId="31"/>
    <cellStyle name="Normal 5" xfId="32"/>
    <cellStyle name="Normal 6" xfId="33"/>
    <cellStyle name="Normal 7" xfId="50"/>
    <cellStyle name="Normal_FY10 CJ Exhibit Templates - Revised (3)" xfId="53"/>
    <cellStyle name="Normal_H - Summary of Reimbursable and Transfer Resources RMS 011310" xfId="51"/>
    <cellStyle name="Normal_Improve by DU" xfId="3"/>
    <cellStyle name="Normal_Improve by DU 2" xfId="54"/>
    <cellStyle name="Normal_L - Summary of Requirements by Object Class" xfId="52"/>
    <cellStyle name="Percent [2]" xfId="34"/>
    <cellStyle name="Percent 2" xfId="35"/>
    <cellStyle name="Percent 2 2" xfId="36"/>
    <cellStyle name="Percent 3" xfId="37"/>
    <cellStyle name="Percent 3 2" xfId="38"/>
    <cellStyle name="RevList" xfId="39"/>
    <cellStyle name="StyleName1" xfId="40"/>
    <cellStyle name="StyleName2" xfId="41"/>
    <cellStyle name="StyleName3" xfId="42"/>
    <cellStyle name="StyleName4" xfId="43"/>
    <cellStyle name="StyleName5" xfId="44"/>
    <cellStyle name="StyleName6" xfId="45"/>
    <cellStyle name="StyleName7" xfId="46"/>
    <cellStyle name="StyleName8" xfId="47"/>
    <cellStyle name="Subtotal" xfId="4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dget_Staff\napostolides\FY06%20Formulation\05%20OMB%20Budget%20-%20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D/CC-1222_BFPU/2012/FY%202012%20Form/BEAMS%20Load%20Sheets/SPE/Consolidated%20BEAMS%20Load%20Sheet%20Positions_F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racolevas\Local%20Settings\Temporary%20Internet%20Files\OLKF\PayrollCalculations18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1-FPI\FMD_BUDGET\BUDGET\2005FinPln\Qtrly%20Status%20Rpt%20to%20DOJ\2nd%20QTR\Mod.Final.QSR.approved%20by%20DD.%20sent%20to%20DOJ%205%2009%2005%20REVISED%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racolevas\Local%20Settings\Temporary%20Internet%20Files\OLKF\StaffingInpu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q-file-003\common\DO\CC-0013-DDPO\RAU\z%20-%20Staff%20Folders\Caroline\Reimbursable%20Accounts\Victim%20Specialist\FY%202008\FY%202009%20VS%20Projec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Myfiles\BUDGET\2007DEPT\Backup\Current%20Services\May%20Estimate\StaffingInpu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wrhodes\Local%20Settings\Temporary%20Internet%20Files\Content.Outlook\HWL8S1N5\BUDGET\2007DEPT\Backup\Current%20Services\May%20Estimate\StaffingInpu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EAMS Load Sheets"/>
      <sheetName val="Positions Pivot"/>
      <sheetName val="FY 2012 Positions Data"/>
      <sheetName val="Drop Downs"/>
      <sheetName val="SOC Reference"/>
      <sheetName val="Journal Structure"/>
    </sheetNames>
    <sheetDataSet>
      <sheetData sheetId="0"/>
      <sheetData sheetId="1"/>
      <sheetData sheetId="2"/>
      <sheetData sheetId="3">
        <row r="1">
          <cell r="B1" t="str">
            <v>Appropriation</v>
          </cell>
          <cell r="F1" t="str">
            <v>Item</v>
          </cell>
        </row>
        <row r="2">
          <cell r="A2" t="str">
            <v>Office of Victim Assistance</v>
          </cell>
          <cell r="B2" t="str">
            <v>S&amp;E</v>
          </cell>
          <cell r="C2" t="str">
            <v>Enhancements</v>
          </cell>
          <cell r="D2" t="str">
            <v>Computer Intrusions</v>
          </cell>
          <cell r="E2" t="str">
            <v>2012 Pay Raise</v>
          </cell>
          <cell r="F2" t="str">
            <v>2012 Pay Raise</v>
          </cell>
          <cell r="G2" t="str">
            <v>1    Director's Office</v>
          </cell>
          <cell r="H2" t="str">
            <v>HQ</v>
          </cell>
          <cell r="I2" t="str">
            <v>Special Agent, Field</v>
          </cell>
        </row>
        <row r="3">
          <cell r="A3" t="str">
            <v>BEAMS Administrative</v>
          </cell>
          <cell r="B3" t="str">
            <v>Construction</v>
          </cell>
          <cell r="C3" t="str">
            <v>Program Offsets</v>
          </cell>
          <cell r="D3" t="str">
            <v>Weapons of Mass Destruction</v>
          </cell>
          <cell r="E3" t="str">
            <v>Annualization of FY 10 Personnel Enhancements</v>
          </cell>
          <cell r="F3" t="str">
            <v>Advanced Electronic Surveillance - Data Intercept Technology</v>
          </cell>
          <cell r="G3" t="str">
            <v>2    EAD Information and Technology Branch</v>
          </cell>
          <cell r="H3" t="str">
            <v>Field</v>
          </cell>
          <cell r="I3" t="str">
            <v>Special Agent, HQ</v>
          </cell>
        </row>
        <row r="4">
          <cell r="A4" t="str">
            <v>Director's Office (DO)</v>
          </cell>
          <cell r="B4" t="str">
            <v>Reimbursable</v>
          </cell>
          <cell r="C4" t="str">
            <v>ATBs - Annualization of Prior Year Increases</v>
          </cell>
          <cell r="D4" t="str">
            <v>Terrorism</v>
          </cell>
          <cell r="E4" t="str">
            <v>Annualization of FY 11 Personnel Enhancements</v>
          </cell>
          <cell r="F4" t="str">
            <v>Advanced Electronic Surveillance - Remote Operations</v>
          </cell>
          <cell r="G4" t="str">
            <v>3    Associate Deputy Director</v>
          </cell>
          <cell r="H4" t="str">
            <v>Legat</v>
          </cell>
          <cell r="I4" t="str">
            <v>Special Operations Group</v>
          </cell>
        </row>
        <row r="5">
          <cell r="A5" t="str">
            <v>Office of Professional Responsibility (OPR)</v>
          </cell>
          <cell r="C5" t="str">
            <v>ATBs - Non-recurral of Prior Year Increases</v>
          </cell>
          <cell r="D5" t="str">
            <v>Foreign Counterintelligence</v>
          </cell>
          <cell r="E5" t="str">
            <v>Annualization of Jan., 2011 Pay Raise</v>
          </cell>
          <cell r="F5" t="str">
            <v>Advanced Electronic Surveillance - Special Projects Technology</v>
          </cell>
          <cell r="G5" t="str">
            <v>4    EAD Human Resources Branch</v>
          </cell>
          <cell r="I5" t="str">
            <v>Intelligence Analyst, Field</v>
          </cell>
        </row>
        <row r="6">
          <cell r="A6" t="str">
            <v>Office of Equal Employment Opportunity Affairs (OEEOA)</v>
          </cell>
          <cell r="C6" t="str">
            <v>ATBs - Inflation Adjustments/Increases</v>
          </cell>
          <cell r="D6" t="str">
            <v>Operational Enablers</v>
          </cell>
          <cell r="E6" t="str">
            <v>Aviation Fuel</v>
          </cell>
          <cell r="F6" t="str">
            <v>Advanced Electronic Surveillance - Telecommunications Intercept Collection Technology</v>
          </cell>
          <cell r="G6" t="str">
            <v>5    EAD National Security Branch</v>
          </cell>
          <cell r="I6" t="str">
            <v>Intelligence Analyst, HQ</v>
          </cell>
        </row>
        <row r="7">
          <cell r="A7" t="str">
            <v>Resource Planning Office (RPO)</v>
          </cell>
          <cell r="C7" t="str">
            <v>Technical Adjustments</v>
          </cell>
          <cell r="D7" t="str">
            <v>White Collar Crime</v>
          </cell>
          <cell r="E7" t="str">
            <v>Biometrics</v>
          </cell>
          <cell r="F7" t="str">
            <v>Analytic Career Path Training</v>
          </cell>
          <cell r="G7" t="str">
            <v>6    EAD Criminal, Cyber, Response and Services Branch</v>
          </cell>
          <cell r="I7" t="str">
            <v>Attorney</v>
          </cell>
        </row>
        <row r="8">
          <cell r="A8" t="str">
            <v>Office of Congressional Affairs (OCA)</v>
          </cell>
          <cell r="C8" t="str">
            <v>Base</v>
          </cell>
          <cell r="D8" t="str">
            <v>ATB Increase</v>
          </cell>
          <cell r="E8" t="str">
            <v>Border Corruption</v>
          </cell>
          <cell r="F8" t="str">
            <v>Annualization of FY 10 Personnel Enhancements</v>
          </cell>
          <cell r="G8" t="str">
            <v>7    Director's Research Group</v>
          </cell>
          <cell r="I8" t="str">
            <v>CART Examiner Field</v>
          </cell>
        </row>
        <row r="9">
          <cell r="A9" t="str">
            <v>Office of Public Affairs (OPA)</v>
          </cell>
          <cell r="D9" t="str">
            <v>ATB Decrease</v>
          </cell>
          <cell r="E9" t="str">
            <v>Capital Security Cost Sharing (CSCS)</v>
          </cell>
          <cell r="F9" t="str">
            <v>Annualization of FY 11 Personnel Enhancements</v>
          </cell>
          <cell r="G9" t="str">
            <v>8    Office of Law Enforcement Coordination</v>
          </cell>
          <cell r="I9" t="str">
            <v>Clerical</v>
          </cell>
        </row>
        <row r="10">
          <cell r="A10" t="str">
            <v>Terrorist Screening Center (TSC)</v>
          </cell>
          <cell r="E10" t="str">
            <v>Change in Compensable Days</v>
          </cell>
          <cell r="F10" t="str">
            <v>Annualization of Jan., 2011 Pay Raise</v>
          </cell>
          <cell r="G10" t="str">
            <v>9    Office of Professional Responsibility FO</v>
          </cell>
          <cell r="I10" t="str">
            <v>Computer Scientists</v>
          </cell>
        </row>
        <row r="11">
          <cell r="A11" t="str">
            <v>Criminal Justice Information Services (CJIS)</v>
          </cell>
          <cell r="E11" t="str">
            <v>Complex Financial Crimes</v>
          </cell>
          <cell r="F11" t="str">
            <v>Aviation Fuel</v>
          </cell>
          <cell r="G11" t="str">
            <v>10    Office of Equal Opportunity Affairs FO</v>
          </cell>
          <cell r="I11" t="str">
            <v>Engineers</v>
          </cell>
        </row>
        <row r="12">
          <cell r="A12" t="str">
            <v>Training Division (TD)</v>
          </cell>
          <cell r="E12" t="str">
            <v>Comprehensive National Cybersecurity Initiative</v>
          </cell>
          <cell r="F12" t="str">
            <v>Border Corruption Investigations</v>
          </cell>
          <cell r="G12" t="str">
            <v>11    Complaints Processing Unit</v>
          </cell>
          <cell r="I12" t="str">
            <v>Electronic Technicians</v>
          </cell>
        </row>
        <row r="13">
          <cell r="A13" t="str">
            <v>Human Resources Division (HRD)</v>
          </cell>
          <cell r="E13" t="str">
            <v xml:space="preserve">Contractor to Government Position Conversion </v>
          </cell>
          <cell r="F13" t="str">
            <v>Capital Security Cost Sharing (CSCS)</v>
          </cell>
          <cell r="G13" t="str">
            <v>12    Resource Planning Office</v>
          </cell>
          <cell r="I13" t="str">
            <v>Investigative</v>
          </cell>
        </row>
        <row r="14">
          <cell r="A14" t="str">
            <v>Counterintelligence Division (CD)</v>
          </cell>
          <cell r="E14" t="str">
            <v>Cooperative Law Enforcement Efforts (NICS Modernization)</v>
          </cell>
          <cell r="F14" t="str">
            <v>Central Records Complex</v>
          </cell>
          <cell r="G14" t="str">
            <v>13    Office of Congressional Affairs</v>
          </cell>
          <cell r="I14" t="str">
            <v>Information Technology</v>
          </cell>
        </row>
        <row r="15">
          <cell r="A15" t="str">
            <v>Criminal Investigative Division (CID)</v>
          </cell>
          <cell r="E15" t="str">
            <v>Data Integration &amp; Visualization System (DIVS)</v>
          </cell>
          <cell r="F15" t="str">
            <v>Change in Compensable Days</v>
          </cell>
          <cell r="G15" t="str">
            <v>14    Office of Public Affairs FO</v>
          </cell>
          <cell r="I15" t="str">
            <v>Professional Support</v>
          </cell>
        </row>
        <row r="16">
          <cell r="A16" t="str">
            <v>Laboratory Division</v>
          </cell>
          <cell r="E16" t="str">
            <v>DHS Security</v>
          </cell>
          <cell r="F16" t="str">
            <v>Collection Management Section</v>
          </cell>
          <cell r="G16" t="str">
            <v>15    Community Relations Unit</v>
          </cell>
          <cell r="I16" t="str">
            <v>Special Surveillance Group</v>
          </cell>
        </row>
        <row r="17">
          <cell r="A17" t="str">
            <v>Office of the General Counsel (OGC)</v>
          </cell>
          <cell r="E17" t="str">
            <v>Digital Forensics</v>
          </cell>
          <cell r="F17" t="str">
            <v>Complex Financial Crimes</v>
          </cell>
          <cell r="G17" t="str">
            <v>16    CJIS Division FO (AD) (WV)</v>
          </cell>
          <cell r="I17" t="str">
            <v>Forensic Accountant</v>
          </cell>
        </row>
        <row r="18">
          <cell r="A18" t="str">
            <v>Inspection Division (INSD)</v>
          </cell>
          <cell r="E18" t="str">
            <v>DNA Database Program</v>
          </cell>
          <cell r="F18" t="str">
            <v>Comprehensive National Cybersecurity Initiative</v>
          </cell>
          <cell r="G18" t="str">
            <v>17    Contract Administration Office</v>
          </cell>
        </row>
        <row r="19">
          <cell r="A19" t="str">
            <v>Security Division (SecD)</v>
          </cell>
          <cell r="E19" t="str">
            <v>DOJ Justice Security Operations Center</v>
          </cell>
          <cell r="F19" t="str">
            <v xml:space="preserve">Contractor to Government Position Conversion </v>
          </cell>
          <cell r="G19" t="str">
            <v>18    CJIS FBI and Reserve Accounts</v>
          </cell>
        </row>
        <row r="20">
          <cell r="A20" t="str">
            <v>Finance Division (FD)</v>
          </cell>
          <cell r="E20" t="str">
            <v xml:space="preserve">Education Allowance </v>
          </cell>
          <cell r="F20" t="str">
            <v>Customs and Border Patrol Workload Enhancement</v>
          </cell>
          <cell r="G20" t="str">
            <v>19    Strategic Support Section FO (WV)</v>
          </cell>
        </row>
        <row r="21">
          <cell r="A21" t="str">
            <v>Corporate Accounts</v>
          </cell>
          <cell r="E21" t="str">
            <v>Employees Compensation Fund</v>
          </cell>
          <cell r="F21" t="str">
            <v>Customs and Border Patrol Workload Enhancement - Realignment from Reimbursable</v>
          </cell>
          <cell r="G21" t="str">
            <v>20    Information Technology Management Section FO (WV)</v>
          </cell>
        </row>
        <row r="22">
          <cell r="A22" t="str">
            <v>Counterterrorism Division (CTD)</v>
          </cell>
          <cell r="E22" t="str">
            <v>Explosives Intelligence (TEDAC)</v>
          </cell>
          <cell r="F22" t="str">
            <v>Data Integration and Visualization System</v>
          </cell>
          <cell r="G22" t="str">
            <v>21    Intelligence, N-DEx and Global Operations Section FO (WV)</v>
          </cell>
        </row>
        <row r="23">
          <cell r="A23" t="str">
            <v>International Operations Division (IOD)</v>
          </cell>
          <cell r="E23" t="str">
            <v>Facilities Infrastructure (Central Records Complex)</v>
          </cell>
          <cell r="F23" t="str">
            <v>Data Integration and Visualization System - IT Planning Factor</v>
          </cell>
          <cell r="G23" t="str">
            <v>22    *JOURNAL NOT IN USE*</v>
          </cell>
        </row>
        <row r="24">
          <cell r="A24" t="str">
            <v>Cyber Division (CyD)</v>
          </cell>
          <cell r="E24" t="str">
            <v>Facilities Infrastructure (Quantico Renovations)</v>
          </cell>
          <cell r="F24" t="str">
            <v>DHS Security</v>
          </cell>
          <cell r="G24" t="str">
            <v>23    Liaison, Advisory, Training and Statistics Section FO (WV)</v>
          </cell>
        </row>
        <row r="25">
          <cell r="A25" t="str">
            <v>Records Management Division (RMD)</v>
          </cell>
          <cell r="E25" t="str">
            <v>FedEx</v>
          </cell>
          <cell r="F25" t="str">
            <v>Digital Forensics</v>
          </cell>
          <cell r="G25" t="str">
            <v>24    LEO Operations</v>
          </cell>
        </row>
        <row r="26">
          <cell r="A26" t="str">
            <v>Operational Technology Division (OTD)</v>
          </cell>
          <cell r="E26" t="str">
            <v>Financial Crimes Program</v>
          </cell>
          <cell r="F26" t="str">
            <v>DNA Program</v>
          </cell>
          <cell r="G26" t="str">
            <v>25    Biometric Services Section FO (WV)</v>
          </cell>
        </row>
        <row r="27">
          <cell r="A27" t="str">
            <v>Directorate of Intelligence (DI)</v>
          </cell>
          <cell r="E27" t="str">
            <v>FY 2011 President's Budget</v>
          </cell>
          <cell r="F27" t="str">
            <v>DOJ Justice Security Operations Center</v>
          </cell>
          <cell r="G27" t="str">
            <v>26    Policy Initiation and Coordination</v>
          </cell>
        </row>
        <row r="28">
          <cell r="A28" t="str">
            <v>Deputy Chief Information Officer</v>
          </cell>
          <cell r="E28" t="str">
            <v>Health insurance premiums</v>
          </cell>
          <cell r="F28" t="str">
            <v xml:space="preserve">Education Allowance </v>
          </cell>
          <cell r="G28" t="str">
            <v>27    NICS Section FO (WV)</v>
          </cell>
        </row>
        <row r="29">
          <cell r="A29" t="str">
            <v>Office of IT Program Management (OIPM)</v>
          </cell>
          <cell r="E29" t="str">
            <v>High-Value Interrogation Group (HIG)</v>
          </cell>
          <cell r="F29" t="str">
            <v>Employees Compensation Fund</v>
          </cell>
          <cell r="G29" t="str">
            <v>28    Intelligence Training Section FO</v>
          </cell>
        </row>
        <row r="30">
          <cell r="A30" t="str">
            <v>Office of IT Policy and Planning (OIPP)</v>
          </cell>
          <cell r="E30" t="str">
            <v>ICASS</v>
          </cell>
          <cell r="F30" t="str">
            <v>Establish Nationwide Coverage Capability</v>
          </cell>
          <cell r="G30" t="str">
            <v>29    Training Division FO</v>
          </cell>
        </row>
        <row r="31">
          <cell r="A31" t="str">
            <v>Information Technology Systems Development (ITSD)</v>
          </cell>
          <cell r="E31" t="str">
            <v>Indian Country</v>
          </cell>
          <cell r="F31" t="str">
            <v>Eurasian OC Threat Focus Cell</v>
          </cell>
          <cell r="G31" t="str">
            <v>30    Training Field Program</v>
          </cell>
        </row>
        <row r="32">
          <cell r="A32" t="str">
            <v>Information Technology Operations Division (ITOD)</v>
          </cell>
          <cell r="E32" t="str">
            <v>Information Technology Infrastructure</v>
          </cell>
          <cell r="F32" t="str">
            <v>Facilities Infrastructure (Academy Dormitory)</v>
          </cell>
          <cell r="G32" t="str">
            <v>31    New Agents Training Section FO</v>
          </cell>
        </row>
        <row r="33">
          <cell r="A33" t="str">
            <v>Facilities and Logistics Services Division (FLSD)</v>
          </cell>
          <cell r="E33" t="str">
            <v>Intelligence Transformation</v>
          </cell>
          <cell r="F33" t="str">
            <v>FedEx</v>
          </cell>
          <cell r="G33" t="str">
            <v>32    National Academy Unit</v>
          </cell>
        </row>
        <row r="34">
          <cell r="A34" t="str">
            <v>Critical Incident Response Group (CIRG)</v>
          </cell>
          <cell r="E34" t="str">
            <v>International Terrorism</v>
          </cell>
          <cell r="F34" t="str">
            <v>FIG Domain Management</v>
          </cell>
          <cell r="G34" t="str">
            <v>33    Law Enforcement Program Section FO</v>
          </cell>
        </row>
        <row r="35">
          <cell r="A35" t="str">
            <v>Weapons of Mass Destruction Directorate (WMDD)</v>
          </cell>
          <cell r="E35" t="str">
            <v>Investigative Actions</v>
          </cell>
          <cell r="F35" t="str">
            <v>Financial Crimes Program</v>
          </cell>
          <cell r="G35" t="str">
            <v>34    FBI Academy Library</v>
          </cell>
        </row>
        <row r="36">
          <cell r="A36" t="str">
            <v>Special Technologies and Applications Office (STAO)</v>
          </cell>
          <cell r="E36" t="str">
            <v>Moving/Lease Expirations</v>
          </cell>
          <cell r="F36" t="str">
            <v>FY 2011 President's Budget</v>
          </cell>
          <cell r="G36" t="str">
            <v>35    Distance Learning Technology Unit</v>
          </cell>
        </row>
        <row r="37">
          <cell r="A37" t="str">
            <v>Field Discretionary</v>
          </cell>
          <cell r="E37" t="str">
            <v>National Economic Recovery Fraud</v>
          </cell>
          <cell r="F37" t="str">
            <v>Government Fraud/Economic Stimulus</v>
          </cell>
          <cell r="G37" t="str">
            <v>36    Office of Technology, Research and Curriculum Development FO</v>
          </cell>
        </row>
        <row r="38">
          <cell r="A38" t="str">
            <v>OTD / Dedicated Technical Program (DTP)</v>
          </cell>
          <cell r="E38" t="str">
            <v>Non-GSA Facility Rent</v>
          </cell>
          <cell r="F38" t="str">
            <v>Health insurance premiums</v>
          </cell>
          <cell r="G38" t="str">
            <v>37    Planning, Design, and Construction Unit</v>
          </cell>
        </row>
        <row r="39">
          <cell r="A39" t="str">
            <v>FBI and Reserve Accounts</v>
          </cell>
          <cell r="E39" t="str">
            <v>Non-Recurral of FY 11 CNCI Non-Personnel Enhancement</v>
          </cell>
          <cell r="F39" t="str">
            <v>High-Value Interrogation Group (HIG)</v>
          </cell>
          <cell r="G39" t="str">
            <v>38    International Training and Assistance Unit</v>
          </cell>
        </row>
        <row r="40">
          <cell r="E40" t="str">
            <v>Non-Recurral of FY 11 Facilities Infrastructure (Quantico Dormitory) Non-Personnel Enhancement</v>
          </cell>
          <cell r="F40" t="str">
            <v>ICASS</v>
          </cell>
          <cell r="G40" t="str">
            <v>39    Human Resources Division FO</v>
          </cell>
        </row>
        <row r="41">
          <cell r="E41" t="str">
            <v>Non-Recurral of FY 11 International Terrorism Non-Personnel Enhancement</v>
          </cell>
          <cell r="F41" t="str">
            <v>Information Technology Operations and Maintenance</v>
          </cell>
          <cell r="G41" t="str">
            <v>40    Executive Development and Selection Section FO</v>
          </cell>
        </row>
        <row r="42">
          <cell r="E42" t="str">
            <v>Non-Recurral of FY 11 Personnel Enhancements</v>
          </cell>
          <cell r="F42" t="str">
            <v>International Terrorism</v>
          </cell>
          <cell r="G42" t="str">
            <v>41    Human Resources Management Section FO</v>
          </cell>
        </row>
        <row r="43">
          <cell r="E43" t="str">
            <v>Organized Crime Program</v>
          </cell>
          <cell r="F43" t="str">
            <v>Moving/Lease Expirations</v>
          </cell>
          <cell r="G43" t="str">
            <v>42    Office of Medical Services</v>
          </cell>
        </row>
        <row r="44">
          <cell r="E44" t="str">
            <v>Post Allowance - Cost of Living Allowance (COLA)</v>
          </cell>
          <cell r="F44" t="str">
            <v>NCIJTF Expansion Capabilities</v>
          </cell>
          <cell r="G44" t="str">
            <v>43    Counterintelligence Division FO</v>
          </cell>
        </row>
        <row r="45">
          <cell r="E45" t="str">
            <v>Post-Guantanamo Bay Detainee Prosecutions</v>
          </cell>
          <cell r="F45" t="str">
            <v>New Safe Trails Task Forces</v>
          </cell>
          <cell r="G45" t="str">
            <v>44    Foreign Counterintelligence (FCI) Field Program</v>
          </cell>
        </row>
        <row r="46">
          <cell r="E46" t="str">
            <v>Render Safe Capability</v>
          </cell>
          <cell r="F46" t="str">
            <v>Next Generation Wireless</v>
          </cell>
          <cell r="G46" t="str">
            <v>45    Gangs/Criminal Enterprises Section FO</v>
          </cell>
        </row>
        <row r="47">
          <cell r="E47" t="str">
            <v>Rental payments to GSA</v>
          </cell>
          <cell r="F47" t="str">
            <v>NICS IT Planning Factor</v>
          </cell>
          <cell r="G47" t="str">
            <v>46    Criminal Investigative Division FO</v>
          </cell>
        </row>
        <row r="48">
          <cell r="E48" t="str">
            <v>Retirement</v>
          </cell>
          <cell r="F48" t="str">
            <v>NICS modernization</v>
          </cell>
          <cell r="G48" t="str">
            <v>47    Criminal Investigative FBI and Reserve Accounts</v>
          </cell>
        </row>
        <row r="49">
          <cell r="E49" t="str">
            <v>Terrorist Screening Center</v>
          </cell>
          <cell r="F49" t="str">
            <v>Non-GSA Facility Rent</v>
          </cell>
          <cell r="G49" t="str">
            <v>48    Health Care Fraud Field Program</v>
          </cell>
        </row>
        <row r="50">
          <cell r="E50" t="str">
            <v>Working Capital Fund ATB</v>
          </cell>
          <cell r="F50" t="str">
            <v>Non-Recurral of FY 11 Personnel Enhancements</v>
          </cell>
          <cell r="G50" t="str">
            <v>49    Violent Crime Field Program</v>
          </cell>
        </row>
        <row r="51">
          <cell r="F51" t="str">
            <v>Post Allowance - Cost of Living Allowance (COLA)</v>
          </cell>
          <cell r="G51" t="str">
            <v>50    White Collar Crime Field Program</v>
          </cell>
        </row>
        <row r="52">
          <cell r="F52" t="str">
            <v>Post-Guantanamo Bay Detainee Prosecutions</v>
          </cell>
          <cell r="G52" t="str">
            <v>51    Civil Rights Field Program</v>
          </cell>
        </row>
        <row r="53">
          <cell r="F53" t="str">
            <v>Quantico Renovations</v>
          </cell>
          <cell r="G53" t="str">
            <v>52    Organized Crime Field Program</v>
          </cell>
        </row>
        <row r="54">
          <cell r="F54" t="str">
            <v>Rental payments to GSA</v>
          </cell>
          <cell r="G54" t="str">
            <v>53    Gangs/Criminal Enterprise Field Program</v>
          </cell>
        </row>
        <row r="55">
          <cell r="F55" t="str">
            <v>Retirement</v>
          </cell>
          <cell r="G55" t="str">
            <v>54    OCDETF Field Program</v>
          </cell>
        </row>
        <row r="56">
          <cell r="F56" t="str">
            <v>Special Operations Group</v>
          </cell>
          <cell r="G56" t="str">
            <v>55    Office of Victim Assistance</v>
          </cell>
        </row>
        <row r="57">
          <cell r="F57" t="str">
            <v>Special Surveillance Group</v>
          </cell>
          <cell r="G57" t="str">
            <v>56    National Backstopping Unit</v>
          </cell>
        </row>
        <row r="58">
          <cell r="F58" t="str">
            <v>TEDAC Construction</v>
          </cell>
          <cell r="G58" t="str">
            <v>57    Violent Crimes Section</v>
          </cell>
        </row>
        <row r="59">
          <cell r="F59" t="str">
            <v>Terrorist Screening Center</v>
          </cell>
          <cell r="G59" t="str">
            <v>58    Indian Country/Special Jurisdiction Unit</v>
          </cell>
        </row>
        <row r="60">
          <cell r="F60" t="str">
            <v>Working Capital Fund ATB</v>
          </cell>
          <cell r="G60" t="str">
            <v>59    Crimes Against Children Unit</v>
          </cell>
        </row>
        <row r="61">
          <cell r="G61" t="str">
            <v>60    Undercover and Sensitive Operations Unit</v>
          </cell>
        </row>
        <row r="62">
          <cell r="G62" t="str">
            <v>61    Health Care Fraud Unit</v>
          </cell>
        </row>
        <row r="63">
          <cell r="G63" t="str">
            <v>62    Civil Rights Unit</v>
          </cell>
        </row>
        <row r="64">
          <cell r="G64" t="str">
            <v>63    National Gang Intelligence Center</v>
          </cell>
        </row>
        <row r="65">
          <cell r="G65" t="str">
            <v>64    Laboratory Division FO</v>
          </cell>
        </row>
        <row r="66">
          <cell r="G66" t="str">
            <v>65    Terrorist Explosive Device Analytical Center</v>
          </cell>
        </row>
        <row r="67">
          <cell r="G67" t="str">
            <v>66    Explosives Unit</v>
          </cell>
        </row>
        <row r="68">
          <cell r="G68" t="str">
            <v>67    Forensic Science Support Section FO</v>
          </cell>
        </row>
        <row r="69">
          <cell r="G69" t="str">
            <v>68    Counterterrorism and Forensic Science Research Unit</v>
          </cell>
        </row>
        <row r="70">
          <cell r="G70" t="str">
            <v>69    Scientific Analysis Section FO</v>
          </cell>
        </row>
        <row r="71">
          <cell r="G71" t="str">
            <v>70    Mitochondrial DNA Unit</v>
          </cell>
        </row>
        <row r="72">
          <cell r="G72" t="str">
            <v>71    Combined DNA Index System (CODIS) Unit</v>
          </cell>
        </row>
        <row r="73">
          <cell r="G73" t="str">
            <v>72    Nuclear DNA Unit</v>
          </cell>
        </row>
        <row r="74">
          <cell r="G74" t="str">
            <v>73    CBRN Sciences Unit</v>
          </cell>
        </row>
        <row r="75">
          <cell r="G75" t="str">
            <v>74    Operational Response Section FO</v>
          </cell>
        </row>
        <row r="76">
          <cell r="G76" t="str">
            <v>75    Evidence Response Team Unit</v>
          </cell>
        </row>
        <row r="77">
          <cell r="G77" t="str">
            <v>76    Hazardous Materials Response Unit</v>
          </cell>
        </row>
        <row r="78">
          <cell r="G78" t="str">
            <v>77    Forensic Imaging Unit</v>
          </cell>
        </row>
        <row r="79">
          <cell r="G79" t="str">
            <v>78    Office of the General Counsel</v>
          </cell>
        </row>
        <row r="80">
          <cell r="G80" t="str">
            <v>79    Inspection Division FO</v>
          </cell>
        </row>
        <row r="81">
          <cell r="G81" t="str">
            <v>80    Inspection FBI and Reserve Accounts</v>
          </cell>
        </row>
        <row r="82">
          <cell r="G82" t="str">
            <v>81    Security Division FO</v>
          </cell>
        </row>
        <row r="83">
          <cell r="G83" t="str">
            <v>82    Security / SCM Field Program</v>
          </cell>
        </row>
        <row r="84">
          <cell r="G84" t="str">
            <v>83    Security Operations Section FO</v>
          </cell>
        </row>
        <row r="85">
          <cell r="G85" t="str">
            <v>84    Information Assurance Section FO</v>
          </cell>
        </row>
        <row r="86">
          <cell r="G86" t="str">
            <v>85    Mission Support Section FO</v>
          </cell>
        </row>
        <row r="87">
          <cell r="G87" t="str">
            <v>86    Internal Security Section FO</v>
          </cell>
        </row>
        <row r="88">
          <cell r="G88" t="str">
            <v>87    Finance Division FO</v>
          </cell>
        </row>
        <row r="89">
          <cell r="G89" t="str">
            <v>88    Accounting Section FO</v>
          </cell>
        </row>
        <row r="90">
          <cell r="G90" t="str">
            <v>89    Corporate Holding Accounts</v>
          </cell>
        </row>
        <row r="91">
          <cell r="G91" t="str">
            <v>90    Budget Section FO</v>
          </cell>
        </row>
        <row r="92">
          <cell r="G92" t="str">
            <v>91    Procurement Section FO</v>
          </cell>
        </row>
        <row r="93">
          <cell r="G93" t="str">
            <v>92    Counterterrorism Division FO</v>
          </cell>
        </row>
        <row r="94">
          <cell r="G94" t="str">
            <v>93    International Terrorism Field Program</v>
          </cell>
        </row>
        <row r="95">
          <cell r="G95" t="str">
            <v>94    Domestic Terrorism Field Program</v>
          </cell>
        </row>
        <row r="96">
          <cell r="G96" t="str">
            <v>95    Foreign Terrorist Tracking Task Force Section FO</v>
          </cell>
        </row>
        <row r="97">
          <cell r="G97" t="str">
            <v>96    Terrorist Screening Center</v>
          </cell>
        </row>
        <row r="98">
          <cell r="G98" t="str">
            <v>97    Communication Exploitation Section</v>
          </cell>
        </row>
        <row r="99">
          <cell r="G99" t="str">
            <v>98    Counterterrorism FBI and Reserve Accounts</v>
          </cell>
        </row>
        <row r="100">
          <cell r="G100" t="str">
            <v>99    National Joint Terrorism Task Force</v>
          </cell>
        </row>
        <row r="101">
          <cell r="G101" t="str">
            <v>100    International Operations Division FO</v>
          </cell>
        </row>
        <row r="102">
          <cell r="G102" t="str">
            <v>101    International Operations FBI and Reserve Accounts</v>
          </cell>
        </row>
        <row r="103">
          <cell r="G103" t="str">
            <v>102    International Operations Legats</v>
          </cell>
        </row>
        <row r="104">
          <cell r="G104" t="str">
            <v>103    Cyber Division FO</v>
          </cell>
        </row>
        <row r="105">
          <cell r="G105" t="str">
            <v>104    Cyber Crime Field Program</v>
          </cell>
        </row>
        <row r="106">
          <cell r="G106" t="str">
            <v>105    Computer Intrusions Field Program</v>
          </cell>
        </row>
        <row r="107">
          <cell r="G107" t="str">
            <v>106    Cyber National Security Section &amp; All HQ Computer Intrusions</v>
          </cell>
        </row>
        <row r="108">
          <cell r="G108" t="str">
            <v>107    Innocent Images National Initiative Unit</v>
          </cell>
        </row>
        <row r="109">
          <cell r="G109" t="str">
            <v>108    Cyber Education and Development Unit</v>
          </cell>
        </row>
        <row r="110">
          <cell r="G110" t="str">
            <v>109    Cyber Criminal Section FO</v>
          </cell>
        </row>
        <row r="111">
          <cell r="G111" t="str">
            <v>110    Cyber Initiative and Resource Fusion Unit - Pittsburgh, PA</v>
          </cell>
        </row>
        <row r="112">
          <cell r="G112" t="str">
            <v>111    Public/Private Alliance Unit</v>
          </cell>
        </row>
        <row r="113">
          <cell r="G113" t="str">
            <v>112    Records Management FBI and Reserve Accounts</v>
          </cell>
        </row>
        <row r="114">
          <cell r="G114" t="str">
            <v>113    National Name Check Program Section FO</v>
          </cell>
        </row>
        <row r="115">
          <cell r="G115" t="str">
            <v>114    Record/Information Dissemination Section FO</v>
          </cell>
        </row>
        <row r="116">
          <cell r="G116" t="str">
            <v>115    Records Automation Section FO</v>
          </cell>
        </row>
        <row r="117">
          <cell r="G117" t="str">
            <v>116    Records Management Division FO</v>
          </cell>
        </row>
        <row r="118">
          <cell r="G118" t="str">
            <v>117    Records Management Field Name Check Program</v>
          </cell>
        </row>
        <row r="119">
          <cell r="G119" t="str">
            <v>118    Butte Operations Support Center</v>
          </cell>
        </row>
        <row r="120">
          <cell r="G120" t="str">
            <v>119    Savannah Operations Support Center</v>
          </cell>
        </row>
        <row r="121">
          <cell r="G121" t="str">
            <v>120    Records Policy and Administration Section FO</v>
          </cell>
        </row>
        <row r="122">
          <cell r="G122" t="str">
            <v>121    Operational Technology Division FO</v>
          </cell>
        </row>
        <row r="123">
          <cell r="G123" t="str">
            <v>122    Strategic Resources Unit</v>
          </cell>
        </row>
        <row r="124">
          <cell r="G124" t="str">
            <v>123    Digital Evidence Section FO</v>
          </cell>
        </row>
        <row r="125">
          <cell r="G125" t="str">
            <v>124    CART Operational Support Unit</v>
          </cell>
        </row>
        <row r="126">
          <cell r="G126" t="str">
            <v>125    Regional Computer Forensic Labs</v>
          </cell>
        </row>
        <row r="127">
          <cell r="G127" t="str">
            <v>126    Forensic Support Unit</v>
          </cell>
        </row>
        <row r="128">
          <cell r="G128" t="str">
            <v>127    CALEA Implementation Unit</v>
          </cell>
        </row>
        <row r="129">
          <cell r="G129" t="str">
            <v>128    Audio Technology Development Unit</v>
          </cell>
        </row>
        <row r="130">
          <cell r="G130" t="str">
            <v>129    Technical Operations Coordination Unit</v>
          </cell>
        </row>
        <row r="131">
          <cell r="G131" t="str">
            <v>130    Tracking Technology Unit</v>
          </cell>
        </row>
        <row r="132">
          <cell r="G132" t="str">
            <v>131    Video Surveillance Unit</v>
          </cell>
        </row>
        <row r="133">
          <cell r="G133" t="str">
            <v>132    Tactical Operations Support Center / Section FO</v>
          </cell>
        </row>
        <row r="134">
          <cell r="G134" t="str">
            <v>133    Defensive Programs Unit</v>
          </cell>
        </row>
        <row r="135">
          <cell r="G135" t="str">
            <v>134    Machining and Prototyping Unit</v>
          </cell>
        </row>
        <row r="136">
          <cell r="G136" t="str">
            <v>135    TACOPS Center Operations Support Unit</v>
          </cell>
        </row>
        <row r="137">
          <cell r="G137" t="str">
            <v>136    Asset Management Unit</v>
          </cell>
        </row>
        <row r="138">
          <cell r="G138" t="str">
            <v>137    Technical Response Unit</v>
          </cell>
        </row>
        <row r="139">
          <cell r="G139" t="str">
            <v>138    Radio Systems Development Unit</v>
          </cell>
        </row>
        <row r="140">
          <cell r="G140" t="str">
            <v>139    Technical Personnel Development Unit</v>
          </cell>
        </row>
        <row r="141">
          <cell r="G141" t="str">
            <v>140    Technical Programs Section FO</v>
          </cell>
        </row>
        <row r="142">
          <cell r="G142" t="str">
            <v>141    Cryptologic and Electronic Analysis Unit</v>
          </cell>
        </row>
        <row r="143">
          <cell r="G143" t="str">
            <v>142    Data Intercept Technology Unit</v>
          </cell>
        </row>
        <row r="144">
          <cell r="G144" t="str">
            <v>143    ELSUR Technology Management Unit</v>
          </cell>
        </row>
        <row r="145">
          <cell r="G145" t="str">
            <v>144    Data Acquisition/Intercept Section</v>
          </cell>
        </row>
        <row r="146">
          <cell r="G146" t="str">
            <v>145    Strategic Resources Unit</v>
          </cell>
        </row>
        <row r="147">
          <cell r="G147" t="str">
            <v>146    Digital Evidence Section FO</v>
          </cell>
        </row>
        <row r="148">
          <cell r="G148" t="str">
            <v>147    CART Operational Support Unit</v>
          </cell>
        </row>
        <row r="149">
          <cell r="G149" t="str">
            <v>148    Regional Computer Forensic Labs</v>
          </cell>
        </row>
        <row r="150">
          <cell r="G150" t="str">
            <v>149    Forensic Support Unit</v>
          </cell>
        </row>
        <row r="151">
          <cell r="G151" t="str">
            <v>150    CALEA Implementation Unit</v>
          </cell>
        </row>
        <row r="152">
          <cell r="G152" t="str">
            <v>151    Audio Technology Development Unit</v>
          </cell>
        </row>
        <row r="153">
          <cell r="G153" t="str">
            <v>152    Technical Operations Coordination Unit</v>
          </cell>
        </row>
        <row r="154">
          <cell r="G154" t="str">
            <v>153    Tracking Technology Unit</v>
          </cell>
        </row>
        <row r="155">
          <cell r="G155" t="str">
            <v>154    Video Surveillance Unit</v>
          </cell>
        </row>
        <row r="156">
          <cell r="G156" t="str">
            <v>155    Tactical Operations Section FO</v>
          </cell>
        </row>
        <row r="157">
          <cell r="G157" t="str">
            <v>156    Defensive Programs Unit</v>
          </cell>
        </row>
        <row r="158">
          <cell r="G158" t="str">
            <v>157    Machining and Prototyping Unit</v>
          </cell>
        </row>
        <row r="159">
          <cell r="G159" t="str">
            <v>158    Tactical Operations Support Center</v>
          </cell>
        </row>
        <row r="160">
          <cell r="G160" t="str">
            <v>159    Asset Management Unit</v>
          </cell>
        </row>
        <row r="161">
          <cell r="G161" t="str">
            <v>160    Technical Response Unit</v>
          </cell>
        </row>
        <row r="162">
          <cell r="G162" t="str">
            <v>161    Radio Systems Development Unit</v>
          </cell>
        </row>
        <row r="163">
          <cell r="G163" t="str">
            <v>162    Technical Personnel Development Unit</v>
          </cell>
        </row>
        <row r="164">
          <cell r="G164" t="str">
            <v>163    Technical Programs Section FO</v>
          </cell>
        </row>
        <row r="165">
          <cell r="G165" t="str">
            <v>164    Telecom Intercept and Collection Technology Unit</v>
          </cell>
        </row>
        <row r="166">
          <cell r="G166" t="str">
            <v>165    Cryptologic and Electronic Analysis Unit</v>
          </cell>
        </row>
        <row r="167">
          <cell r="G167" t="str">
            <v>166    Data Intercept Technology Unit</v>
          </cell>
        </row>
        <row r="168">
          <cell r="G168" t="str">
            <v>167    ELSUR Technology Management Unit</v>
          </cell>
        </row>
        <row r="169">
          <cell r="G169" t="str">
            <v>168    Data Acquisition/Intercept Section FO</v>
          </cell>
        </row>
        <row r="170">
          <cell r="G170" t="str">
            <v>169    Special Projects Technology Unit</v>
          </cell>
        </row>
        <row r="171">
          <cell r="G171" t="str">
            <v>170    Directorate of Intelligence FO</v>
          </cell>
        </row>
        <row r="172">
          <cell r="G172" t="str">
            <v>171    Field Intelligence Program</v>
          </cell>
        </row>
        <row r="173">
          <cell r="G173" t="str">
            <v>172    Collection Management Section FO</v>
          </cell>
        </row>
        <row r="174">
          <cell r="G174" t="str">
            <v>173    HUMINT Validation Section FO</v>
          </cell>
        </row>
        <row r="175">
          <cell r="G175" t="str">
            <v>174    Languages Services Section FO</v>
          </cell>
        </row>
        <row r="176">
          <cell r="G176" t="str">
            <v>175    National Virtual Translation Center</v>
          </cell>
        </row>
        <row r="177">
          <cell r="G177" t="str">
            <v>176    Administrative Section FO</v>
          </cell>
        </row>
        <row r="178">
          <cell r="G178" t="str">
            <v>177    Deputy Chief Information Officer / Associate EAD</v>
          </cell>
        </row>
        <row r="179">
          <cell r="G179" t="str">
            <v>178    Office of IT Program Management FO</v>
          </cell>
        </row>
        <row r="180">
          <cell r="G180" t="str">
            <v>179    Sentinel</v>
          </cell>
        </row>
        <row r="181">
          <cell r="G181" t="str">
            <v>180    Office of IT Policy and Planning (OIPP)</v>
          </cell>
        </row>
        <row r="182">
          <cell r="G182" t="str">
            <v>181    Information Technology Systems Development FO</v>
          </cell>
        </row>
        <row r="183">
          <cell r="G183" t="str">
            <v>182    Information Technology Operations Division FO</v>
          </cell>
        </row>
        <row r="184">
          <cell r="G184" t="str">
            <v>183    Information Technology Operations FBI and Reserve Accounts</v>
          </cell>
        </row>
        <row r="185">
          <cell r="G185" t="str">
            <v>184    Facilities and Logistics Services Division FO</v>
          </cell>
        </row>
        <row r="186">
          <cell r="G186" t="str">
            <v>185    Budget and Administrative Unit</v>
          </cell>
        </row>
        <row r="187">
          <cell r="G187" t="str">
            <v>186    SCIFs</v>
          </cell>
        </row>
        <row r="188">
          <cell r="G188" t="str">
            <v>187    SCION</v>
          </cell>
        </row>
        <row r="189">
          <cell r="G189" t="str">
            <v>188    Secure Work Environment Unit</v>
          </cell>
        </row>
        <row r="190">
          <cell r="G190" t="str">
            <v>189    Facilities FBI and Reserve Accounts</v>
          </cell>
        </row>
        <row r="191">
          <cell r="G191" t="str">
            <v>190    Facilities Engineering and Design Unit</v>
          </cell>
        </row>
        <row r="192">
          <cell r="G192" t="str">
            <v>191    Facilities Management Acquisition Section FO</v>
          </cell>
        </row>
        <row r="193">
          <cell r="G193" t="str">
            <v>192    Fleet Management and Transportation Services Unit</v>
          </cell>
        </row>
        <row r="194">
          <cell r="G194" t="str">
            <v>193    Logistics Unit</v>
          </cell>
        </row>
        <row r="195">
          <cell r="G195" t="str">
            <v>194    Printing and Graphics Unit</v>
          </cell>
        </row>
        <row r="196">
          <cell r="G196" t="str">
            <v>195    Technical Support Services Unit</v>
          </cell>
        </row>
        <row r="197">
          <cell r="G197" t="str">
            <v>196    Telecommunications Support Unit</v>
          </cell>
        </row>
        <row r="198">
          <cell r="G198" t="str">
            <v>197    Logistics and Services Section FO</v>
          </cell>
        </row>
        <row r="199">
          <cell r="G199" t="str">
            <v>198    JEH Facility Operations Unit</v>
          </cell>
        </row>
        <row r="200">
          <cell r="G200" t="str">
            <v>199    Facilities Operations Section FO</v>
          </cell>
        </row>
        <row r="201">
          <cell r="G201" t="str">
            <v>200    Critical Incident Response Group FO</v>
          </cell>
        </row>
        <row r="202">
          <cell r="G202" t="str">
            <v>201    Financial Management Unit</v>
          </cell>
        </row>
        <row r="203">
          <cell r="G203" t="str">
            <v>202    Behavioral Analysis Unit I</v>
          </cell>
        </row>
        <row r="204">
          <cell r="G204" t="str">
            <v>203    Behavioral Analysis Unit II</v>
          </cell>
        </row>
        <row r="205">
          <cell r="G205" t="str">
            <v>204    Behavioral Analysis Unit III</v>
          </cell>
        </row>
        <row r="206">
          <cell r="G206" t="str">
            <v>205    Violent Criminal Apprehension Program</v>
          </cell>
        </row>
        <row r="207">
          <cell r="G207" t="str">
            <v>206    Communications and Information Technology Unit</v>
          </cell>
        </row>
        <row r="208">
          <cell r="G208" t="str">
            <v>207    Crisis Management Unit</v>
          </cell>
        </row>
        <row r="209">
          <cell r="G209" t="str">
            <v>208    Rapid Deployment Logisitics Unit</v>
          </cell>
        </row>
        <row r="210">
          <cell r="G210" t="str">
            <v>209    Crisis Negotiation Unit</v>
          </cell>
        </row>
        <row r="211">
          <cell r="G211" t="str">
            <v>210    HRT Blue Unit</v>
          </cell>
        </row>
        <row r="212">
          <cell r="G212" t="str">
            <v>211    SWAT Operations Unit</v>
          </cell>
        </row>
        <row r="213">
          <cell r="G213" t="str">
            <v>212    Tactical Helicopter Unit</v>
          </cell>
        </row>
        <row r="214">
          <cell r="G214" t="str">
            <v>213    Tactical Section FO</v>
          </cell>
        </row>
        <row r="215">
          <cell r="G215" t="str">
            <v>214    Field Flight Operations Unit</v>
          </cell>
        </row>
        <row r="216">
          <cell r="G216" t="str">
            <v>215    Aviation Support Unit</v>
          </cell>
        </row>
        <row r="217">
          <cell r="G217" t="str">
            <v>216    Special Flight Operations Unit</v>
          </cell>
        </row>
        <row r="218">
          <cell r="G218" t="str">
            <v>217    Mobile Surveillance Unit II</v>
          </cell>
        </row>
        <row r="219">
          <cell r="G219" t="str">
            <v>218    Aviation and Surveillance Section FO</v>
          </cell>
        </row>
        <row r="220">
          <cell r="G220" t="str">
            <v>219    Hazardous Devices Operations Center</v>
          </cell>
        </row>
        <row r="221">
          <cell r="G221" t="str">
            <v>220    Hazardous Devices Response Unit</v>
          </cell>
        </row>
        <row r="222">
          <cell r="G222" t="str">
            <v>221    National Assets Response Unit</v>
          </cell>
        </row>
        <row r="223">
          <cell r="G223" t="str">
            <v>222    Watch Unit A</v>
          </cell>
        </row>
        <row r="224">
          <cell r="G224" t="str">
            <v>223    Weapons of Mass Destruction Directorate</v>
          </cell>
        </row>
        <row r="225">
          <cell r="G225" t="str">
            <v>224    WMD Investigations &amp; Operations</v>
          </cell>
        </row>
        <row r="226">
          <cell r="G226" t="str">
            <v>225    WMD Countermeasures and Preparedness Section FO</v>
          </cell>
        </row>
        <row r="227">
          <cell r="G227" t="str">
            <v>226    WMD Intelligence Analysis Section FO</v>
          </cell>
        </row>
        <row r="228">
          <cell r="G228" t="str">
            <v>227    Special Technologies and Applications Office (STAO)</v>
          </cell>
        </row>
        <row r="229">
          <cell r="G229" t="str">
            <v>228    Unallocated</v>
          </cell>
        </row>
        <row r="230">
          <cell r="G230" t="str">
            <v>229    Unallocated</v>
          </cell>
        </row>
        <row r="231">
          <cell r="G231" t="str">
            <v>230    IA Personnel</v>
          </cell>
        </row>
        <row r="232">
          <cell r="G232" t="str">
            <v>231    IA Non-Personnel</v>
          </cell>
        </row>
        <row r="233">
          <cell r="G233" t="str">
            <v>232    Victim Witness Assistance Field Program</v>
          </cell>
        </row>
        <row r="234">
          <cell r="G234" t="str">
            <v>233    Operational Technology Division FO</v>
          </cell>
        </row>
        <row r="235">
          <cell r="G235" t="str">
            <v>234    Telecom Intercept and Collection Technology Unit</v>
          </cell>
        </row>
        <row r="236">
          <cell r="G236" t="str">
            <v>235    Biometrics Analysis Section FO</v>
          </cell>
        </row>
        <row r="237">
          <cell r="G237" t="str">
            <v>236    Program &amp; Project Management Unit</v>
          </cell>
        </row>
        <row r="238">
          <cell r="G238" t="str">
            <v>237    QT Facility Operations Unit</v>
          </cell>
        </row>
        <row r="239">
          <cell r="G239" t="str">
            <v>238    Surveillance Support Unit (SSG)</v>
          </cell>
        </row>
        <row r="240">
          <cell r="G240" t="str">
            <v>239    Special Surveillance Group (SSG) Field Program</v>
          </cell>
        </row>
        <row r="241">
          <cell r="G241" t="str">
            <v>240    SCION Operations and Maintenance</v>
          </cell>
        </row>
        <row r="242">
          <cell r="G242" t="str">
            <v>241    Language Services Field</v>
          </cell>
        </row>
        <row r="243">
          <cell r="G243" t="str">
            <v>242    Office of Integrity and Compliance (OIC)</v>
          </cell>
        </row>
        <row r="244">
          <cell r="G244" t="str">
            <v>243    CJIS NIP Correction</v>
          </cell>
        </row>
        <row r="245">
          <cell r="G245" t="str">
            <v>244    CIRG NIP Correction</v>
          </cell>
        </row>
        <row r="246">
          <cell r="G246" t="str">
            <v>245    FLSD NIP Correction</v>
          </cell>
        </row>
        <row r="247">
          <cell r="G247" t="str">
            <v>246    IOD NIP Correction</v>
          </cell>
        </row>
        <row r="248">
          <cell r="G248" t="str">
            <v>247    TD NIP Correction</v>
          </cell>
        </row>
        <row r="249">
          <cell r="G249" t="str">
            <v>248    Criminal Intelligence Section FO</v>
          </cell>
        </row>
        <row r="250">
          <cell r="G250" t="str">
            <v>249    Domain Management Section FO</v>
          </cell>
        </row>
        <row r="251">
          <cell r="G251" t="str">
            <v>250    Domestic Terrorism Response Section FO</v>
          </cell>
        </row>
        <row r="252">
          <cell r="G252" t="str">
            <v>251    Terrorist Screening Center FBI and Reserve Accounts</v>
          </cell>
        </row>
        <row r="253">
          <cell r="G253" t="str">
            <v>252    Remote Operations Unit</v>
          </cell>
        </row>
        <row r="254">
          <cell r="G254" t="str">
            <v>253    Office of the Ombudsman</v>
          </cell>
        </row>
        <row r="255">
          <cell r="G255" t="str">
            <v>254    Law Enforcement Services</v>
          </cell>
        </row>
        <row r="256">
          <cell r="G256" t="str">
            <v>255    Special Programs Unit</v>
          </cell>
        </row>
        <row r="257">
          <cell r="G257" t="str">
            <v>256    EAD Science and Technology Branch</v>
          </cell>
        </row>
        <row r="258">
          <cell r="G258" t="str">
            <v>257    Executive Secretariat</v>
          </cell>
        </row>
        <row r="259">
          <cell r="G259" t="str">
            <v>258    Resource Management Section FO</v>
          </cell>
        </row>
        <row r="260">
          <cell r="G260" t="str">
            <v>259    Financial Resources Unit</v>
          </cell>
        </row>
        <row r="261">
          <cell r="G261" t="str">
            <v>260    MS-13 National Gang Task Force Unit</v>
          </cell>
        </row>
        <row r="262">
          <cell r="G262" t="str">
            <v>261    Safeguard Unit</v>
          </cell>
        </row>
        <row r="263">
          <cell r="G263" t="str">
            <v>262    Financial Crimes Section FO</v>
          </cell>
        </row>
        <row r="264">
          <cell r="G264" t="str">
            <v>263    National Mortgage Fraud Team</v>
          </cell>
        </row>
        <row r="265">
          <cell r="G265" t="str">
            <v>264    Public Corruption/Civil Rights Section FO</v>
          </cell>
        </row>
        <row r="266">
          <cell r="G266" t="str">
            <v>265    International Corruption Unit</v>
          </cell>
        </row>
        <row r="267">
          <cell r="G267" t="str">
            <v>266    Organized Crime Section FO</v>
          </cell>
        </row>
        <row r="268">
          <cell r="G268" t="str">
            <v>267    Lab FBI and Reserve Accounts</v>
          </cell>
        </row>
        <row r="269">
          <cell r="G269" t="str">
            <v>268    Initial Clearance Section FO</v>
          </cell>
        </row>
        <row r="270">
          <cell r="G270" t="str">
            <v>269    Background Investigation Contract Services Unit</v>
          </cell>
        </row>
        <row r="271">
          <cell r="G271" t="str">
            <v>270    Intellectual Property Rights Unit</v>
          </cell>
        </row>
        <row r="272">
          <cell r="G272" t="str">
            <v>271    Internet Crime Complaint Center</v>
          </cell>
        </row>
        <row r="273">
          <cell r="G273" t="str">
            <v>272    Cyber Criminal Unit #3</v>
          </cell>
        </row>
        <row r="274">
          <cell r="G274" t="str">
            <v>273    Forensic Audio/Video And Image Analysis Unit</v>
          </cell>
        </row>
        <row r="275">
          <cell r="G275" t="str">
            <v>274    CART Forensic Analysis Unit</v>
          </cell>
        </row>
        <row r="276">
          <cell r="G276" t="str">
            <v>275    Special Projects Technology Unit</v>
          </cell>
        </row>
        <row r="277">
          <cell r="G277" t="str">
            <v>276    Technical Management Services Unit</v>
          </cell>
        </row>
        <row r="278">
          <cell r="G278" t="str">
            <v>277    Remote Operations Unit</v>
          </cell>
        </row>
        <row r="279">
          <cell r="G279" t="str">
            <v>278    Counterintelligence Analysis Section FO</v>
          </cell>
        </row>
        <row r="280">
          <cell r="G280" t="str">
            <v>279    HUMINT Oversight and Operations Section FO</v>
          </cell>
        </row>
        <row r="281">
          <cell r="G281" t="str">
            <v>280    Cyber Intelligence Section FO</v>
          </cell>
        </row>
        <row r="282">
          <cell r="G282" t="str">
            <v>281    Finished Intelligence Production Section FO</v>
          </cell>
        </row>
        <row r="283">
          <cell r="G283" t="str">
            <v>282    Reporting Section FO</v>
          </cell>
        </row>
        <row r="284">
          <cell r="G284" t="str">
            <v>283    Counterterrorism Analysis Section FO</v>
          </cell>
        </row>
        <row r="285">
          <cell r="G285" t="str">
            <v>284    Occupational Safety and Environmental Programs Unit</v>
          </cell>
        </row>
        <row r="286">
          <cell r="G286" t="str">
            <v>285    Overseas Facilities Unit</v>
          </cell>
        </row>
        <row r="287">
          <cell r="G287" t="str">
            <v>286    Space Management Unit I</v>
          </cell>
        </row>
        <row r="288">
          <cell r="G288" t="str">
            <v>287    QT Planning, Design and Construction Unit</v>
          </cell>
        </row>
        <row r="289">
          <cell r="G289" t="str">
            <v>288    Stock Control</v>
          </cell>
        </row>
        <row r="290">
          <cell r="G290" t="str">
            <v>289    Special Events Management Unit</v>
          </cell>
        </row>
        <row r="291">
          <cell r="G291" t="str">
            <v>290    FT Monmouth Information Technology Center</v>
          </cell>
        </row>
        <row r="292">
          <cell r="G292" t="str">
            <v>291    Pocatello Information Technology Center</v>
          </cell>
        </row>
        <row r="293">
          <cell r="G293" t="str">
            <v>292    Details - Special Investigations Administrative</v>
          </cell>
        </row>
        <row r="294">
          <cell r="G294" t="str">
            <v>293    Overseas Operations - DIAP</v>
          </cell>
        </row>
        <row r="295">
          <cell r="G295" t="str">
            <v>294    Budapest Organized Crime Task Force</v>
          </cell>
        </row>
        <row r="296">
          <cell r="G296" t="str">
            <v>295    Hazardous Devices Course - Redstone Arsenal, AL</v>
          </cell>
        </row>
        <row r="297">
          <cell r="G297" t="str">
            <v>296    Southeast European Cooperative Initiative</v>
          </cell>
        </row>
        <row r="298">
          <cell r="G298" t="str">
            <v>297    Human Resources / Applicant Field Journal</v>
          </cell>
        </row>
        <row r="299">
          <cell r="G299" t="str">
            <v>298    Operational Technology Field Journal</v>
          </cell>
        </row>
        <row r="300">
          <cell r="G300" t="str">
            <v>299    Facilities Field Journal</v>
          </cell>
        </row>
        <row r="301">
          <cell r="G301" t="str">
            <v>300    Critical Incident Response Group Field Journal</v>
          </cell>
        </row>
        <row r="302">
          <cell r="G302" t="str">
            <v>301    Field Discretionary</v>
          </cell>
        </row>
        <row r="303">
          <cell r="G303" t="str">
            <v>302    Director's Office FBI and Reserve Accounts</v>
          </cell>
        </row>
        <row r="304">
          <cell r="G304" t="str">
            <v>303    Training FBI and Reserve Accounts</v>
          </cell>
        </row>
        <row r="305">
          <cell r="G305" t="str">
            <v>304    Human Resources FBI and Reserve Accounts</v>
          </cell>
        </row>
        <row r="306">
          <cell r="G306" t="str">
            <v>305    Counterintelligence FBI and Reserve Accounts</v>
          </cell>
        </row>
        <row r="307">
          <cell r="G307" t="str">
            <v>306    Security FBI and Reserve Accounts</v>
          </cell>
        </row>
        <row r="308">
          <cell r="G308" t="str">
            <v>307    Finance FBI and Reserve Accounts</v>
          </cell>
        </row>
        <row r="309">
          <cell r="G309" t="str">
            <v>308    Cyber FBI and Reserve Accounts</v>
          </cell>
        </row>
        <row r="310">
          <cell r="G310" t="str">
            <v>309    Directorate of Intelligence FBI and Reserve Accounts</v>
          </cell>
        </row>
        <row r="311">
          <cell r="G311" t="str">
            <v>310    Critical Incident Response Group FBI and Reserve Accounts</v>
          </cell>
        </row>
        <row r="312">
          <cell r="G312" t="str">
            <v>311    Weapons of Mass Destruction FBI and Reserve Accounts</v>
          </cell>
        </row>
        <row r="313">
          <cell r="G313" t="str">
            <v>312    STAO FBI and Reserve Accounts</v>
          </cell>
        </row>
        <row r="314">
          <cell r="G314" t="str">
            <v>313    FBI and Reserve Account Journals</v>
          </cell>
        </row>
        <row r="315">
          <cell r="G315" t="str">
            <v>314    Traditional Technology Section FO</v>
          </cell>
        </row>
        <row r="316">
          <cell r="G316" t="str">
            <v>315    Operational Technology FBI and Reserve Accounts</v>
          </cell>
        </row>
        <row r="317">
          <cell r="G317" t="str">
            <v>316    Technical Liaison Unit</v>
          </cell>
        </row>
        <row r="318">
          <cell r="G318" t="str">
            <v>317    WMD Field Program</v>
          </cell>
        </row>
        <row r="319">
          <cell r="G319" t="str">
            <v>318    Monterey, CA Training School</v>
          </cell>
        </row>
        <row r="320">
          <cell r="G320" t="str">
            <v>319    Corporate FBI and Reserve Accounts</v>
          </cell>
        </row>
        <row r="321">
          <cell r="G321" t="str">
            <v>320    Physical Surveillance Unit</v>
          </cell>
        </row>
        <row r="322">
          <cell r="G322" t="str">
            <v>321    Laboratory Field Program</v>
          </cell>
        </row>
        <row r="323">
          <cell r="G323" t="str">
            <v>322    WMD Intelligence Analysis Section</v>
          </cell>
        </row>
        <row r="324">
          <cell r="G324" t="str">
            <v>323    OEEO FBI and Reserve Accounts</v>
          </cell>
        </row>
        <row r="325">
          <cell r="G325" t="str">
            <v>324    OPA FBI and Reserve Accounts</v>
          </cell>
        </row>
        <row r="326">
          <cell r="G326" t="str">
            <v>325    Counterintelligence Dedicated Technology Program</v>
          </cell>
        </row>
        <row r="327">
          <cell r="G327" t="str">
            <v>326    ITOD NIP Correction</v>
          </cell>
        </row>
        <row r="328">
          <cell r="G328" t="str">
            <v>327    Hazardous Materials Operations Unit</v>
          </cell>
        </row>
        <row r="329">
          <cell r="G329" t="str">
            <v>328    Hazardous Material Science Response</v>
          </cell>
        </row>
        <row r="330">
          <cell r="G330" t="str">
            <v>329    Federal DNA Database Unit</v>
          </cell>
        </row>
        <row r="331">
          <cell r="G331" t="str">
            <v>330    EAD Information and Technology Branch</v>
          </cell>
        </row>
        <row r="332">
          <cell r="G332" t="str">
            <v>331    Mobile Surveillance Unit I</v>
          </cell>
        </row>
        <row r="333">
          <cell r="G333" t="str">
            <v>332    Monterey, California Training School</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000"/>
      <sheetName val="Agent1401"/>
      <sheetName val="Agent1303"/>
      <sheetName val="Agent1302"/>
      <sheetName val="Agent1301"/>
      <sheetName val="Agent1202"/>
      <sheetName val="Agent1201"/>
      <sheetName val="Agent11"/>
      <sheetName val="Agent09"/>
      <sheetName val="Agent07"/>
      <sheetName val="Named"/>
    </sheetNames>
    <sheetDataSet>
      <sheetData sheetId="0"/>
      <sheetData sheetId="1"/>
      <sheetData sheetId="2"/>
      <sheetData sheetId="3"/>
      <sheetData sheetId="4"/>
      <sheetData sheetId="5"/>
      <sheetData sheetId="6"/>
      <sheetData sheetId="7"/>
      <sheetData sheetId="8"/>
      <sheetData sheetId="9"/>
      <sheetData sheetId="10">
        <row r="7">
          <cell r="C7">
            <v>2003</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inancial"/>
      <sheetName val="performance"/>
      <sheetName val="workload"/>
      <sheetName val="administrative"/>
      <sheetName val="lists"/>
      <sheetName val="hide_fin"/>
      <sheetName val="hide_perf"/>
      <sheetName val="hide_work"/>
      <sheetName val="hide_admin"/>
    </sheetNames>
    <sheetDataSet>
      <sheetData sheetId="0"/>
      <sheetData sheetId="1"/>
      <sheetData sheetId="2"/>
      <sheetData sheetId="3"/>
      <sheetData sheetId="4" refreshError="1">
        <row r="3">
          <cell r="A3" t="str">
            <v>Yes</v>
          </cell>
          <cell r="B3" t="str">
            <v>First Quarter</v>
          </cell>
        </row>
        <row r="4">
          <cell r="A4" t="str">
            <v>No</v>
          </cell>
          <cell r="B4" t="str">
            <v>Second Quarter</v>
          </cell>
          <cell r="D4" t="str">
            <v>Alcohol, Tobacco, Firearms &amp; Explosives</v>
          </cell>
        </row>
        <row r="5">
          <cell r="B5" t="str">
            <v>Third Quarter</v>
          </cell>
          <cell r="D5" t="str">
            <v>Antitrust Division</v>
          </cell>
        </row>
        <row r="6">
          <cell r="A6" t="str">
            <v>+</v>
          </cell>
          <cell r="B6" t="str">
            <v>Fourth Quarter</v>
          </cell>
          <cell r="D6" t="str">
            <v>Asset Forfeiture Fund</v>
          </cell>
        </row>
        <row r="7">
          <cell r="A7" t="str">
            <v>-</v>
          </cell>
          <cell r="D7" t="str">
            <v>Bureau of Prisons</v>
          </cell>
        </row>
        <row r="8">
          <cell r="D8" t="str">
            <v>Civil Division</v>
          </cell>
        </row>
        <row r="9">
          <cell r="A9" t="str">
            <v>Sum</v>
          </cell>
          <cell r="D9" t="str">
            <v>Civil Rights Division</v>
          </cell>
        </row>
        <row r="10">
          <cell r="A10" t="str">
            <v>Avg</v>
          </cell>
          <cell r="D10" t="str">
            <v>Community Oriented Policing Services</v>
          </cell>
        </row>
        <row r="11">
          <cell r="D11" t="str">
            <v>Community Relations Service</v>
          </cell>
        </row>
        <row r="12">
          <cell r="D12" t="str">
            <v>Criminal Division</v>
          </cell>
        </row>
        <row r="13">
          <cell r="D13" t="str">
            <v>Drug Enforcement Administration</v>
          </cell>
        </row>
        <row r="14">
          <cell r="D14" t="str">
            <v>Environmental and Natural Resources Division</v>
          </cell>
        </row>
        <row r="15">
          <cell r="D15" t="str">
            <v>Executive Office for US Attorneys</v>
          </cell>
        </row>
        <row r="16">
          <cell r="D16" t="str">
            <v>Executive Office of Immigration Review</v>
          </cell>
        </row>
        <row r="17">
          <cell r="D17" t="str">
            <v>Fees and Expenses of Witnesses</v>
          </cell>
        </row>
        <row r="18">
          <cell r="D18" t="str">
            <v>Federal Bureau of Investigation</v>
          </cell>
        </row>
        <row r="19">
          <cell r="D19" t="str">
            <v>Foreign Claims Settlement Commission</v>
          </cell>
        </row>
        <row r="20">
          <cell r="D20" t="str">
            <v>General Administration</v>
          </cell>
        </row>
        <row r="21">
          <cell r="D21" t="str">
            <v>IDENT/IAFIS Integration</v>
          </cell>
        </row>
        <row r="22">
          <cell r="D22" t="str">
            <v>Joint Automated Booking System</v>
          </cell>
        </row>
        <row r="23">
          <cell r="D23" t="str">
            <v>Justice Information Sharing Technology</v>
          </cell>
        </row>
        <row r="24">
          <cell r="D24" t="str">
            <v>Justice Management Division</v>
          </cell>
        </row>
        <row r="25">
          <cell r="D25" t="str">
            <v>Justice Prisoner and Alien Transportation System</v>
          </cell>
        </row>
        <row r="26">
          <cell r="D26" t="str">
            <v>National Drug Intelligence Center</v>
          </cell>
        </row>
        <row r="27">
          <cell r="D27" t="str">
            <v>Office of Dispute Resolution</v>
          </cell>
        </row>
        <row r="28">
          <cell r="D28" t="str">
            <v>Office of Federal Detention Trustee</v>
          </cell>
        </row>
        <row r="29">
          <cell r="D29" t="str">
            <v>Office of Justice Programs</v>
          </cell>
        </row>
        <row r="30">
          <cell r="D30" t="str">
            <v>Office of Legal Counsel</v>
          </cell>
        </row>
        <row r="31">
          <cell r="D31" t="str">
            <v>Office of the Pardon Attorney</v>
          </cell>
        </row>
        <row r="32">
          <cell r="D32" t="str">
            <v>Office of the Inspector General</v>
          </cell>
        </row>
        <row r="33">
          <cell r="D33" t="str">
            <v>Office of the Solicitor General</v>
          </cell>
        </row>
        <row r="34">
          <cell r="D34" t="str">
            <v>Office on Violence Against Women</v>
          </cell>
        </row>
        <row r="35">
          <cell r="D35" t="str">
            <v>Organized Crime Drug Enforcement Task Force</v>
          </cell>
        </row>
        <row r="36">
          <cell r="D36" t="str">
            <v>Tax Division</v>
          </cell>
        </row>
        <row r="37">
          <cell r="D37" t="str">
            <v>United States Central Bureau of Interpol</v>
          </cell>
        </row>
        <row r="38">
          <cell r="D38" t="str">
            <v>US Marshals Service</v>
          </cell>
        </row>
        <row r="39">
          <cell r="D39" t="str">
            <v>US Parole Commission</v>
          </cell>
        </row>
      </sheetData>
      <sheetData sheetId="5"/>
      <sheetData sheetId="6"/>
      <sheetData sheetId="7"/>
      <sheetData sheetId="8"/>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0000"/>
      <sheetName val="Misc #2"/>
      <sheetName val="Misc #1"/>
      <sheetName val="CyberCrime"/>
      <sheetName val="UserInput"/>
      <sheetName val="Pos_Profile"/>
      <sheetName val="FTE_Profile"/>
      <sheetName val="Named"/>
      <sheetName val="StaffingInput"/>
    </sheetNames>
    <definedNames>
      <definedName name="FTE_Agent_Hires_BY1" refersTo="='Named'!$T$45"/>
    </definedNames>
    <sheetDataSet>
      <sheetData sheetId="0"/>
      <sheetData sheetId="1"/>
      <sheetData sheetId="2"/>
      <sheetData sheetId="3"/>
      <sheetData sheetId="4"/>
      <sheetData sheetId="5"/>
      <sheetData sheetId="6"/>
      <sheetData sheetId="7">
        <row r="45">
          <cell r="T45">
            <v>0.53053435114503822</v>
          </cell>
        </row>
      </sheetData>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OVA VS List 7.21.08"/>
      <sheetName val="Summary"/>
      <sheetName val="Download 7.21.08"/>
      <sheetName val="BPMS Data 07-21-08"/>
      <sheetName val="Pay Tables"/>
      <sheetName val="Locality"/>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0000"/>
      <sheetName val="Misc #2"/>
      <sheetName val="Misc #1"/>
      <sheetName val="CyberCrime"/>
      <sheetName val="UserInput"/>
      <sheetName val="Pos_Profile"/>
      <sheetName val="FTE_Profile"/>
      <sheetName val="Named"/>
    </sheetNames>
    <sheetDataSet>
      <sheetData sheetId="0"/>
      <sheetData sheetId="1"/>
      <sheetData sheetId="2"/>
      <sheetData sheetId="3"/>
      <sheetData sheetId="4"/>
      <sheetData sheetId="5"/>
      <sheetData sheetId="6"/>
      <sheetData sheetId="7">
        <row r="28">
          <cell r="C28">
            <v>2</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000"/>
      <sheetName val="Misc #2"/>
      <sheetName val="Misc #1"/>
      <sheetName val="CyberCrime"/>
      <sheetName val="UserInput"/>
      <sheetName val="Pos_Profile"/>
      <sheetName val="FTE_Profile"/>
      <sheetName val="Named"/>
    </sheetNames>
    <sheetDataSet>
      <sheetData sheetId="0"/>
      <sheetData sheetId="1"/>
      <sheetData sheetId="2"/>
      <sheetData sheetId="3"/>
      <sheetData sheetId="4"/>
      <sheetData sheetId="5"/>
      <sheetData sheetId="6"/>
      <sheetData sheetId="7">
        <row r="28">
          <cell r="C28">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F63"/>
  <sheetViews>
    <sheetView tabSelected="1" view="pageBreakPreview" topLeftCell="A10" zoomScale="80" zoomScaleNormal="100" zoomScaleSheetLayoutView="80" workbookViewId="0">
      <selection activeCell="A61" sqref="A61"/>
    </sheetView>
  </sheetViews>
  <sheetFormatPr defaultColWidth="9.140625" defaultRowHeight="15"/>
  <cols>
    <col min="1" max="1" width="113.5703125" style="2" customWidth="1"/>
    <col min="2" max="3" width="14.5703125" style="5" customWidth="1"/>
    <col min="4" max="4" width="14.5703125" style="6" customWidth="1"/>
    <col min="5" max="5" width="11.5703125" style="1" bestFit="1" customWidth="1"/>
    <col min="6" max="6" width="8.7109375" style="2" customWidth="1"/>
    <col min="7" max="7" width="140.28515625" style="2" customWidth="1"/>
    <col min="8" max="57" width="9.140625" style="2"/>
    <col min="58" max="58" width="10.42578125" style="2" bestFit="1" customWidth="1"/>
    <col min="59" max="16384" width="9.140625" style="2"/>
  </cols>
  <sheetData>
    <row r="1" spans="1:58" ht="18.75">
      <c r="A1" s="382" t="s">
        <v>0</v>
      </c>
      <c r="B1" s="382"/>
      <c r="C1" s="382"/>
      <c r="D1" s="382"/>
      <c r="E1" s="1" t="s">
        <v>22</v>
      </c>
      <c r="G1" s="3" t="s">
        <v>31</v>
      </c>
      <c r="BF1" s="2" t="s">
        <v>124</v>
      </c>
    </row>
    <row r="2" spans="1:58" ht="15.75">
      <c r="A2" s="383" t="s">
        <v>122</v>
      </c>
      <c r="B2" s="383"/>
      <c r="C2" s="383"/>
      <c r="D2" s="383"/>
      <c r="E2" s="1" t="s">
        <v>22</v>
      </c>
      <c r="G2" s="4" t="s">
        <v>67</v>
      </c>
      <c r="BF2" s="6">
        <v>33328</v>
      </c>
    </row>
    <row r="3" spans="1:58">
      <c r="A3" s="384" t="s">
        <v>1</v>
      </c>
      <c r="B3" s="384"/>
      <c r="C3" s="384"/>
      <c r="D3" s="384"/>
      <c r="E3" s="1" t="s">
        <v>22</v>
      </c>
      <c r="G3" s="4" t="s">
        <v>68</v>
      </c>
      <c r="BF3" s="6">
        <v>3193</v>
      </c>
    </row>
    <row r="4" spans="1:58">
      <c r="A4" s="385" t="s">
        <v>2</v>
      </c>
      <c r="B4" s="385"/>
      <c r="C4" s="385"/>
      <c r="D4" s="385"/>
      <c r="E4" s="1" t="s">
        <v>22</v>
      </c>
      <c r="G4" s="4" t="s">
        <v>56</v>
      </c>
      <c r="BF4" s="2" t="s">
        <v>123</v>
      </c>
    </row>
    <row r="5" spans="1:58" ht="15.75" thickBot="1">
      <c r="E5" s="1" t="s">
        <v>22</v>
      </c>
      <c r="G5" s="7" t="s">
        <v>69</v>
      </c>
      <c r="BF5" s="6">
        <v>32381</v>
      </c>
    </row>
    <row r="6" spans="1:58">
      <c r="B6" s="381" t="s">
        <v>3</v>
      </c>
      <c r="C6" s="381"/>
      <c r="D6" s="381"/>
      <c r="E6" s="1" t="s">
        <v>22</v>
      </c>
      <c r="BF6" s="6">
        <v>3138</v>
      </c>
    </row>
    <row r="7" spans="1:58">
      <c r="B7" s="229" t="s">
        <v>4</v>
      </c>
      <c r="C7" s="229" t="s">
        <v>47</v>
      </c>
      <c r="D7" s="230" t="s">
        <v>5</v>
      </c>
      <c r="E7" s="1" t="s">
        <v>22</v>
      </c>
      <c r="G7" s="8" t="s">
        <v>113</v>
      </c>
    </row>
    <row r="8" spans="1:58" ht="17.25">
      <c r="A8" s="219" t="s">
        <v>114</v>
      </c>
      <c r="B8" s="231">
        <v>34019</v>
      </c>
      <c r="C8" s="207">
        <v>32381</v>
      </c>
      <c r="D8" s="211">
        <v>8036991</v>
      </c>
      <c r="E8" s="1" t="s">
        <v>22</v>
      </c>
      <c r="G8" s="9" t="s">
        <v>115</v>
      </c>
    </row>
    <row r="9" spans="1:58">
      <c r="A9" s="220" t="s">
        <v>6</v>
      </c>
      <c r="B9" s="232"/>
      <c r="C9" s="10"/>
      <c r="D9" s="212">
        <v>0</v>
      </c>
      <c r="E9" s="1" t="s">
        <v>22</v>
      </c>
      <c r="G9" s="9" t="s">
        <v>24</v>
      </c>
    </row>
    <row r="10" spans="1:58" ht="17.25">
      <c r="A10" s="221" t="s">
        <v>116</v>
      </c>
      <c r="B10" s="233">
        <f t="shared" ref="B10:C10" si="0">SUM(B8:B9)</f>
        <v>34019</v>
      </c>
      <c r="C10" s="11">
        <f t="shared" si="0"/>
        <v>32381</v>
      </c>
      <c r="D10" s="213">
        <f>SUM(D8:D9)</f>
        <v>8036991</v>
      </c>
      <c r="E10" s="1" t="s">
        <v>22</v>
      </c>
      <c r="G10" s="12" t="s">
        <v>25</v>
      </c>
    </row>
    <row r="11" spans="1:58">
      <c r="A11" s="222" t="s">
        <v>8</v>
      </c>
      <c r="B11" s="233">
        <v>34019</v>
      </c>
      <c r="C11" s="11">
        <v>32807</v>
      </c>
      <c r="D11" s="214">
        <v>8036991</v>
      </c>
      <c r="E11" s="1" t="s">
        <v>22</v>
      </c>
      <c r="G11" s="9" t="s">
        <v>117</v>
      </c>
    </row>
    <row r="12" spans="1:58">
      <c r="A12" s="220" t="s">
        <v>7</v>
      </c>
      <c r="B12" s="13"/>
      <c r="C12" s="13"/>
      <c r="D12" s="15">
        <v>0</v>
      </c>
      <c r="E12" s="1" t="s">
        <v>22</v>
      </c>
      <c r="G12" s="9" t="s">
        <v>24</v>
      </c>
    </row>
    <row r="13" spans="1:58">
      <c r="A13" s="220" t="s">
        <v>80</v>
      </c>
      <c r="B13" s="234"/>
      <c r="C13" s="14"/>
      <c r="D13" s="215">
        <v>49186</v>
      </c>
      <c r="E13" s="1" t="s">
        <v>22</v>
      </c>
      <c r="G13" s="9"/>
    </row>
    <row r="14" spans="1:58">
      <c r="A14" s="220" t="s">
        <v>55</v>
      </c>
      <c r="B14" s="232"/>
      <c r="C14" s="10"/>
      <c r="D14" s="212">
        <v>10020</v>
      </c>
      <c r="E14" s="1" t="s">
        <v>22</v>
      </c>
      <c r="G14" s="12" t="s">
        <v>82</v>
      </c>
    </row>
    <row r="15" spans="1:58">
      <c r="A15" s="223" t="s">
        <v>43</v>
      </c>
      <c r="B15" s="13">
        <f t="shared" ref="B15:C15" si="1">SUM(B11:B14)</f>
        <v>34019</v>
      </c>
      <c r="C15" s="13">
        <f t="shared" si="1"/>
        <v>32807</v>
      </c>
      <c r="D15" s="13">
        <f>SUM(D11:D14)</f>
        <v>8096197</v>
      </c>
      <c r="E15" s="1" t="s">
        <v>22</v>
      </c>
      <c r="G15" s="12" t="s">
        <v>26</v>
      </c>
    </row>
    <row r="16" spans="1:58">
      <c r="A16" s="223"/>
      <c r="B16" s="13"/>
      <c r="C16" s="13"/>
      <c r="D16" s="13"/>
      <c r="E16" s="1" t="s">
        <v>22</v>
      </c>
      <c r="G16" s="9"/>
    </row>
    <row r="17" spans="1:7">
      <c r="A17" s="224" t="s">
        <v>9</v>
      </c>
      <c r="B17" s="13"/>
      <c r="C17" s="13"/>
      <c r="D17" s="13"/>
      <c r="E17" s="1" t="s">
        <v>22</v>
      </c>
      <c r="G17" s="9" t="s">
        <v>41</v>
      </c>
    </row>
    <row r="18" spans="1:7">
      <c r="A18" s="225" t="s">
        <v>63</v>
      </c>
      <c r="B18" s="15">
        <v>0</v>
      </c>
      <c r="C18" s="15">
        <v>0</v>
      </c>
      <c r="D18" s="162">
        <v>-10020</v>
      </c>
      <c r="E18" s="1" t="s">
        <v>22</v>
      </c>
      <c r="G18" s="12" t="s">
        <v>82</v>
      </c>
    </row>
    <row r="19" spans="1:7">
      <c r="A19" s="225" t="s">
        <v>112</v>
      </c>
      <c r="B19" s="15">
        <v>0</v>
      </c>
      <c r="C19" s="162">
        <v>0</v>
      </c>
      <c r="D19" s="162">
        <v>0</v>
      </c>
      <c r="E19" s="1" t="s">
        <v>22</v>
      </c>
      <c r="G19" s="12"/>
    </row>
    <row r="20" spans="1:7">
      <c r="A20" s="225" t="s">
        <v>81</v>
      </c>
      <c r="B20" s="16">
        <v>0</v>
      </c>
      <c r="C20" s="16">
        <v>0</v>
      </c>
      <c r="D20" s="216">
        <v>-49186</v>
      </c>
      <c r="E20" s="1" t="s">
        <v>22</v>
      </c>
    </row>
    <row r="21" spans="1:7">
      <c r="A21" s="226" t="s">
        <v>66</v>
      </c>
      <c r="B21" s="13">
        <f>SUM(B18:B20)</f>
        <v>0</v>
      </c>
      <c r="C21" s="13">
        <f>SUM(C18:C20)</f>
        <v>0</v>
      </c>
      <c r="D21" s="13">
        <f>SUM(D18:D20)</f>
        <v>-59206</v>
      </c>
      <c r="E21" s="1" t="s">
        <v>22</v>
      </c>
      <c r="G21" s="9"/>
    </row>
    <row r="22" spans="1:7">
      <c r="A22" s="224" t="s">
        <v>42</v>
      </c>
      <c r="B22" s="13"/>
      <c r="C22" s="13"/>
      <c r="D22" s="13"/>
      <c r="E22" s="1" t="s">
        <v>22</v>
      </c>
      <c r="G22" s="12"/>
    </row>
    <row r="23" spans="1:7">
      <c r="A23" s="227" t="s">
        <v>10</v>
      </c>
      <c r="B23" s="13"/>
      <c r="C23" s="13"/>
      <c r="D23" s="13"/>
      <c r="E23" s="1" t="s">
        <v>22</v>
      </c>
      <c r="G23" s="9"/>
    </row>
    <row r="24" spans="1:7">
      <c r="A24" s="225" t="s">
        <v>83</v>
      </c>
      <c r="B24" s="15">
        <v>0</v>
      </c>
      <c r="C24" s="15">
        <v>0</v>
      </c>
      <c r="D24" s="15">
        <v>2090</v>
      </c>
      <c r="E24" s="1" t="s">
        <v>22</v>
      </c>
      <c r="G24" s="9"/>
    </row>
    <row r="25" spans="1:7">
      <c r="A25" s="225" t="s">
        <v>84</v>
      </c>
      <c r="B25" s="15">
        <v>0</v>
      </c>
      <c r="C25" s="15">
        <v>0</v>
      </c>
      <c r="D25" s="15">
        <v>192</v>
      </c>
      <c r="E25" s="1" t="s">
        <v>22</v>
      </c>
      <c r="G25" s="9"/>
    </row>
    <row r="26" spans="1:7">
      <c r="A26" s="225" t="s">
        <v>85</v>
      </c>
      <c r="B26" s="15">
        <v>35</v>
      </c>
      <c r="C26" s="15">
        <v>35</v>
      </c>
      <c r="D26" s="15">
        <v>66900</v>
      </c>
      <c r="E26" s="1" t="s">
        <v>22</v>
      </c>
      <c r="G26" s="9"/>
    </row>
    <row r="27" spans="1:7">
      <c r="A27" s="225" t="s">
        <v>86</v>
      </c>
      <c r="B27" s="15">
        <v>0</v>
      </c>
      <c r="C27" s="15">
        <v>0</v>
      </c>
      <c r="D27" s="15">
        <v>-2780</v>
      </c>
      <c r="E27" s="1" t="s">
        <v>22</v>
      </c>
      <c r="G27" s="9"/>
    </row>
    <row r="28" spans="1:7">
      <c r="A28" s="225" t="s">
        <v>87</v>
      </c>
      <c r="B28" s="15">
        <v>0</v>
      </c>
      <c r="C28" s="15">
        <v>0</v>
      </c>
      <c r="D28" s="15">
        <v>-69</v>
      </c>
      <c r="E28" s="1" t="s">
        <v>22</v>
      </c>
      <c r="G28" s="9"/>
    </row>
    <row r="29" spans="1:7">
      <c r="A29" s="227" t="s">
        <v>11</v>
      </c>
      <c r="B29" s="15">
        <v>0</v>
      </c>
      <c r="C29" s="15">
        <v>91</v>
      </c>
      <c r="D29" s="15">
        <v>104464</v>
      </c>
      <c r="E29" s="1" t="s">
        <v>22</v>
      </c>
      <c r="G29" s="12" t="s">
        <v>57</v>
      </c>
    </row>
    <row r="30" spans="1:7">
      <c r="A30" s="227" t="s">
        <v>12</v>
      </c>
      <c r="B30" s="15">
        <v>0</v>
      </c>
      <c r="C30" s="15">
        <v>0</v>
      </c>
      <c r="D30" s="15">
        <v>14835</v>
      </c>
      <c r="E30" s="1" t="s">
        <v>22</v>
      </c>
      <c r="G30" s="12" t="s">
        <v>58</v>
      </c>
    </row>
    <row r="31" spans="1:7">
      <c r="A31" s="227" t="s">
        <v>13</v>
      </c>
      <c r="B31" s="162">
        <v>0</v>
      </c>
      <c r="C31" s="162">
        <v>0</v>
      </c>
      <c r="D31" s="162">
        <v>8181</v>
      </c>
      <c r="E31" s="1" t="s">
        <v>22</v>
      </c>
      <c r="G31" s="12" t="s">
        <v>59</v>
      </c>
    </row>
    <row r="32" spans="1:7">
      <c r="A32" s="227" t="s">
        <v>14</v>
      </c>
      <c r="B32" s="15">
        <v>0</v>
      </c>
      <c r="C32" s="15">
        <v>0</v>
      </c>
      <c r="D32" s="15">
        <v>8658</v>
      </c>
      <c r="E32" s="1" t="s">
        <v>22</v>
      </c>
      <c r="G32" s="12" t="s">
        <v>60</v>
      </c>
    </row>
    <row r="33" spans="1:7">
      <c r="A33" s="227" t="s">
        <v>88</v>
      </c>
      <c r="B33" s="13"/>
      <c r="C33" s="13"/>
      <c r="D33" s="13"/>
      <c r="E33" s="1" t="s">
        <v>22</v>
      </c>
      <c r="G33" s="9"/>
    </row>
    <row r="34" spans="1:7">
      <c r="A34" s="225" t="s">
        <v>89</v>
      </c>
      <c r="B34" s="15">
        <v>0</v>
      </c>
      <c r="C34" s="15">
        <v>0</v>
      </c>
      <c r="D34" s="15">
        <v>-11887</v>
      </c>
      <c r="E34" s="1" t="s">
        <v>22</v>
      </c>
      <c r="G34" s="9"/>
    </row>
    <row r="35" spans="1:7">
      <c r="A35" s="225" t="s">
        <v>90</v>
      </c>
      <c r="B35" s="16">
        <v>0</v>
      </c>
      <c r="C35" s="16">
        <v>0</v>
      </c>
      <c r="D35" s="16">
        <v>-19656</v>
      </c>
      <c r="E35" s="1" t="s">
        <v>22</v>
      </c>
      <c r="G35" s="9"/>
    </row>
    <row r="36" spans="1:7">
      <c r="A36" s="226" t="s">
        <v>44</v>
      </c>
      <c r="B36" s="13">
        <f t="shared" ref="B36:C36" si="2">SUM(B24:B35)</f>
        <v>35</v>
      </c>
      <c r="C36" s="13">
        <f t="shared" si="2"/>
        <v>126</v>
      </c>
      <c r="D36" s="13">
        <f>SUM(D24:D35)</f>
        <v>170928</v>
      </c>
      <c r="E36" s="1" t="s">
        <v>22</v>
      </c>
      <c r="G36" s="12" t="s">
        <v>27</v>
      </c>
    </row>
    <row r="37" spans="1:7">
      <c r="A37" s="223" t="s">
        <v>45</v>
      </c>
      <c r="B37" s="10">
        <f>B36+B21</f>
        <v>35</v>
      </c>
      <c r="C37" s="10">
        <f>C36+C21</f>
        <v>126</v>
      </c>
      <c r="D37" s="10">
        <f>D36+D21</f>
        <v>111722</v>
      </c>
      <c r="E37" s="1" t="s">
        <v>22</v>
      </c>
      <c r="G37" s="12" t="s">
        <v>70</v>
      </c>
    </row>
    <row r="38" spans="1:7">
      <c r="A38" s="228" t="s">
        <v>15</v>
      </c>
      <c r="B38" s="217">
        <f>B15+B37</f>
        <v>34054</v>
      </c>
      <c r="C38" s="217">
        <f>C15+C37</f>
        <v>32933</v>
      </c>
      <c r="D38" s="218">
        <f>D15+D37</f>
        <v>8207919</v>
      </c>
      <c r="E38" s="1" t="s">
        <v>22</v>
      </c>
      <c r="G38" s="12" t="s">
        <v>71</v>
      </c>
    </row>
    <row r="39" spans="1:7">
      <c r="A39" s="242" t="s">
        <v>16</v>
      </c>
      <c r="B39" s="207"/>
      <c r="C39" s="207"/>
      <c r="D39" s="207"/>
      <c r="E39" s="1" t="s">
        <v>22</v>
      </c>
      <c r="G39" s="9"/>
    </row>
    <row r="40" spans="1:7">
      <c r="A40" s="227" t="s">
        <v>104</v>
      </c>
      <c r="B40" s="247"/>
      <c r="C40" s="13"/>
      <c r="D40" s="235"/>
      <c r="E40" s="1" t="s">
        <v>22</v>
      </c>
      <c r="G40" s="9" t="s">
        <v>118</v>
      </c>
    </row>
    <row r="41" spans="1:7">
      <c r="A41" s="243" t="s">
        <v>94</v>
      </c>
      <c r="B41" s="248">
        <v>152</v>
      </c>
      <c r="C41" s="15">
        <v>76</v>
      </c>
      <c r="D41" s="236">
        <v>86584</v>
      </c>
      <c r="E41" s="1" t="s">
        <v>22</v>
      </c>
      <c r="G41" s="9"/>
    </row>
    <row r="42" spans="1:7">
      <c r="A42" s="243" t="s">
        <v>93</v>
      </c>
      <c r="B42" s="248">
        <v>524</v>
      </c>
      <c r="C42" s="15">
        <v>262</v>
      </c>
      <c r="D42" s="236">
        <v>100000</v>
      </c>
      <c r="E42" s="1" t="s">
        <v>22</v>
      </c>
      <c r="G42" s="9"/>
    </row>
    <row r="43" spans="1:7">
      <c r="A43" s="243" t="s">
        <v>91</v>
      </c>
      <c r="B43" s="248">
        <v>0</v>
      </c>
      <c r="C43" s="15">
        <v>0</v>
      </c>
      <c r="D43" s="236">
        <v>7375</v>
      </c>
      <c r="E43" s="1" t="s">
        <v>22</v>
      </c>
    </row>
    <row r="44" spans="1:7">
      <c r="A44" s="243" t="s">
        <v>95</v>
      </c>
      <c r="B44" s="248">
        <v>28</v>
      </c>
      <c r="C44" s="15">
        <v>14</v>
      </c>
      <c r="D44" s="236">
        <v>6000</v>
      </c>
      <c r="E44" s="1" t="s">
        <v>22</v>
      </c>
      <c r="G44" s="9"/>
    </row>
    <row r="45" spans="1:7">
      <c r="A45" s="243" t="s">
        <v>92</v>
      </c>
      <c r="B45" s="249">
        <v>44</v>
      </c>
      <c r="C45" s="16">
        <v>22</v>
      </c>
      <c r="D45" s="237">
        <v>15000</v>
      </c>
      <c r="E45" s="1" t="s">
        <v>22</v>
      </c>
      <c r="G45" s="9"/>
    </row>
    <row r="46" spans="1:7">
      <c r="A46" s="243" t="s">
        <v>17</v>
      </c>
      <c r="B46" s="248">
        <f>SUM(B41:B45)</f>
        <v>748</v>
      </c>
      <c r="C46" s="15">
        <f t="shared" ref="C46:D46" si="3">SUM(C41:C45)</f>
        <v>374</v>
      </c>
      <c r="D46" s="236">
        <f t="shared" si="3"/>
        <v>214959</v>
      </c>
      <c r="E46" s="1" t="s">
        <v>22</v>
      </c>
      <c r="G46" s="9"/>
    </row>
    <row r="47" spans="1:7">
      <c r="A47" s="227" t="s">
        <v>105</v>
      </c>
      <c r="B47" s="247"/>
      <c r="C47" s="13"/>
      <c r="D47" s="235"/>
      <c r="E47" s="1" t="s">
        <v>22</v>
      </c>
      <c r="G47" s="9"/>
    </row>
    <row r="48" spans="1:7">
      <c r="A48" s="243" t="s">
        <v>96</v>
      </c>
      <c r="B48" s="248">
        <v>0</v>
      </c>
      <c r="C48" s="15">
        <v>0</v>
      </c>
      <c r="D48" s="236">
        <v>-11158</v>
      </c>
      <c r="E48" s="1" t="s">
        <v>22</v>
      </c>
      <c r="G48" s="9"/>
    </row>
    <row r="49" spans="1:7">
      <c r="A49" s="243" t="s">
        <v>97</v>
      </c>
      <c r="B49" s="248">
        <v>0</v>
      </c>
      <c r="C49" s="15">
        <v>0</v>
      </c>
      <c r="D49" s="236">
        <v>-7113</v>
      </c>
      <c r="E49" s="1" t="s">
        <v>22</v>
      </c>
      <c r="G49" s="9"/>
    </row>
    <row r="50" spans="1:7">
      <c r="A50" s="243" t="s">
        <v>98</v>
      </c>
      <c r="B50" s="248">
        <v>0</v>
      </c>
      <c r="C50" s="15">
        <v>0</v>
      </c>
      <c r="D50" s="236">
        <v>-3417</v>
      </c>
      <c r="E50" s="1" t="s">
        <v>22</v>
      </c>
      <c r="G50" s="9"/>
    </row>
    <row r="51" spans="1:7">
      <c r="A51" s="243" t="s">
        <v>99</v>
      </c>
      <c r="B51" s="248">
        <v>-15</v>
      </c>
      <c r="C51" s="15">
        <v>-15</v>
      </c>
      <c r="D51" s="236">
        <v>-7826</v>
      </c>
      <c r="E51" s="1" t="s">
        <v>22</v>
      </c>
      <c r="G51" s="9"/>
    </row>
    <row r="52" spans="1:7">
      <c r="A52" s="243" t="s">
        <v>100</v>
      </c>
      <c r="B52" s="248">
        <v>0</v>
      </c>
      <c r="C52" s="15">
        <v>0</v>
      </c>
      <c r="D52" s="236">
        <v>-22562</v>
      </c>
      <c r="E52" s="1" t="s">
        <v>22</v>
      </c>
      <c r="G52" s="9"/>
    </row>
    <row r="53" spans="1:7">
      <c r="A53" s="243" t="s">
        <v>101</v>
      </c>
      <c r="B53" s="248">
        <v>0</v>
      </c>
      <c r="C53" s="15">
        <v>0</v>
      </c>
      <c r="D53" s="236">
        <v>-2000</v>
      </c>
      <c r="E53" s="1" t="s">
        <v>22</v>
      </c>
      <c r="G53" s="9"/>
    </row>
    <row r="54" spans="1:7">
      <c r="A54" s="243" t="s">
        <v>102</v>
      </c>
      <c r="B54" s="248">
        <v>0</v>
      </c>
      <c r="C54" s="15">
        <v>0</v>
      </c>
      <c r="D54" s="236">
        <v>-5000</v>
      </c>
      <c r="E54" s="1" t="s">
        <v>22</v>
      </c>
      <c r="G54" s="9"/>
    </row>
    <row r="55" spans="1:7">
      <c r="A55" s="243" t="s">
        <v>103</v>
      </c>
      <c r="B55" s="249">
        <v>0</v>
      </c>
      <c r="C55" s="16">
        <v>0</v>
      </c>
      <c r="D55" s="237">
        <v>-2115</v>
      </c>
      <c r="E55" s="1" t="s">
        <v>22</v>
      </c>
      <c r="G55" s="9"/>
    </row>
    <row r="56" spans="1:7">
      <c r="A56" s="243" t="s">
        <v>18</v>
      </c>
      <c r="B56" s="248">
        <f>SUM(B48:B55)</f>
        <v>-15</v>
      </c>
      <c r="C56" s="15">
        <f t="shared" ref="C56" si="4">SUM(C48:C55)</f>
        <v>-15</v>
      </c>
      <c r="D56" s="236">
        <f t="shared" ref="D56" si="5">SUM(D48:D55)</f>
        <v>-61191</v>
      </c>
      <c r="E56" s="1" t="s">
        <v>22</v>
      </c>
      <c r="G56" s="9"/>
    </row>
    <row r="57" spans="1:7">
      <c r="A57" s="223" t="s">
        <v>19</v>
      </c>
      <c r="B57" s="232">
        <f>B46+B56</f>
        <v>733</v>
      </c>
      <c r="C57" s="10">
        <f>C46+C56</f>
        <v>359</v>
      </c>
      <c r="D57" s="238">
        <f t="shared" ref="D57" si="6">D46+D56</f>
        <v>153768</v>
      </c>
      <c r="E57" s="1" t="s">
        <v>22</v>
      </c>
      <c r="G57" s="12" t="s">
        <v>28</v>
      </c>
    </row>
    <row r="58" spans="1:7">
      <c r="A58" s="244" t="s">
        <v>20</v>
      </c>
      <c r="B58" s="233">
        <f>B38+B57</f>
        <v>34787</v>
      </c>
      <c r="C58" s="11">
        <f>C38+C57</f>
        <v>33292</v>
      </c>
      <c r="D58" s="214">
        <f>D38+D57</f>
        <v>8361687</v>
      </c>
      <c r="E58" s="1" t="s">
        <v>22</v>
      </c>
      <c r="G58" s="12" t="s">
        <v>29</v>
      </c>
    </row>
    <row r="59" spans="1:7">
      <c r="A59" s="220" t="s">
        <v>508</v>
      </c>
      <c r="B59" s="232"/>
      <c r="C59" s="10"/>
      <c r="D59" s="212">
        <v>-150000</v>
      </c>
      <c r="E59" s="1" t="s">
        <v>22</v>
      </c>
      <c r="G59" s="9"/>
    </row>
    <row r="60" spans="1:7" s="17" customFormat="1">
      <c r="A60" s="245" t="s">
        <v>509</v>
      </c>
      <c r="B60" s="250">
        <f t="shared" ref="B60:C60" si="7">SUM(B58:B59)</f>
        <v>34787</v>
      </c>
      <c r="C60" s="208">
        <f t="shared" si="7"/>
        <v>33292</v>
      </c>
      <c r="D60" s="239">
        <f>SUM(D58:D59)</f>
        <v>8211687</v>
      </c>
      <c r="E60" s="1" t="s">
        <v>22</v>
      </c>
      <c r="G60" s="12" t="s">
        <v>61</v>
      </c>
    </row>
    <row r="61" spans="1:7">
      <c r="A61" s="246" t="s">
        <v>21</v>
      </c>
      <c r="B61" s="251">
        <f>B58-B15</f>
        <v>768</v>
      </c>
      <c r="C61" s="240">
        <f>C58-C15</f>
        <v>485</v>
      </c>
      <c r="D61" s="241">
        <f>D58-D11</f>
        <v>324696</v>
      </c>
      <c r="E61" s="1" t="s">
        <v>22</v>
      </c>
      <c r="G61" s="12" t="s">
        <v>30</v>
      </c>
    </row>
    <row r="62" spans="1:7">
      <c r="A62" s="1"/>
      <c r="E62" s="1" t="s">
        <v>22</v>
      </c>
    </row>
    <row r="63" spans="1:7" ht="16.5">
      <c r="A63" s="380" t="s">
        <v>119</v>
      </c>
      <c r="B63" s="380"/>
      <c r="C63" s="380"/>
      <c r="D63" s="380"/>
      <c r="E63" s="1" t="s">
        <v>23</v>
      </c>
    </row>
  </sheetData>
  <mergeCells count="6">
    <mergeCell ref="A63:D63"/>
    <mergeCell ref="B6:D6"/>
    <mergeCell ref="A1:D1"/>
    <mergeCell ref="A2:D2"/>
    <mergeCell ref="A3:D3"/>
    <mergeCell ref="A4:D4"/>
  </mergeCells>
  <printOptions horizontalCentered="1"/>
  <pageMargins left="0.7" right="0.7" top="0.63" bottom="0.63" header="0.3" footer="0.3"/>
  <pageSetup scale="69" orientation="landscape" r:id="rId1"/>
  <headerFooter scaleWithDoc="0">
    <oddHeader>&amp;L&amp;"Times New Roman,Bold"&amp;12B. Summary of Requirements</oddHeader>
    <oddFooter>&amp;C&amp;"Times New Roman,Regular"Exhibit B - Summary of Requirements</oddFooter>
  </headerFooter>
  <rowBreaks count="1" manualBreakCount="1">
    <brk id="38" max="3" man="1"/>
  </rowBreaks>
</worksheet>
</file>

<file path=xl/worksheets/sheet10.xml><?xml version="1.0" encoding="utf-8"?>
<worksheet xmlns="http://schemas.openxmlformats.org/spreadsheetml/2006/main" xmlns:r="http://schemas.openxmlformats.org/officeDocument/2006/relationships">
  <dimension ref="A1:X156"/>
  <sheetViews>
    <sheetView view="pageBreakPreview" topLeftCell="A73" zoomScale="80" zoomScaleNormal="100" zoomScaleSheetLayoutView="80" workbookViewId="0">
      <selection activeCell="A18" sqref="A18"/>
    </sheetView>
  </sheetViews>
  <sheetFormatPr defaultRowHeight="15"/>
  <cols>
    <col min="1" max="1" width="63.5703125" style="2" customWidth="1"/>
    <col min="2" max="2" width="8.7109375" style="2" customWidth="1"/>
    <col min="3" max="3" width="12.7109375" style="2" customWidth="1"/>
    <col min="4" max="4" width="8.7109375" style="2" customWidth="1"/>
    <col min="5" max="5" width="12.7109375" style="2" customWidth="1"/>
    <col min="6" max="6" width="8.7109375" style="2" customWidth="1"/>
    <col min="7" max="7" width="12.7109375" style="2" customWidth="1"/>
    <col min="8" max="8" width="8.7109375" style="2" customWidth="1"/>
    <col min="9" max="9" width="12.7109375" style="2" customWidth="1"/>
    <col min="10" max="10" width="8.7109375" style="2" customWidth="1"/>
    <col min="11" max="11" width="12.7109375" style="2" customWidth="1"/>
    <col min="12" max="12" width="8.7109375" style="2" customWidth="1"/>
    <col min="13" max="15" width="12.7109375" style="2" customWidth="1"/>
    <col min="16" max="16" width="14" style="1" bestFit="1" customWidth="1"/>
    <col min="17" max="17" width="4.5703125" style="2" customWidth="1"/>
    <col min="18" max="18" width="122.85546875" style="2" customWidth="1"/>
    <col min="19" max="20" width="8.28515625" style="2" customWidth="1"/>
    <col min="21" max="21" width="12.7109375" style="2" customWidth="1"/>
    <col min="22" max="23" width="8.28515625" style="2" customWidth="1"/>
    <col min="24" max="24" width="12.7109375" style="2" customWidth="1"/>
    <col min="25" max="16384" width="9.140625" style="2"/>
  </cols>
  <sheetData>
    <row r="1" spans="1:24" ht="18.75">
      <c r="A1" s="382" t="s">
        <v>279</v>
      </c>
      <c r="B1" s="382"/>
      <c r="C1" s="382"/>
      <c r="D1" s="382"/>
      <c r="E1" s="382"/>
      <c r="F1" s="382"/>
      <c r="G1" s="382"/>
      <c r="H1" s="382"/>
      <c r="I1" s="382"/>
      <c r="J1" s="382"/>
      <c r="K1" s="382"/>
      <c r="L1" s="382"/>
      <c r="M1" s="382"/>
      <c r="N1" s="382"/>
      <c r="O1" s="382"/>
      <c r="P1" s="18" t="s">
        <v>22</v>
      </c>
      <c r="Q1" s="19"/>
      <c r="R1" s="3" t="s">
        <v>31</v>
      </c>
      <c r="S1" s="19"/>
      <c r="T1" s="19"/>
      <c r="U1" s="19"/>
      <c r="V1" s="19"/>
      <c r="W1" s="19"/>
      <c r="X1" s="19"/>
    </row>
    <row r="2" spans="1:24" ht="15.75">
      <c r="A2" s="383" t="s">
        <v>122</v>
      </c>
      <c r="B2" s="383"/>
      <c r="C2" s="383"/>
      <c r="D2" s="383"/>
      <c r="E2" s="383"/>
      <c r="F2" s="383"/>
      <c r="G2" s="383"/>
      <c r="H2" s="383"/>
      <c r="I2" s="383"/>
      <c r="J2" s="383"/>
      <c r="K2" s="383"/>
      <c r="L2" s="383"/>
      <c r="M2" s="383"/>
      <c r="N2" s="383"/>
      <c r="O2" s="383"/>
      <c r="P2" s="18" t="s">
        <v>22</v>
      </c>
      <c r="Q2" s="20"/>
      <c r="R2" s="4"/>
      <c r="S2" s="20"/>
      <c r="T2" s="20"/>
      <c r="U2" s="20"/>
      <c r="V2" s="20"/>
      <c r="W2" s="20"/>
      <c r="X2" s="20"/>
    </row>
    <row r="3" spans="1:24">
      <c r="A3" s="384" t="s">
        <v>1</v>
      </c>
      <c r="B3" s="384"/>
      <c r="C3" s="384"/>
      <c r="D3" s="384"/>
      <c r="E3" s="384"/>
      <c r="F3" s="384"/>
      <c r="G3" s="384"/>
      <c r="H3" s="384"/>
      <c r="I3" s="384"/>
      <c r="J3" s="384"/>
      <c r="K3" s="384"/>
      <c r="L3" s="384"/>
      <c r="M3" s="384"/>
      <c r="N3" s="384"/>
      <c r="O3" s="384"/>
      <c r="P3" s="18" t="s">
        <v>22</v>
      </c>
      <c r="Q3" s="21"/>
      <c r="R3" s="4" t="s">
        <v>120</v>
      </c>
      <c r="S3" s="21"/>
      <c r="T3" s="21"/>
      <c r="U3" s="21"/>
      <c r="V3" s="21"/>
      <c r="W3" s="21"/>
      <c r="X3" s="21"/>
    </row>
    <row r="4" spans="1:24">
      <c r="A4" s="385" t="s">
        <v>2</v>
      </c>
      <c r="B4" s="385"/>
      <c r="C4" s="385"/>
      <c r="D4" s="385"/>
      <c r="E4" s="385"/>
      <c r="F4" s="385"/>
      <c r="G4" s="385"/>
      <c r="H4" s="385"/>
      <c r="I4" s="385"/>
      <c r="J4" s="385"/>
      <c r="K4" s="385"/>
      <c r="L4" s="385"/>
      <c r="M4" s="385"/>
      <c r="N4" s="385"/>
      <c r="O4" s="385"/>
      <c r="P4" s="18" t="s">
        <v>22</v>
      </c>
      <c r="Q4" s="22"/>
      <c r="R4" s="4" t="s">
        <v>56</v>
      </c>
      <c r="S4" s="22"/>
      <c r="T4" s="22"/>
      <c r="U4" s="22"/>
      <c r="V4" s="22"/>
      <c r="W4" s="22"/>
      <c r="X4" s="22"/>
    </row>
    <row r="5" spans="1:24" ht="15.75" thickBot="1">
      <c r="A5" s="385"/>
      <c r="B5" s="385"/>
      <c r="C5" s="385"/>
      <c r="D5" s="385"/>
      <c r="E5" s="385"/>
      <c r="F5" s="385"/>
      <c r="G5" s="385"/>
      <c r="H5" s="385"/>
      <c r="I5" s="385"/>
      <c r="J5" s="385"/>
      <c r="K5" s="385"/>
      <c r="L5" s="385"/>
      <c r="M5" s="385"/>
      <c r="N5" s="161"/>
      <c r="O5" s="161"/>
      <c r="P5" s="18" t="s">
        <v>22</v>
      </c>
      <c r="Q5" s="22"/>
      <c r="R5" s="23"/>
      <c r="S5" s="22"/>
      <c r="T5" s="22"/>
      <c r="U5" s="22"/>
      <c r="V5" s="22"/>
      <c r="W5" s="22"/>
      <c r="X5" s="22"/>
    </row>
    <row r="6" spans="1:24" ht="15" customHeight="1">
      <c r="A6" s="426" t="s">
        <v>438</v>
      </c>
      <c r="B6" s="427" t="s">
        <v>132</v>
      </c>
      <c r="C6" s="429"/>
      <c r="D6" s="429"/>
      <c r="E6" s="429"/>
      <c r="F6" s="429"/>
      <c r="G6" s="429"/>
      <c r="H6" s="429"/>
      <c r="I6" s="429"/>
      <c r="J6" s="429"/>
      <c r="K6" s="429"/>
      <c r="L6" s="429"/>
      <c r="M6" s="428"/>
      <c r="N6" s="45"/>
      <c r="O6" s="45"/>
      <c r="P6" s="18" t="s">
        <v>22</v>
      </c>
    </row>
    <row r="7" spans="1:24" ht="47.25" customHeight="1">
      <c r="A7" s="425"/>
      <c r="B7" s="427" t="s">
        <v>94</v>
      </c>
      <c r="C7" s="428"/>
      <c r="D7" s="427" t="s">
        <v>93</v>
      </c>
      <c r="E7" s="428"/>
      <c r="F7" s="427" t="s">
        <v>91</v>
      </c>
      <c r="G7" s="428"/>
      <c r="H7" s="427" t="s">
        <v>95</v>
      </c>
      <c r="I7" s="428"/>
      <c r="J7" s="427" t="s">
        <v>92</v>
      </c>
      <c r="K7" s="428"/>
      <c r="L7" s="427" t="s">
        <v>143</v>
      </c>
      <c r="M7" s="428"/>
      <c r="N7" s="45"/>
      <c r="O7" s="45"/>
      <c r="P7" s="18" t="s">
        <v>22</v>
      </c>
    </row>
    <row r="8" spans="1:24" ht="30">
      <c r="A8" s="387"/>
      <c r="B8" s="163" t="s">
        <v>4</v>
      </c>
      <c r="C8" s="163" t="s">
        <v>5</v>
      </c>
      <c r="D8" s="163" t="s">
        <v>4</v>
      </c>
      <c r="E8" s="163" t="s">
        <v>5</v>
      </c>
      <c r="F8" s="163" t="s">
        <v>4</v>
      </c>
      <c r="G8" s="163" t="s">
        <v>5</v>
      </c>
      <c r="H8" s="163" t="s">
        <v>4</v>
      </c>
      <c r="I8" s="163" t="s">
        <v>5</v>
      </c>
      <c r="J8" s="163" t="s">
        <v>4</v>
      </c>
      <c r="K8" s="163" t="s">
        <v>5</v>
      </c>
      <c r="L8" s="163" t="s">
        <v>4</v>
      </c>
      <c r="M8" s="163" t="s">
        <v>5</v>
      </c>
      <c r="N8" s="47"/>
      <c r="O8" s="47"/>
      <c r="P8" s="18" t="s">
        <v>22</v>
      </c>
      <c r="R8" s="2" t="s">
        <v>444</v>
      </c>
    </row>
    <row r="9" spans="1:24">
      <c r="A9" s="194" t="s">
        <v>280</v>
      </c>
      <c r="B9" s="195">
        <v>0</v>
      </c>
      <c r="C9" s="195">
        <v>0</v>
      </c>
      <c r="D9" s="195">
        <v>0</v>
      </c>
      <c r="E9" s="195">
        <v>0</v>
      </c>
      <c r="F9" s="195">
        <v>0</v>
      </c>
      <c r="G9" s="195">
        <v>0</v>
      </c>
      <c r="H9" s="195">
        <v>0</v>
      </c>
      <c r="I9" s="195">
        <v>0</v>
      </c>
      <c r="J9" s="195">
        <v>0</v>
      </c>
      <c r="K9" s="195">
        <v>0</v>
      </c>
      <c r="L9" s="195">
        <v>0</v>
      </c>
      <c r="M9" s="195">
        <v>0</v>
      </c>
      <c r="N9" s="52"/>
      <c r="O9" s="52"/>
      <c r="P9" s="18" t="s">
        <v>22</v>
      </c>
      <c r="R9" s="53" t="s">
        <v>443</v>
      </c>
    </row>
    <row r="10" spans="1:24">
      <c r="A10" s="196" t="s">
        <v>281</v>
      </c>
      <c r="B10" s="30">
        <v>0</v>
      </c>
      <c r="C10" s="30">
        <v>0</v>
      </c>
      <c r="D10" s="30">
        <v>0</v>
      </c>
      <c r="E10" s="30">
        <v>0</v>
      </c>
      <c r="F10" s="30">
        <v>0</v>
      </c>
      <c r="G10" s="30">
        <v>0</v>
      </c>
      <c r="H10" s="30">
        <v>0</v>
      </c>
      <c r="I10" s="30">
        <v>0</v>
      </c>
      <c r="J10" s="30">
        <v>0</v>
      </c>
      <c r="K10" s="30">
        <v>0</v>
      </c>
      <c r="L10" s="30">
        <v>0</v>
      </c>
      <c r="M10" s="30">
        <v>0</v>
      </c>
      <c r="N10" s="52"/>
      <c r="O10" s="52"/>
      <c r="P10" s="18" t="s">
        <v>22</v>
      </c>
      <c r="R10" s="53"/>
    </row>
    <row r="11" spans="1:24">
      <c r="A11" s="196" t="s">
        <v>282</v>
      </c>
      <c r="B11" s="30">
        <v>0</v>
      </c>
      <c r="C11" s="30">
        <v>76</v>
      </c>
      <c r="D11" s="30">
        <v>0</v>
      </c>
      <c r="E11" s="30">
        <v>0</v>
      </c>
      <c r="F11" s="30">
        <v>0</v>
      </c>
      <c r="G11" s="30">
        <v>0</v>
      </c>
      <c r="H11" s="30">
        <v>0</v>
      </c>
      <c r="I11" s="30">
        <v>0</v>
      </c>
      <c r="J11" s="30">
        <v>0</v>
      </c>
      <c r="K11" s="30">
        <v>0</v>
      </c>
      <c r="L11" s="30">
        <v>-1</v>
      </c>
      <c r="M11" s="30">
        <v>-161</v>
      </c>
      <c r="N11" s="52"/>
      <c r="O11" s="52"/>
      <c r="P11" s="18" t="s">
        <v>22</v>
      </c>
    </row>
    <row r="12" spans="1:24">
      <c r="A12" s="196" t="s">
        <v>283</v>
      </c>
      <c r="B12" s="30">
        <v>2</v>
      </c>
      <c r="C12" s="30">
        <v>190</v>
      </c>
      <c r="D12" s="30">
        <v>0</v>
      </c>
      <c r="E12" s="30">
        <v>0</v>
      </c>
      <c r="F12" s="30">
        <v>0</v>
      </c>
      <c r="G12" s="30">
        <v>0</v>
      </c>
      <c r="H12" s="30">
        <v>0</v>
      </c>
      <c r="I12" s="30">
        <v>0</v>
      </c>
      <c r="J12" s="30">
        <v>0</v>
      </c>
      <c r="K12" s="30">
        <v>0</v>
      </c>
      <c r="L12" s="30">
        <v>-14</v>
      </c>
      <c r="M12" s="30">
        <v>-905</v>
      </c>
      <c r="N12" s="52"/>
      <c r="O12" s="52"/>
      <c r="P12" s="18" t="s">
        <v>22</v>
      </c>
      <c r="R12" s="53" t="s">
        <v>442</v>
      </c>
    </row>
    <row r="13" spans="1:24">
      <c r="A13" s="196" t="s">
        <v>284</v>
      </c>
      <c r="B13" s="30">
        <v>0</v>
      </c>
      <c r="C13" s="30">
        <v>0</v>
      </c>
      <c r="D13" s="30">
        <v>0</v>
      </c>
      <c r="E13" s="30">
        <v>0</v>
      </c>
      <c r="F13" s="30">
        <v>0</v>
      </c>
      <c r="G13" s="30">
        <v>0</v>
      </c>
      <c r="H13" s="30">
        <v>0</v>
      </c>
      <c r="I13" s="30">
        <v>0</v>
      </c>
      <c r="J13" s="30">
        <v>0</v>
      </c>
      <c r="K13" s="30">
        <v>0</v>
      </c>
      <c r="L13" s="30">
        <v>0</v>
      </c>
      <c r="M13" s="30">
        <v>0</v>
      </c>
      <c r="N13" s="52"/>
      <c r="O13" s="52"/>
      <c r="P13" s="18" t="s">
        <v>22</v>
      </c>
      <c r="R13" s="53" t="s">
        <v>441</v>
      </c>
    </row>
    <row r="14" spans="1:24">
      <c r="A14" s="196" t="s">
        <v>285</v>
      </c>
      <c r="B14" s="30">
        <v>1</v>
      </c>
      <c r="C14" s="30">
        <v>88</v>
      </c>
      <c r="D14" s="30">
        <v>0</v>
      </c>
      <c r="E14" s="30">
        <v>0</v>
      </c>
      <c r="F14" s="30">
        <v>0</v>
      </c>
      <c r="G14" s="30">
        <v>0</v>
      </c>
      <c r="H14" s="30">
        <v>0</v>
      </c>
      <c r="I14" s="30">
        <v>0</v>
      </c>
      <c r="J14" s="30">
        <v>0</v>
      </c>
      <c r="K14" s="30">
        <v>0</v>
      </c>
      <c r="L14" s="30">
        <v>0</v>
      </c>
      <c r="M14" s="30">
        <v>0</v>
      </c>
      <c r="N14" s="52"/>
      <c r="O14" s="52"/>
      <c r="P14" s="18" t="s">
        <v>22</v>
      </c>
      <c r="R14" s="53"/>
    </row>
    <row r="15" spans="1:24">
      <c r="A15" s="196" t="s">
        <v>286</v>
      </c>
      <c r="B15" s="30">
        <v>0</v>
      </c>
      <c r="C15" s="30">
        <v>30</v>
      </c>
      <c r="D15" s="30">
        <v>0</v>
      </c>
      <c r="E15" s="30">
        <v>0</v>
      </c>
      <c r="F15" s="30">
        <v>0</v>
      </c>
      <c r="G15" s="30">
        <v>0</v>
      </c>
      <c r="H15" s="30">
        <v>0</v>
      </c>
      <c r="I15" s="30">
        <v>0</v>
      </c>
      <c r="J15" s="30">
        <v>0</v>
      </c>
      <c r="K15" s="30">
        <v>0</v>
      </c>
      <c r="L15" s="30">
        <v>0</v>
      </c>
      <c r="M15" s="30">
        <v>0</v>
      </c>
      <c r="N15" s="52"/>
      <c r="O15" s="52"/>
      <c r="P15" s="18" t="s">
        <v>22</v>
      </c>
      <c r="R15" s="53"/>
    </row>
    <row r="16" spans="1:24">
      <c r="A16" s="196" t="s">
        <v>287</v>
      </c>
      <c r="B16" s="30">
        <v>0</v>
      </c>
      <c r="C16" s="30">
        <v>0</v>
      </c>
      <c r="D16" s="30">
        <v>0</v>
      </c>
      <c r="E16" s="30">
        <v>0</v>
      </c>
      <c r="F16" s="30">
        <v>0</v>
      </c>
      <c r="G16" s="30">
        <v>0</v>
      </c>
      <c r="H16" s="30">
        <v>0</v>
      </c>
      <c r="I16" s="30">
        <v>0</v>
      </c>
      <c r="J16" s="30">
        <v>0</v>
      </c>
      <c r="K16" s="30">
        <v>0</v>
      </c>
      <c r="L16" s="30">
        <v>0</v>
      </c>
      <c r="M16" s="30">
        <v>0</v>
      </c>
      <c r="N16" s="52"/>
      <c r="O16" s="52"/>
      <c r="P16" s="18" t="s">
        <v>22</v>
      </c>
      <c r="R16" s="53"/>
    </row>
    <row r="17" spans="1:18">
      <c r="A17" s="196" t="s">
        <v>288</v>
      </c>
      <c r="B17" s="30">
        <v>0</v>
      </c>
      <c r="C17" s="30">
        <v>0</v>
      </c>
      <c r="D17" s="30">
        <v>0</v>
      </c>
      <c r="E17" s="30">
        <v>0</v>
      </c>
      <c r="F17" s="30">
        <v>0</v>
      </c>
      <c r="G17" s="30">
        <v>0</v>
      </c>
      <c r="H17" s="30">
        <v>0</v>
      </c>
      <c r="I17" s="30">
        <v>0</v>
      </c>
      <c r="J17" s="30">
        <v>0</v>
      </c>
      <c r="K17" s="30">
        <v>0</v>
      </c>
      <c r="L17" s="30">
        <v>0</v>
      </c>
      <c r="M17" s="30">
        <v>0</v>
      </c>
      <c r="N17" s="52"/>
      <c r="O17" s="52"/>
      <c r="P17" s="18" t="s">
        <v>22</v>
      </c>
      <c r="R17" s="53"/>
    </row>
    <row r="18" spans="1:18">
      <c r="A18" s="196" t="s">
        <v>289</v>
      </c>
      <c r="B18" s="30">
        <v>0</v>
      </c>
      <c r="C18" s="30">
        <v>0</v>
      </c>
      <c r="D18" s="30">
        <v>0</v>
      </c>
      <c r="E18" s="30">
        <v>0</v>
      </c>
      <c r="F18" s="30">
        <v>0</v>
      </c>
      <c r="G18" s="30">
        <v>0</v>
      </c>
      <c r="H18" s="30">
        <v>0</v>
      </c>
      <c r="I18" s="30">
        <v>0</v>
      </c>
      <c r="J18" s="30">
        <v>0</v>
      </c>
      <c r="K18" s="30">
        <v>0</v>
      </c>
      <c r="L18" s="30">
        <v>0</v>
      </c>
      <c r="M18" s="30">
        <v>0</v>
      </c>
      <c r="N18" s="52"/>
      <c r="O18" s="52"/>
      <c r="P18" s="18" t="s">
        <v>22</v>
      </c>
    </row>
    <row r="19" spans="1:18">
      <c r="A19" s="196" t="s">
        <v>297</v>
      </c>
      <c r="B19" s="30">
        <v>0</v>
      </c>
      <c r="C19" s="30">
        <v>0</v>
      </c>
      <c r="D19" s="30">
        <v>0</v>
      </c>
      <c r="E19" s="30">
        <v>0</v>
      </c>
      <c r="F19" s="30">
        <v>0</v>
      </c>
      <c r="G19" s="30">
        <v>0</v>
      </c>
      <c r="H19" s="30">
        <v>0</v>
      </c>
      <c r="I19" s="30">
        <v>0</v>
      </c>
      <c r="J19" s="30">
        <v>0</v>
      </c>
      <c r="K19" s="30">
        <v>0</v>
      </c>
      <c r="L19" s="30">
        <v>0</v>
      </c>
      <c r="M19" s="30">
        <v>0</v>
      </c>
      <c r="N19" s="52"/>
      <c r="O19" s="52"/>
      <c r="P19" s="18" t="s">
        <v>22</v>
      </c>
    </row>
    <row r="20" spans="1:18">
      <c r="A20" s="197" t="s">
        <v>298</v>
      </c>
      <c r="B20" s="29">
        <v>0</v>
      </c>
      <c r="C20" s="29">
        <v>0</v>
      </c>
      <c r="D20" s="29">
        <v>0</v>
      </c>
      <c r="E20" s="29">
        <v>0</v>
      </c>
      <c r="F20" s="29">
        <v>0</v>
      </c>
      <c r="G20" s="29">
        <v>0</v>
      </c>
      <c r="H20" s="29">
        <v>0</v>
      </c>
      <c r="I20" s="29">
        <v>0</v>
      </c>
      <c r="J20" s="29">
        <v>0</v>
      </c>
      <c r="K20" s="29">
        <v>0</v>
      </c>
      <c r="L20" s="29">
        <v>0</v>
      </c>
      <c r="M20" s="29">
        <v>0</v>
      </c>
      <c r="N20" s="52"/>
      <c r="O20" s="52"/>
      <c r="P20" s="18" t="s">
        <v>22</v>
      </c>
    </row>
    <row r="21" spans="1:18">
      <c r="A21" s="194" t="s">
        <v>437</v>
      </c>
      <c r="B21" s="195">
        <f t="shared" ref="B21:M21" si="0">SUM(B9:B20)</f>
        <v>3</v>
      </c>
      <c r="C21" s="195">
        <f t="shared" si="0"/>
        <v>384</v>
      </c>
      <c r="D21" s="195">
        <f t="shared" si="0"/>
        <v>0</v>
      </c>
      <c r="E21" s="195">
        <f t="shared" si="0"/>
        <v>0</v>
      </c>
      <c r="F21" s="195">
        <f t="shared" si="0"/>
        <v>0</v>
      </c>
      <c r="G21" s="195">
        <f t="shared" si="0"/>
        <v>0</v>
      </c>
      <c r="H21" s="195">
        <f t="shared" si="0"/>
        <v>0</v>
      </c>
      <c r="I21" s="195">
        <f t="shared" si="0"/>
        <v>0</v>
      </c>
      <c r="J21" s="195">
        <f t="shared" si="0"/>
        <v>0</v>
      </c>
      <c r="K21" s="195">
        <f t="shared" si="0"/>
        <v>0</v>
      </c>
      <c r="L21" s="195">
        <f t="shared" si="0"/>
        <v>-15</v>
      </c>
      <c r="M21" s="195">
        <f t="shared" si="0"/>
        <v>-1066</v>
      </c>
      <c r="N21" s="52"/>
      <c r="O21" s="52"/>
      <c r="P21" s="18" t="s">
        <v>22</v>
      </c>
      <c r="R21" s="53"/>
    </row>
    <row r="22" spans="1:18">
      <c r="A22" s="198" t="s">
        <v>436</v>
      </c>
      <c r="B22" s="30">
        <f>-B21*0.5</f>
        <v>-1.5</v>
      </c>
      <c r="C22" s="30">
        <f>-C21*0.5</f>
        <v>-192</v>
      </c>
      <c r="D22" s="30">
        <f>-D21*0.5</f>
        <v>0</v>
      </c>
      <c r="E22" s="30">
        <f>-E21*0.5</f>
        <v>0</v>
      </c>
      <c r="F22" s="30">
        <f>-F21*0.5</f>
        <v>0</v>
      </c>
      <c r="G22" s="30"/>
      <c r="H22" s="30">
        <f>-H21*0.5</f>
        <v>0</v>
      </c>
      <c r="I22" s="30">
        <f>-I21*0.5</f>
        <v>0</v>
      </c>
      <c r="J22" s="30">
        <f>-J21*0.5</f>
        <v>0</v>
      </c>
      <c r="K22" s="30">
        <f>-K21*0.5</f>
        <v>0</v>
      </c>
      <c r="L22" s="30">
        <v>0</v>
      </c>
      <c r="M22" s="30"/>
      <c r="N22" s="52"/>
      <c r="O22" s="52"/>
      <c r="P22" s="18" t="s">
        <v>22</v>
      </c>
      <c r="R22" s="53" t="s">
        <v>440</v>
      </c>
    </row>
    <row r="23" spans="1:18">
      <c r="A23" s="196" t="s">
        <v>318</v>
      </c>
      <c r="B23" s="30"/>
      <c r="C23" s="30">
        <v>8</v>
      </c>
      <c r="D23" s="30"/>
      <c r="E23" s="30">
        <v>0</v>
      </c>
      <c r="F23" s="30"/>
      <c r="G23" s="30">
        <v>0</v>
      </c>
      <c r="H23" s="30"/>
      <c r="I23" s="30">
        <v>0</v>
      </c>
      <c r="J23" s="30"/>
      <c r="K23" s="30">
        <v>0</v>
      </c>
      <c r="L23" s="30"/>
      <c r="M23" s="30">
        <v>0</v>
      </c>
      <c r="N23" s="52"/>
      <c r="O23" s="52"/>
      <c r="P23" s="18" t="s">
        <v>22</v>
      </c>
      <c r="R23" s="53" t="s">
        <v>439</v>
      </c>
    </row>
    <row r="24" spans="1:18">
      <c r="A24" s="197" t="s">
        <v>435</v>
      </c>
      <c r="B24" s="29">
        <f t="shared" ref="B24:M24" si="1">SUM(B21:B23)</f>
        <v>1.5</v>
      </c>
      <c r="C24" s="29">
        <f t="shared" si="1"/>
        <v>200</v>
      </c>
      <c r="D24" s="29">
        <f t="shared" si="1"/>
        <v>0</v>
      </c>
      <c r="E24" s="29">
        <f t="shared" si="1"/>
        <v>0</v>
      </c>
      <c r="F24" s="29">
        <f t="shared" si="1"/>
        <v>0</v>
      </c>
      <c r="G24" s="29">
        <f t="shared" si="1"/>
        <v>0</v>
      </c>
      <c r="H24" s="29">
        <f t="shared" si="1"/>
        <v>0</v>
      </c>
      <c r="I24" s="29">
        <f t="shared" si="1"/>
        <v>0</v>
      </c>
      <c r="J24" s="29">
        <f t="shared" si="1"/>
        <v>0</v>
      </c>
      <c r="K24" s="29">
        <f t="shared" si="1"/>
        <v>0</v>
      </c>
      <c r="L24" s="29">
        <f t="shared" si="1"/>
        <v>-15</v>
      </c>
      <c r="M24" s="29">
        <f t="shared" si="1"/>
        <v>-1066</v>
      </c>
      <c r="N24" s="52"/>
      <c r="O24" s="52"/>
      <c r="P24" s="18" t="s">
        <v>22</v>
      </c>
    </row>
    <row r="25" spans="1:18">
      <c r="A25" s="196" t="s">
        <v>496</v>
      </c>
      <c r="B25" s="30"/>
      <c r="C25" s="30">
        <v>305</v>
      </c>
      <c r="D25" s="30"/>
      <c r="E25" s="30">
        <v>0</v>
      </c>
      <c r="F25" s="30"/>
      <c r="G25" s="30">
        <v>0</v>
      </c>
      <c r="H25" s="30"/>
      <c r="I25" s="30">
        <v>46</v>
      </c>
      <c r="J25" s="30"/>
      <c r="K25" s="30">
        <v>59</v>
      </c>
      <c r="L25" s="30"/>
      <c r="M25" s="30">
        <v>-1834</v>
      </c>
      <c r="N25" s="52"/>
      <c r="O25" s="52"/>
      <c r="P25" s="18" t="s">
        <v>22</v>
      </c>
    </row>
    <row r="26" spans="1:18">
      <c r="A26" s="196" t="s">
        <v>325</v>
      </c>
      <c r="B26" s="30"/>
      <c r="C26" s="30">
        <v>142</v>
      </c>
      <c r="D26" s="30"/>
      <c r="E26" s="30">
        <v>0</v>
      </c>
      <c r="F26" s="30"/>
      <c r="G26" s="30">
        <v>0</v>
      </c>
      <c r="H26" s="30"/>
      <c r="I26" s="30">
        <v>23</v>
      </c>
      <c r="J26" s="30"/>
      <c r="K26" s="30">
        <v>71</v>
      </c>
      <c r="L26" s="30"/>
      <c r="M26" s="30">
        <v>-730</v>
      </c>
      <c r="N26" s="52"/>
      <c r="O26" s="52"/>
      <c r="P26" s="18" t="s">
        <v>22</v>
      </c>
    </row>
    <row r="27" spans="1:18">
      <c r="A27" s="196" t="s">
        <v>326</v>
      </c>
      <c r="B27" s="30"/>
      <c r="C27" s="30">
        <v>100</v>
      </c>
      <c r="D27" s="30"/>
      <c r="E27" s="30">
        <v>0</v>
      </c>
      <c r="F27" s="30"/>
      <c r="G27" s="30">
        <v>0</v>
      </c>
      <c r="H27" s="30"/>
      <c r="I27" s="30">
        <v>25</v>
      </c>
      <c r="J27" s="30"/>
      <c r="K27" s="30">
        <v>22</v>
      </c>
      <c r="L27" s="30"/>
      <c r="M27" s="30">
        <v>-630</v>
      </c>
      <c r="N27" s="52"/>
      <c r="O27" s="52"/>
      <c r="P27" s="18" t="s">
        <v>22</v>
      </c>
    </row>
    <row r="28" spans="1:18">
      <c r="A28" s="196" t="s">
        <v>328</v>
      </c>
      <c r="B28" s="30"/>
      <c r="C28" s="30">
        <v>0</v>
      </c>
      <c r="D28" s="30"/>
      <c r="E28" s="30">
        <v>0</v>
      </c>
      <c r="F28" s="30"/>
      <c r="G28" s="30">
        <v>0</v>
      </c>
      <c r="H28" s="30"/>
      <c r="I28" s="30">
        <v>0</v>
      </c>
      <c r="J28" s="30"/>
      <c r="K28" s="30">
        <v>0</v>
      </c>
      <c r="L28" s="30"/>
      <c r="M28" s="30">
        <v>-2638</v>
      </c>
      <c r="N28" s="52"/>
      <c r="O28" s="52"/>
      <c r="P28" s="18" t="s">
        <v>22</v>
      </c>
    </row>
    <row r="29" spans="1:18">
      <c r="A29" s="196" t="s">
        <v>331</v>
      </c>
      <c r="B29" s="30"/>
      <c r="C29" s="30">
        <v>42</v>
      </c>
      <c r="D29" s="30"/>
      <c r="E29" s="30">
        <v>144</v>
      </c>
      <c r="F29" s="30"/>
      <c r="G29" s="30">
        <v>0</v>
      </c>
      <c r="H29" s="30"/>
      <c r="I29" s="30">
        <v>6</v>
      </c>
      <c r="J29" s="30"/>
      <c r="K29" s="30">
        <v>12</v>
      </c>
      <c r="L29" s="30"/>
      <c r="M29" s="30">
        <v>-1398</v>
      </c>
      <c r="N29" s="52"/>
      <c r="O29" s="52"/>
      <c r="P29" s="18" t="s">
        <v>22</v>
      </c>
    </row>
    <row r="30" spans="1:18">
      <c r="A30" s="196" t="s">
        <v>333</v>
      </c>
      <c r="B30" s="30"/>
      <c r="C30" s="30">
        <v>107</v>
      </c>
      <c r="D30" s="30"/>
      <c r="E30" s="30">
        <v>147</v>
      </c>
      <c r="F30" s="30"/>
      <c r="G30" s="30">
        <v>0</v>
      </c>
      <c r="H30" s="30"/>
      <c r="I30" s="30">
        <v>12</v>
      </c>
      <c r="J30" s="30"/>
      <c r="K30" s="30">
        <v>55</v>
      </c>
      <c r="L30" s="30"/>
      <c r="M30" s="30">
        <v>-3</v>
      </c>
      <c r="N30" s="52"/>
      <c r="O30" s="52"/>
      <c r="P30" s="18" t="s">
        <v>22</v>
      </c>
    </row>
    <row r="31" spans="1:18">
      <c r="A31" s="196" t="s">
        <v>334</v>
      </c>
      <c r="B31" s="30"/>
      <c r="C31" s="30">
        <v>33</v>
      </c>
      <c r="D31" s="30"/>
      <c r="E31" s="30">
        <v>0</v>
      </c>
      <c r="F31" s="30"/>
      <c r="G31" s="30">
        <v>0</v>
      </c>
      <c r="H31" s="30"/>
      <c r="I31" s="30">
        <v>5</v>
      </c>
      <c r="J31" s="30"/>
      <c r="K31" s="30">
        <v>15</v>
      </c>
      <c r="L31" s="30"/>
      <c r="M31" s="30">
        <v>-1485</v>
      </c>
      <c r="N31" s="52"/>
      <c r="O31" s="52"/>
      <c r="P31" s="18" t="s">
        <v>22</v>
      </c>
    </row>
    <row r="32" spans="1:18">
      <c r="A32" s="196" t="s">
        <v>335</v>
      </c>
      <c r="B32" s="30"/>
      <c r="C32" s="30">
        <v>1012</v>
      </c>
      <c r="D32" s="30"/>
      <c r="E32" s="30">
        <v>1385</v>
      </c>
      <c r="F32" s="30"/>
      <c r="G32" s="30">
        <v>0</v>
      </c>
      <c r="H32" s="30"/>
      <c r="I32" s="30">
        <v>212</v>
      </c>
      <c r="J32" s="30"/>
      <c r="K32" s="30">
        <v>370</v>
      </c>
      <c r="L32" s="30"/>
      <c r="M32" s="30">
        <v>-9018</v>
      </c>
      <c r="N32" s="52"/>
      <c r="O32" s="52"/>
      <c r="P32" s="18" t="s">
        <v>22</v>
      </c>
    </row>
    <row r="33" spans="1:18">
      <c r="A33" s="196" t="s">
        <v>336</v>
      </c>
      <c r="B33" s="30"/>
      <c r="C33" s="30">
        <v>0</v>
      </c>
      <c r="D33" s="30"/>
      <c r="E33" s="30">
        <v>0</v>
      </c>
      <c r="F33" s="30"/>
      <c r="G33" s="30">
        <v>0</v>
      </c>
      <c r="H33" s="30"/>
      <c r="I33" s="30">
        <v>0</v>
      </c>
      <c r="J33" s="30"/>
      <c r="K33" s="30">
        <v>0</v>
      </c>
      <c r="L33" s="30"/>
      <c r="M33" s="30">
        <v>-44</v>
      </c>
      <c r="N33" s="52"/>
      <c r="O33" s="52"/>
      <c r="P33" s="18" t="s">
        <v>22</v>
      </c>
    </row>
    <row r="34" spans="1:18">
      <c r="A34" s="196" t="s">
        <v>462</v>
      </c>
      <c r="B34" s="30"/>
      <c r="C34" s="30">
        <v>365</v>
      </c>
      <c r="D34" s="30"/>
      <c r="E34" s="30">
        <v>0</v>
      </c>
      <c r="F34" s="30"/>
      <c r="G34" s="30">
        <v>0</v>
      </c>
      <c r="H34" s="30"/>
      <c r="I34" s="30">
        <v>3</v>
      </c>
      <c r="J34" s="30"/>
      <c r="K34" s="30">
        <v>107</v>
      </c>
      <c r="L34" s="30"/>
      <c r="M34" s="30">
        <v>-8</v>
      </c>
      <c r="N34" s="52"/>
      <c r="O34" s="52"/>
      <c r="P34" s="18"/>
    </row>
    <row r="35" spans="1:18">
      <c r="A35" s="196" t="s">
        <v>338</v>
      </c>
      <c r="B35" s="30"/>
      <c r="C35" s="30">
        <v>0</v>
      </c>
      <c r="D35" s="30"/>
      <c r="E35" s="30">
        <v>0</v>
      </c>
      <c r="F35" s="30"/>
      <c r="G35" s="30">
        <v>0</v>
      </c>
      <c r="H35" s="30"/>
      <c r="I35" s="30">
        <v>0</v>
      </c>
      <c r="J35" s="30"/>
      <c r="K35" s="30">
        <v>0</v>
      </c>
      <c r="L35" s="30"/>
      <c r="M35" s="30">
        <v>0</v>
      </c>
      <c r="N35" s="52"/>
      <c r="O35" s="52"/>
      <c r="P35" s="18" t="s">
        <v>22</v>
      </c>
    </row>
    <row r="36" spans="1:18">
      <c r="A36" s="196" t="s">
        <v>340</v>
      </c>
      <c r="B36" s="30"/>
      <c r="C36" s="30">
        <v>30</v>
      </c>
      <c r="D36" s="30"/>
      <c r="E36" s="30">
        <v>0</v>
      </c>
      <c r="F36" s="30"/>
      <c r="G36" s="30">
        <v>0</v>
      </c>
      <c r="H36" s="30"/>
      <c r="I36" s="30">
        <v>0</v>
      </c>
      <c r="J36" s="30"/>
      <c r="K36" s="30">
        <v>0</v>
      </c>
      <c r="L36" s="30"/>
      <c r="M36" s="30">
        <v>0</v>
      </c>
      <c r="N36" s="52"/>
      <c r="O36" s="52"/>
      <c r="P36" s="18" t="s">
        <v>22</v>
      </c>
    </row>
    <row r="37" spans="1:18">
      <c r="A37" s="196" t="s">
        <v>341</v>
      </c>
      <c r="B37" s="30"/>
      <c r="C37" s="30">
        <v>1291</v>
      </c>
      <c r="D37" s="30"/>
      <c r="E37" s="30">
        <v>0</v>
      </c>
      <c r="F37" s="30"/>
      <c r="G37" s="30">
        <v>0</v>
      </c>
      <c r="H37" s="30"/>
      <c r="I37" s="30">
        <v>0</v>
      </c>
      <c r="J37" s="30"/>
      <c r="K37" s="30">
        <v>0</v>
      </c>
      <c r="L37" s="30"/>
      <c r="M37" s="30">
        <v>0</v>
      </c>
      <c r="N37" s="52"/>
      <c r="O37" s="52"/>
      <c r="P37" s="18"/>
    </row>
    <row r="38" spans="1:18">
      <c r="A38" s="196" t="s">
        <v>342</v>
      </c>
      <c r="B38" s="30"/>
      <c r="C38" s="30">
        <v>104</v>
      </c>
      <c r="D38" s="30"/>
      <c r="E38" s="30">
        <v>12</v>
      </c>
      <c r="F38" s="30"/>
      <c r="G38" s="30">
        <v>0</v>
      </c>
      <c r="H38" s="30"/>
      <c r="I38" s="30">
        <v>11</v>
      </c>
      <c r="J38" s="30"/>
      <c r="K38" s="30">
        <v>56</v>
      </c>
      <c r="L38" s="30"/>
      <c r="M38" s="30">
        <v>-540</v>
      </c>
      <c r="N38" s="52"/>
      <c r="O38" s="52"/>
      <c r="P38" s="18" t="s">
        <v>22</v>
      </c>
    </row>
    <row r="39" spans="1:18">
      <c r="A39" s="199" t="s">
        <v>343</v>
      </c>
      <c r="B39" s="200"/>
      <c r="C39" s="200">
        <v>4060</v>
      </c>
      <c r="D39" s="200"/>
      <c r="E39" s="200">
        <v>1915</v>
      </c>
      <c r="F39" s="200"/>
      <c r="G39" s="200">
        <v>0</v>
      </c>
      <c r="H39" s="200"/>
      <c r="I39" s="200">
        <v>472</v>
      </c>
      <c r="J39" s="200"/>
      <c r="K39" s="200">
        <v>1041</v>
      </c>
      <c r="L39" s="200"/>
      <c r="M39" s="200">
        <v>-1447</v>
      </c>
      <c r="N39" s="52"/>
      <c r="O39" s="52"/>
      <c r="P39" s="18" t="s">
        <v>22</v>
      </c>
    </row>
    <row r="40" spans="1:18">
      <c r="A40" s="199" t="s">
        <v>344</v>
      </c>
      <c r="B40" s="200"/>
      <c r="C40" s="200">
        <v>0</v>
      </c>
      <c r="D40" s="200"/>
      <c r="E40" s="200">
        <v>0</v>
      </c>
      <c r="F40" s="200"/>
      <c r="G40" s="200">
        <v>0</v>
      </c>
      <c r="H40" s="200"/>
      <c r="I40" s="200">
        <v>0</v>
      </c>
      <c r="J40" s="200"/>
      <c r="K40" s="200">
        <v>0</v>
      </c>
      <c r="L40" s="200"/>
      <c r="M40" s="200">
        <v>0</v>
      </c>
      <c r="N40" s="201"/>
      <c r="O40" s="38"/>
      <c r="P40" s="18"/>
    </row>
    <row r="41" spans="1:18">
      <c r="A41" s="202" t="s">
        <v>434</v>
      </c>
      <c r="B41" s="203">
        <f t="shared" ref="B41" si="2">SUM(B24:B40)</f>
        <v>1.5</v>
      </c>
      <c r="C41" s="203">
        <f t="shared" ref="C41" si="3">SUM(C24:C40)</f>
        <v>7791</v>
      </c>
      <c r="D41" s="203">
        <f t="shared" ref="D41" si="4">SUM(D24:D40)</f>
        <v>0</v>
      </c>
      <c r="E41" s="203">
        <f>SUM(E24:E40)</f>
        <v>3603</v>
      </c>
      <c r="F41" s="203">
        <f t="shared" ref="F41" si="5">SUM(F24:F40)</f>
        <v>0</v>
      </c>
      <c r="G41" s="203">
        <f t="shared" ref="G41" si="6">SUM(G24:G40)</f>
        <v>0</v>
      </c>
      <c r="H41" s="203">
        <f t="shared" ref="H41" si="7">SUM(H24:H40)</f>
        <v>0</v>
      </c>
      <c r="I41" s="203">
        <f t="shared" ref="I41" si="8">SUM(I24:I40)</f>
        <v>815</v>
      </c>
      <c r="J41" s="203">
        <f t="shared" ref="J41" si="9">SUM(J24:J40)</f>
        <v>0</v>
      </c>
      <c r="K41" s="203">
        <f>SUM(K24:K40)</f>
        <v>1808</v>
      </c>
      <c r="L41" s="203">
        <f t="shared" ref="L41" si="10">SUM(L24:L40)</f>
        <v>-15</v>
      </c>
      <c r="M41" s="203">
        <f t="shared" ref="M41" si="11">SUM(M24:M40)</f>
        <v>-20841</v>
      </c>
      <c r="N41" s="62"/>
      <c r="O41" s="62"/>
      <c r="P41" s="18" t="s">
        <v>22</v>
      </c>
    </row>
    <row r="42" spans="1:18">
      <c r="N42" s="52"/>
      <c r="O42" s="52"/>
      <c r="P42" s="2"/>
    </row>
    <row r="43" spans="1:18">
      <c r="A43" s="204"/>
      <c r="B43" s="62"/>
      <c r="C43" s="62"/>
      <c r="D43" s="62"/>
      <c r="E43" s="62"/>
      <c r="F43" s="62"/>
      <c r="G43" s="62"/>
      <c r="H43" s="62"/>
      <c r="I43" s="62"/>
      <c r="J43" s="62"/>
      <c r="K43" s="62"/>
      <c r="L43" s="62"/>
      <c r="M43" s="62"/>
      <c r="N43" s="62"/>
      <c r="O43" s="62"/>
      <c r="P43" s="18" t="s">
        <v>22</v>
      </c>
    </row>
    <row r="44" spans="1:18" ht="15" customHeight="1">
      <c r="A44" s="426" t="s">
        <v>438</v>
      </c>
      <c r="B44" s="427" t="s">
        <v>169</v>
      </c>
      <c r="C44" s="429"/>
      <c r="D44" s="429"/>
      <c r="E44" s="429"/>
      <c r="F44" s="429"/>
      <c r="G44" s="429"/>
      <c r="H44" s="429"/>
      <c r="I44" s="429"/>
      <c r="J44" s="429"/>
      <c r="K44" s="429"/>
      <c r="L44" s="429"/>
      <c r="M44" s="428"/>
      <c r="N44" s="45"/>
      <c r="O44" s="45"/>
      <c r="P44" s="18" t="s">
        <v>22</v>
      </c>
    </row>
    <row r="45" spans="1:18" ht="47.25" customHeight="1">
      <c r="A45" s="425"/>
      <c r="B45" s="427" t="s">
        <v>94</v>
      </c>
      <c r="C45" s="428"/>
      <c r="D45" s="427" t="s">
        <v>93</v>
      </c>
      <c r="E45" s="428"/>
      <c r="F45" s="427" t="s">
        <v>91</v>
      </c>
      <c r="G45" s="428"/>
      <c r="H45" s="427" t="s">
        <v>95</v>
      </c>
      <c r="I45" s="428"/>
      <c r="J45" s="427" t="s">
        <v>92</v>
      </c>
      <c r="K45" s="428"/>
      <c r="L45" s="427" t="s">
        <v>143</v>
      </c>
      <c r="M45" s="428"/>
      <c r="N45" s="45"/>
      <c r="O45" s="45"/>
      <c r="P45" s="18" t="s">
        <v>22</v>
      </c>
    </row>
    <row r="46" spans="1:18" ht="30">
      <c r="A46" s="387"/>
      <c r="B46" s="163" t="s">
        <v>4</v>
      </c>
      <c r="C46" s="163" t="s">
        <v>5</v>
      </c>
      <c r="D46" s="163" t="s">
        <v>4</v>
      </c>
      <c r="E46" s="163" t="s">
        <v>5</v>
      </c>
      <c r="F46" s="163" t="s">
        <v>4</v>
      </c>
      <c r="G46" s="163" t="s">
        <v>5</v>
      </c>
      <c r="H46" s="163" t="s">
        <v>4</v>
      </c>
      <c r="I46" s="163" t="s">
        <v>5</v>
      </c>
      <c r="J46" s="163" t="s">
        <v>4</v>
      </c>
      <c r="K46" s="163" t="s">
        <v>5</v>
      </c>
      <c r="L46" s="163" t="s">
        <v>4</v>
      </c>
      <c r="M46" s="163" t="s">
        <v>5</v>
      </c>
      <c r="N46" s="47"/>
      <c r="O46" s="47"/>
      <c r="P46" s="18" t="s">
        <v>22</v>
      </c>
      <c r="R46" s="2" t="s">
        <v>444</v>
      </c>
    </row>
    <row r="47" spans="1:18">
      <c r="A47" s="194" t="s">
        <v>280</v>
      </c>
      <c r="B47" s="195">
        <v>0</v>
      </c>
      <c r="C47" s="195">
        <v>0</v>
      </c>
      <c r="D47" s="195">
        <v>0</v>
      </c>
      <c r="E47" s="195">
        <v>0</v>
      </c>
      <c r="F47" s="195">
        <v>0</v>
      </c>
      <c r="G47" s="195">
        <v>0</v>
      </c>
      <c r="H47" s="195">
        <v>0</v>
      </c>
      <c r="I47" s="195">
        <v>0</v>
      </c>
      <c r="J47" s="195">
        <v>0</v>
      </c>
      <c r="K47" s="195">
        <v>0</v>
      </c>
      <c r="L47" s="195">
        <v>0</v>
      </c>
      <c r="M47" s="195">
        <v>0</v>
      </c>
      <c r="N47" s="52"/>
      <c r="O47" s="52"/>
      <c r="P47" s="18" t="s">
        <v>22</v>
      </c>
      <c r="R47" s="53" t="s">
        <v>443</v>
      </c>
    </row>
    <row r="48" spans="1:18">
      <c r="A48" s="196" t="s">
        <v>281</v>
      </c>
      <c r="B48" s="30">
        <v>0</v>
      </c>
      <c r="C48" s="30">
        <v>0</v>
      </c>
      <c r="D48" s="30">
        <v>0</v>
      </c>
      <c r="E48" s="30">
        <v>0</v>
      </c>
      <c r="F48" s="30">
        <v>0</v>
      </c>
      <c r="G48" s="30">
        <v>0</v>
      </c>
      <c r="H48" s="30">
        <v>0</v>
      </c>
      <c r="I48" s="30">
        <v>0</v>
      </c>
      <c r="J48" s="30">
        <v>0</v>
      </c>
      <c r="K48" s="30">
        <v>0</v>
      </c>
      <c r="L48" s="30">
        <v>0</v>
      </c>
      <c r="M48" s="30">
        <v>0</v>
      </c>
      <c r="N48" s="52"/>
      <c r="O48" s="52"/>
      <c r="P48" s="18" t="s">
        <v>22</v>
      </c>
      <c r="R48" s="53"/>
    </row>
    <row r="49" spans="1:18">
      <c r="A49" s="196" t="s">
        <v>282</v>
      </c>
      <c r="B49" s="30">
        <v>8</v>
      </c>
      <c r="C49" s="30">
        <v>714</v>
      </c>
      <c r="D49" s="30">
        <v>0</v>
      </c>
      <c r="E49" s="30">
        <v>0</v>
      </c>
      <c r="F49" s="30">
        <v>0</v>
      </c>
      <c r="G49" s="30">
        <v>0</v>
      </c>
      <c r="H49" s="30">
        <v>0</v>
      </c>
      <c r="I49" s="30">
        <v>0</v>
      </c>
      <c r="J49" s="30">
        <v>0</v>
      </c>
      <c r="K49" s="30">
        <v>0</v>
      </c>
      <c r="L49" s="30">
        <v>0</v>
      </c>
      <c r="M49" s="30">
        <v>0</v>
      </c>
      <c r="N49" s="52"/>
      <c r="O49" s="52"/>
      <c r="P49" s="18" t="s">
        <v>22</v>
      </c>
    </row>
    <row r="50" spans="1:18">
      <c r="A50" s="196" t="s">
        <v>283</v>
      </c>
      <c r="B50" s="30">
        <v>46</v>
      </c>
      <c r="C50" s="30">
        <v>4070</v>
      </c>
      <c r="D50" s="30">
        <v>0</v>
      </c>
      <c r="E50" s="30">
        <v>0</v>
      </c>
      <c r="F50" s="30">
        <v>0</v>
      </c>
      <c r="G50" s="30">
        <v>0</v>
      </c>
      <c r="H50" s="30">
        <v>0</v>
      </c>
      <c r="I50" s="30">
        <v>0</v>
      </c>
      <c r="J50" s="30">
        <v>0</v>
      </c>
      <c r="K50" s="30">
        <v>0</v>
      </c>
      <c r="L50" s="30">
        <v>0</v>
      </c>
      <c r="M50" s="30">
        <v>0</v>
      </c>
      <c r="N50" s="52"/>
      <c r="O50" s="52"/>
      <c r="P50" s="18" t="s">
        <v>22</v>
      </c>
      <c r="R50" s="53" t="s">
        <v>442</v>
      </c>
    </row>
    <row r="51" spans="1:18">
      <c r="A51" s="196" t="s">
        <v>284</v>
      </c>
      <c r="B51" s="30">
        <v>0</v>
      </c>
      <c r="C51" s="30">
        <v>0</v>
      </c>
      <c r="D51" s="30">
        <v>0</v>
      </c>
      <c r="E51" s="30">
        <v>0</v>
      </c>
      <c r="F51" s="30">
        <v>0</v>
      </c>
      <c r="G51" s="30">
        <v>0</v>
      </c>
      <c r="H51" s="30">
        <v>0</v>
      </c>
      <c r="I51" s="30">
        <v>0</v>
      </c>
      <c r="J51" s="30">
        <v>0</v>
      </c>
      <c r="K51" s="30">
        <v>0</v>
      </c>
      <c r="L51" s="30">
        <v>0</v>
      </c>
      <c r="M51" s="30">
        <v>0</v>
      </c>
      <c r="N51" s="52"/>
      <c r="O51" s="52"/>
      <c r="P51" s="18" t="s">
        <v>22</v>
      </c>
      <c r="R51" s="53" t="s">
        <v>441</v>
      </c>
    </row>
    <row r="52" spans="1:18">
      <c r="A52" s="196" t="s">
        <v>285</v>
      </c>
      <c r="B52" s="30">
        <v>4</v>
      </c>
      <c r="C52" s="30">
        <v>238</v>
      </c>
      <c r="D52" s="30">
        <v>0</v>
      </c>
      <c r="E52" s="30">
        <v>0</v>
      </c>
      <c r="F52" s="30">
        <v>0</v>
      </c>
      <c r="G52" s="30">
        <v>0</v>
      </c>
      <c r="H52" s="30">
        <v>0</v>
      </c>
      <c r="I52" s="30">
        <v>0</v>
      </c>
      <c r="J52" s="30">
        <v>0</v>
      </c>
      <c r="K52" s="30">
        <v>0</v>
      </c>
      <c r="L52" s="30">
        <v>0</v>
      </c>
      <c r="M52" s="30">
        <v>0</v>
      </c>
      <c r="N52" s="52"/>
      <c r="O52" s="52"/>
      <c r="P52" s="18" t="s">
        <v>22</v>
      </c>
      <c r="R52" s="53"/>
    </row>
    <row r="53" spans="1:18">
      <c r="A53" s="196" t="s">
        <v>286</v>
      </c>
      <c r="B53" s="30">
        <v>32</v>
      </c>
      <c r="C53" s="30">
        <v>2014</v>
      </c>
      <c r="D53" s="30">
        <v>0</v>
      </c>
      <c r="E53" s="30">
        <v>0</v>
      </c>
      <c r="F53" s="30">
        <v>0</v>
      </c>
      <c r="G53" s="30">
        <v>0</v>
      </c>
      <c r="H53" s="30">
        <v>4</v>
      </c>
      <c r="I53" s="30">
        <v>252</v>
      </c>
      <c r="J53" s="30">
        <v>0</v>
      </c>
      <c r="K53" s="30">
        <v>0</v>
      </c>
      <c r="L53" s="30">
        <v>0</v>
      </c>
      <c r="M53" s="30">
        <v>0</v>
      </c>
      <c r="N53" s="52"/>
      <c r="O53" s="52"/>
      <c r="P53" s="18" t="s">
        <v>22</v>
      </c>
      <c r="R53" s="53"/>
    </row>
    <row r="54" spans="1:18">
      <c r="A54" s="196" t="s">
        <v>287</v>
      </c>
      <c r="B54" s="30">
        <v>0</v>
      </c>
      <c r="C54" s="30">
        <v>0</v>
      </c>
      <c r="D54" s="30">
        <v>0</v>
      </c>
      <c r="E54" s="30">
        <v>0</v>
      </c>
      <c r="F54" s="30">
        <v>0</v>
      </c>
      <c r="G54" s="30">
        <v>0</v>
      </c>
      <c r="H54" s="30">
        <v>24</v>
      </c>
      <c r="I54" s="30">
        <v>1244</v>
      </c>
      <c r="J54" s="30">
        <v>0</v>
      </c>
      <c r="K54" s="30">
        <v>0</v>
      </c>
      <c r="L54" s="30">
        <v>0</v>
      </c>
      <c r="M54" s="30">
        <v>0</v>
      </c>
      <c r="N54" s="52"/>
      <c r="O54" s="52"/>
      <c r="P54" s="18" t="s">
        <v>22</v>
      </c>
      <c r="R54" s="53"/>
    </row>
    <row r="55" spans="1:18">
      <c r="A55" s="196" t="s">
        <v>288</v>
      </c>
      <c r="B55" s="30">
        <v>0</v>
      </c>
      <c r="C55" s="30">
        <v>0</v>
      </c>
      <c r="D55" s="30">
        <v>0</v>
      </c>
      <c r="E55" s="30">
        <v>0</v>
      </c>
      <c r="F55" s="30">
        <v>0</v>
      </c>
      <c r="G55" s="30">
        <v>0</v>
      </c>
      <c r="H55" s="30">
        <v>0</v>
      </c>
      <c r="I55" s="30">
        <v>0</v>
      </c>
      <c r="J55" s="30">
        <v>0</v>
      </c>
      <c r="K55" s="30">
        <v>0</v>
      </c>
      <c r="L55" s="30">
        <v>0</v>
      </c>
      <c r="M55" s="30">
        <v>0</v>
      </c>
      <c r="N55" s="52"/>
      <c r="O55" s="52"/>
      <c r="P55" s="18" t="s">
        <v>22</v>
      </c>
      <c r="R55" s="53"/>
    </row>
    <row r="56" spans="1:18">
      <c r="A56" s="196" t="s">
        <v>289</v>
      </c>
      <c r="B56" s="30">
        <v>1</v>
      </c>
      <c r="C56" s="30">
        <v>22</v>
      </c>
      <c r="D56" s="30">
        <v>0</v>
      </c>
      <c r="E56" s="30">
        <v>0</v>
      </c>
      <c r="F56" s="30">
        <v>0</v>
      </c>
      <c r="G56" s="30">
        <v>0</v>
      </c>
      <c r="H56" s="30">
        <v>0</v>
      </c>
      <c r="I56" s="30">
        <v>0</v>
      </c>
      <c r="J56" s="30">
        <v>0</v>
      </c>
      <c r="K56" s="30">
        <v>0</v>
      </c>
      <c r="L56" s="30">
        <v>0</v>
      </c>
      <c r="M56" s="30">
        <v>0</v>
      </c>
      <c r="N56" s="52"/>
      <c r="O56" s="52"/>
      <c r="P56" s="18" t="s">
        <v>22</v>
      </c>
    </row>
    <row r="57" spans="1:18">
      <c r="A57" s="196" t="s">
        <v>297</v>
      </c>
      <c r="B57" s="30">
        <v>0</v>
      </c>
      <c r="C57" s="30">
        <v>0</v>
      </c>
      <c r="D57" s="30">
        <v>0</v>
      </c>
      <c r="E57" s="30">
        <v>0</v>
      </c>
      <c r="F57" s="30">
        <v>0</v>
      </c>
      <c r="G57" s="30">
        <v>0</v>
      </c>
      <c r="H57" s="30">
        <v>0</v>
      </c>
      <c r="I57" s="30">
        <v>0</v>
      </c>
      <c r="J57" s="30">
        <v>0</v>
      </c>
      <c r="K57" s="30">
        <v>0</v>
      </c>
      <c r="L57" s="30">
        <v>0</v>
      </c>
      <c r="M57" s="30">
        <v>0</v>
      </c>
      <c r="N57" s="52"/>
      <c r="O57" s="52"/>
      <c r="P57" s="18" t="s">
        <v>22</v>
      </c>
    </row>
    <row r="58" spans="1:18">
      <c r="A58" s="197" t="s">
        <v>298</v>
      </c>
      <c r="B58" s="29">
        <v>0</v>
      </c>
      <c r="C58" s="29">
        <v>0</v>
      </c>
      <c r="D58" s="29">
        <v>0</v>
      </c>
      <c r="E58" s="29">
        <v>0</v>
      </c>
      <c r="F58" s="29">
        <v>0</v>
      </c>
      <c r="G58" s="29">
        <v>0</v>
      </c>
      <c r="H58" s="29">
        <v>0</v>
      </c>
      <c r="I58" s="29">
        <v>0</v>
      </c>
      <c r="J58" s="29">
        <v>0</v>
      </c>
      <c r="K58" s="29">
        <v>0</v>
      </c>
      <c r="L58" s="29">
        <v>0</v>
      </c>
      <c r="M58" s="29">
        <v>0</v>
      </c>
      <c r="N58" s="52"/>
      <c r="O58" s="52"/>
      <c r="P58" s="18" t="s">
        <v>22</v>
      </c>
    </row>
    <row r="59" spans="1:18">
      <c r="A59" s="194" t="s">
        <v>437</v>
      </c>
      <c r="B59" s="195">
        <f t="shared" ref="B59" si="12">SUM(B47:B58)</f>
        <v>91</v>
      </c>
      <c r="C59" s="195">
        <f t="shared" ref="C59" si="13">SUM(C47:C58)</f>
        <v>7058</v>
      </c>
      <c r="D59" s="195">
        <f t="shared" ref="D59" si="14">SUM(D47:D58)</f>
        <v>0</v>
      </c>
      <c r="E59" s="195">
        <f t="shared" ref="E59" si="15">SUM(E47:E58)</f>
        <v>0</v>
      </c>
      <c r="F59" s="195">
        <f t="shared" ref="F59" si="16">SUM(F47:F58)</f>
        <v>0</v>
      </c>
      <c r="G59" s="195">
        <f t="shared" ref="G59" si="17">SUM(G47:G58)</f>
        <v>0</v>
      </c>
      <c r="H59" s="195">
        <f t="shared" ref="H59" si="18">SUM(H47:H58)</f>
        <v>28</v>
      </c>
      <c r="I59" s="195">
        <f t="shared" ref="I59" si="19">SUM(I47:I58)</f>
        <v>1496</v>
      </c>
      <c r="J59" s="195">
        <f t="shared" ref="J59" si="20">SUM(J47:J58)</f>
        <v>0</v>
      </c>
      <c r="K59" s="195">
        <f t="shared" ref="K59" si="21">SUM(K47:K58)</f>
        <v>0</v>
      </c>
      <c r="L59" s="195">
        <f t="shared" ref="L59" si="22">SUM(L47:L58)</f>
        <v>0</v>
      </c>
      <c r="M59" s="195">
        <f t="shared" ref="M59" si="23">SUM(M47:M58)</f>
        <v>0</v>
      </c>
      <c r="N59" s="52"/>
      <c r="O59" s="52"/>
      <c r="P59" s="18" t="s">
        <v>22</v>
      </c>
      <c r="R59" s="53"/>
    </row>
    <row r="60" spans="1:18">
      <c r="A60" s="198" t="s">
        <v>436</v>
      </c>
      <c r="B60" s="30">
        <f>-B59*0.5</f>
        <v>-45.5</v>
      </c>
      <c r="C60" s="30">
        <f>-C59*0.5</f>
        <v>-3529</v>
      </c>
      <c r="D60" s="30">
        <f>-D59*0.5</f>
        <v>0</v>
      </c>
      <c r="E60" s="30">
        <f>-E59*0.5</f>
        <v>0</v>
      </c>
      <c r="F60" s="30">
        <f>-F59*0.5</f>
        <v>0</v>
      </c>
      <c r="G60" s="30"/>
      <c r="H60" s="30">
        <f>-H59*0.5</f>
        <v>-14</v>
      </c>
      <c r="I60" s="30">
        <f>-I59*0.5</f>
        <v>-748</v>
      </c>
      <c r="J60" s="30">
        <f>-J59*0.5</f>
        <v>0</v>
      </c>
      <c r="K60" s="30">
        <f>-K59*0.5</f>
        <v>0</v>
      </c>
      <c r="L60" s="30">
        <f>-L59*0.5</f>
        <v>0</v>
      </c>
      <c r="M60" s="30"/>
      <c r="N60" s="52"/>
      <c r="O60" s="52"/>
      <c r="P60" s="18" t="s">
        <v>22</v>
      </c>
      <c r="R60" s="53" t="s">
        <v>440</v>
      </c>
    </row>
    <row r="61" spans="1:18">
      <c r="A61" s="196" t="s">
        <v>318</v>
      </c>
      <c r="B61" s="30"/>
      <c r="C61" s="30">
        <v>306</v>
      </c>
      <c r="D61" s="30"/>
      <c r="E61" s="30">
        <v>0</v>
      </c>
      <c r="F61" s="30"/>
      <c r="G61" s="30">
        <v>0</v>
      </c>
      <c r="H61" s="30"/>
      <c r="I61" s="30">
        <v>55</v>
      </c>
      <c r="J61" s="30"/>
      <c r="K61" s="30">
        <v>0</v>
      </c>
      <c r="L61" s="30"/>
      <c r="M61" s="30">
        <v>0</v>
      </c>
      <c r="N61" s="52"/>
      <c r="O61" s="52"/>
      <c r="P61" s="18" t="s">
        <v>22</v>
      </c>
      <c r="R61" s="53" t="s">
        <v>439</v>
      </c>
    </row>
    <row r="62" spans="1:18">
      <c r="A62" s="197" t="s">
        <v>435</v>
      </c>
      <c r="B62" s="29">
        <f t="shared" ref="B62" si="24">SUM(B59:B61)</f>
        <v>45.5</v>
      </c>
      <c r="C62" s="29">
        <f t="shared" ref="C62" si="25">SUM(C59:C61)</f>
        <v>3835</v>
      </c>
      <c r="D62" s="29">
        <f t="shared" ref="D62" si="26">SUM(D59:D61)</f>
        <v>0</v>
      </c>
      <c r="E62" s="29">
        <f t="shared" ref="E62" si="27">SUM(E59:E61)</f>
        <v>0</v>
      </c>
      <c r="F62" s="29">
        <f t="shared" ref="F62" si="28">SUM(F59:F61)</f>
        <v>0</v>
      </c>
      <c r="G62" s="29">
        <f t="shared" ref="G62" si="29">SUM(G59:G61)</f>
        <v>0</v>
      </c>
      <c r="H62" s="29">
        <f t="shared" ref="H62" si="30">SUM(H59:H61)</f>
        <v>14</v>
      </c>
      <c r="I62" s="29">
        <f t="shared" ref="I62" si="31">SUM(I59:I61)</f>
        <v>803</v>
      </c>
      <c r="J62" s="29">
        <f t="shared" ref="J62" si="32">SUM(J59:J61)</f>
        <v>0</v>
      </c>
      <c r="K62" s="29">
        <f t="shared" ref="K62" si="33">SUM(K59:K61)</f>
        <v>0</v>
      </c>
      <c r="L62" s="29">
        <f t="shared" ref="L62" si="34">SUM(L59:L61)</f>
        <v>0</v>
      </c>
      <c r="M62" s="29">
        <f t="shared" ref="M62" si="35">SUM(M59:M61)</f>
        <v>0</v>
      </c>
      <c r="N62" s="52"/>
      <c r="O62" s="52"/>
      <c r="P62" s="18" t="s">
        <v>22</v>
      </c>
    </row>
    <row r="63" spans="1:18">
      <c r="A63" s="196" t="s">
        <v>496</v>
      </c>
      <c r="B63" s="30"/>
      <c r="C63" s="30">
        <v>1780</v>
      </c>
      <c r="D63" s="30"/>
      <c r="E63" s="30">
        <v>0</v>
      </c>
      <c r="F63" s="30"/>
      <c r="G63" s="30">
        <v>0</v>
      </c>
      <c r="H63" s="30"/>
      <c r="I63" s="30">
        <v>346</v>
      </c>
      <c r="J63" s="30"/>
      <c r="K63" s="30">
        <v>104</v>
      </c>
      <c r="L63" s="30"/>
      <c r="M63" s="30">
        <v>-1870</v>
      </c>
      <c r="N63" s="52"/>
      <c r="O63" s="52"/>
      <c r="P63" s="18" t="s">
        <v>22</v>
      </c>
    </row>
    <row r="64" spans="1:18">
      <c r="A64" s="196" t="s">
        <v>325</v>
      </c>
      <c r="B64" s="30"/>
      <c r="C64" s="30">
        <v>653</v>
      </c>
      <c r="D64" s="30"/>
      <c r="E64" s="30">
        <v>0</v>
      </c>
      <c r="F64" s="30"/>
      <c r="G64" s="30">
        <v>0</v>
      </c>
      <c r="H64" s="30"/>
      <c r="I64" s="30">
        <v>661</v>
      </c>
      <c r="J64" s="30"/>
      <c r="K64" s="30">
        <v>139</v>
      </c>
      <c r="L64" s="30"/>
      <c r="M64" s="30">
        <v>-5911</v>
      </c>
      <c r="N64" s="52"/>
      <c r="O64" s="52"/>
      <c r="P64" s="18" t="s">
        <v>22</v>
      </c>
    </row>
    <row r="65" spans="1:16">
      <c r="A65" s="196" t="s">
        <v>326</v>
      </c>
      <c r="B65" s="30"/>
      <c r="C65" s="30">
        <v>176</v>
      </c>
      <c r="D65" s="30"/>
      <c r="E65" s="30">
        <v>0</v>
      </c>
      <c r="F65" s="30"/>
      <c r="G65" s="30">
        <v>0</v>
      </c>
      <c r="H65" s="30"/>
      <c r="I65" s="30">
        <v>45</v>
      </c>
      <c r="J65" s="30"/>
      <c r="K65" s="30">
        <v>38</v>
      </c>
      <c r="L65" s="30"/>
      <c r="M65" s="30">
        <v>-1110</v>
      </c>
      <c r="N65" s="52"/>
      <c r="O65" s="52"/>
      <c r="P65" s="18" t="s">
        <v>22</v>
      </c>
    </row>
    <row r="66" spans="1:16">
      <c r="A66" s="196" t="s">
        <v>328</v>
      </c>
      <c r="B66" s="30"/>
      <c r="C66" s="30">
        <v>0</v>
      </c>
      <c r="D66" s="30"/>
      <c r="E66" s="30">
        <v>0</v>
      </c>
      <c r="F66" s="30"/>
      <c r="G66" s="30">
        <v>0</v>
      </c>
      <c r="H66" s="30"/>
      <c r="I66" s="30">
        <v>0</v>
      </c>
      <c r="J66" s="30"/>
      <c r="K66" s="30">
        <v>0</v>
      </c>
      <c r="L66" s="30"/>
      <c r="M66" s="30">
        <v>-4648</v>
      </c>
      <c r="N66" s="52"/>
      <c r="O66" s="52"/>
      <c r="P66" s="18" t="s">
        <v>22</v>
      </c>
    </row>
    <row r="67" spans="1:16">
      <c r="A67" s="196" t="s">
        <v>331</v>
      </c>
      <c r="B67" s="30"/>
      <c r="C67" s="30">
        <v>74</v>
      </c>
      <c r="D67" s="30"/>
      <c r="E67" s="30">
        <v>254</v>
      </c>
      <c r="F67" s="30"/>
      <c r="G67" s="30">
        <v>0</v>
      </c>
      <c r="H67" s="30"/>
      <c r="I67" s="30">
        <v>10</v>
      </c>
      <c r="J67" s="30"/>
      <c r="K67" s="30">
        <v>22</v>
      </c>
      <c r="L67" s="30"/>
      <c r="M67" s="30">
        <v>-3459</v>
      </c>
      <c r="N67" s="52"/>
      <c r="O67" s="52"/>
      <c r="P67" s="18" t="s">
        <v>22</v>
      </c>
    </row>
    <row r="68" spans="1:16">
      <c r="A68" s="196" t="s">
        <v>333</v>
      </c>
      <c r="B68" s="30"/>
      <c r="C68" s="30">
        <v>188</v>
      </c>
      <c r="D68" s="30"/>
      <c r="E68" s="30">
        <v>258</v>
      </c>
      <c r="F68" s="30"/>
      <c r="G68" s="30">
        <v>0</v>
      </c>
      <c r="H68" s="30"/>
      <c r="I68" s="30">
        <v>21</v>
      </c>
      <c r="J68" s="30"/>
      <c r="K68" s="30">
        <v>97</v>
      </c>
      <c r="L68" s="30"/>
      <c r="M68" s="30">
        <v>-6</v>
      </c>
      <c r="N68" s="52"/>
      <c r="O68" s="52"/>
      <c r="P68" s="18" t="s">
        <v>22</v>
      </c>
    </row>
    <row r="69" spans="1:16">
      <c r="A69" s="196" t="s">
        <v>334</v>
      </c>
      <c r="B69" s="30"/>
      <c r="C69" s="30">
        <v>646</v>
      </c>
      <c r="D69" s="30"/>
      <c r="E69" s="30">
        <v>0</v>
      </c>
      <c r="F69" s="30"/>
      <c r="G69" s="30">
        <v>0</v>
      </c>
      <c r="H69" s="30"/>
      <c r="I69" s="30">
        <v>38</v>
      </c>
      <c r="J69" s="30"/>
      <c r="K69" s="30">
        <v>35</v>
      </c>
      <c r="L69" s="30"/>
      <c r="M69" s="30">
        <v>0</v>
      </c>
      <c r="N69" s="52"/>
      <c r="O69" s="52"/>
      <c r="P69" s="18" t="s">
        <v>22</v>
      </c>
    </row>
    <row r="70" spans="1:16">
      <c r="A70" s="196" t="s">
        <v>335</v>
      </c>
      <c r="B70" s="30"/>
      <c r="C70" s="30">
        <v>1448</v>
      </c>
      <c r="D70" s="30"/>
      <c r="E70" s="30">
        <v>2441</v>
      </c>
      <c r="F70" s="30"/>
      <c r="G70" s="30">
        <v>0</v>
      </c>
      <c r="H70" s="30"/>
      <c r="I70" s="30">
        <v>499</v>
      </c>
      <c r="J70" s="30"/>
      <c r="K70" s="30">
        <v>414</v>
      </c>
      <c r="L70" s="30"/>
      <c r="M70" s="30">
        <v>-3353</v>
      </c>
      <c r="N70" s="52"/>
      <c r="O70" s="52"/>
      <c r="P70" s="18" t="s">
        <v>22</v>
      </c>
    </row>
    <row r="71" spans="1:16">
      <c r="A71" s="196" t="s">
        <v>336</v>
      </c>
      <c r="B71" s="30"/>
      <c r="C71" s="30">
        <v>0</v>
      </c>
      <c r="D71" s="30"/>
      <c r="E71" s="30">
        <v>0</v>
      </c>
      <c r="F71" s="30"/>
      <c r="G71" s="30">
        <v>0</v>
      </c>
      <c r="H71" s="30"/>
      <c r="I71" s="30">
        <v>0</v>
      </c>
      <c r="J71" s="30"/>
      <c r="K71" s="30">
        <v>0</v>
      </c>
      <c r="L71" s="30"/>
      <c r="M71" s="30">
        <v>-114</v>
      </c>
      <c r="N71" s="52"/>
      <c r="O71" s="52"/>
      <c r="P71" s="18" t="s">
        <v>22</v>
      </c>
    </row>
    <row r="72" spans="1:16">
      <c r="A72" s="196" t="s">
        <v>462</v>
      </c>
      <c r="B72" s="30"/>
      <c r="C72" s="30">
        <v>642</v>
      </c>
      <c r="D72" s="30"/>
      <c r="E72" s="30">
        <v>0</v>
      </c>
      <c r="F72" s="30"/>
      <c r="G72" s="30">
        <v>0</v>
      </c>
      <c r="H72" s="30"/>
      <c r="I72" s="30">
        <v>191</v>
      </c>
      <c r="J72" s="30"/>
      <c r="K72" s="30">
        <v>188</v>
      </c>
      <c r="L72" s="30"/>
      <c r="M72" s="30">
        <v>-14</v>
      </c>
      <c r="N72" s="52"/>
      <c r="O72" s="52"/>
      <c r="P72" s="18"/>
    </row>
    <row r="73" spans="1:16">
      <c r="A73" s="196" t="s">
        <v>338</v>
      </c>
      <c r="B73" s="30"/>
      <c r="C73" s="30">
        <v>0</v>
      </c>
      <c r="D73" s="30"/>
      <c r="E73" s="30">
        <v>0</v>
      </c>
      <c r="F73" s="30"/>
      <c r="G73" s="30">
        <v>0</v>
      </c>
      <c r="H73" s="30"/>
      <c r="I73" s="30">
        <v>0</v>
      </c>
      <c r="J73" s="30"/>
      <c r="K73" s="30">
        <v>0</v>
      </c>
      <c r="L73" s="30"/>
      <c r="M73" s="30">
        <v>0</v>
      </c>
      <c r="N73" s="52"/>
      <c r="O73" s="52"/>
      <c r="P73" s="18" t="s">
        <v>22</v>
      </c>
    </row>
    <row r="74" spans="1:16">
      <c r="A74" s="196" t="s">
        <v>340</v>
      </c>
      <c r="B74" s="30"/>
      <c r="C74" s="30">
        <v>278</v>
      </c>
      <c r="D74" s="30"/>
      <c r="E74" s="30">
        <v>0</v>
      </c>
      <c r="F74" s="30"/>
      <c r="G74" s="30">
        <v>0</v>
      </c>
      <c r="H74" s="30"/>
      <c r="I74" s="30">
        <v>5</v>
      </c>
      <c r="J74" s="30"/>
      <c r="K74" s="30">
        <v>0</v>
      </c>
      <c r="L74" s="30"/>
      <c r="M74" s="30">
        <v>0</v>
      </c>
      <c r="N74" s="52"/>
      <c r="O74" s="52"/>
      <c r="P74" s="18" t="s">
        <v>22</v>
      </c>
    </row>
    <row r="75" spans="1:16">
      <c r="A75" s="196" t="s">
        <v>341</v>
      </c>
      <c r="B75" s="30"/>
      <c r="C75" s="30">
        <v>12105</v>
      </c>
      <c r="D75" s="30"/>
      <c r="E75" s="30">
        <v>0</v>
      </c>
      <c r="F75" s="30"/>
      <c r="G75" s="30">
        <v>0</v>
      </c>
      <c r="H75" s="30"/>
      <c r="I75" s="30">
        <v>0</v>
      </c>
      <c r="J75" s="30"/>
      <c r="K75" s="30">
        <v>0</v>
      </c>
      <c r="L75" s="30"/>
      <c r="M75" s="30">
        <v>0</v>
      </c>
      <c r="N75" s="52"/>
      <c r="O75" s="52"/>
      <c r="P75" s="18"/>
    </row>
    <row r="76" spans="1:16">
      <c r="A76" s="196" t="s">
        <v>342</v>
      </c>
      <c r="B76" s="30"/>
      <c r="C76" s="30">
        <v>219</v>
      </c>
      <c r="D76" s="30"/>
      <c r="E76" s="30">
        <v>21</v>
      </c>
      <c r="F76" s="30"/>
      <c r="G76" s="30">
        <v>0</v>
      </c>
      <c r="H76" s="30"/>
      <c r="I76" s="30">
        <v>131</v>
      </c>
      <c r="J76" s="30"/>
      <c r="K76" s="30">
        <v>95</v>
      </c>
      <c r="L76" s="30"/>
      <c r="M76" s="30">
        <v>-1020</v>
      </c>
      <c r="N76" s="52"/>
      <c r="O76" s="52"/>
      <c r="P76" s="18" t="s">
        <v>22</v>
      </c>
    </row>
    <row r="77" spans="1:16">
      <c r="A77" s="199" t="s">
        <v>343</v>
      </c>
      <c r="B77" s="200"/>
      <c r="C77" s="200">
        <v>31257</v>
      </c>
      <c r="D77" s="200"/>
      <c r="E77" s="200">
        <v>3374</v>
      </c>
      <c r="F77" s="200"/>
      <c r="G77" s="200">
        <v>0</v>
      </c>
      <c r="H77" s="200"/>
      <c r="I77" s="200">
        <v>1353</v>
      </c>
      <c r="J77" s="200"/>
      <c r="K77" s="200">
        <v>3604</v>
      </c>
      <c r="L77" s="200"/>
      <c r="M77" s="200">
        <v>-1756</v>
      </c>
      <c r="N77" s="52"/>
      <c r="O77" s="52"/>
      <c r="P77" s="18" t="s">
        <v>22</v>
      </c>
    </row>
    <row r="78" spans="1:16">
      <c r="A78" s="199" t="s">
        <v>344</v>
      </c>
      <c r="B78" s="200"/>
      <c r="C78" s="200">
        <v>0</v>
      </c>
      <c r="D78" s="200"/>
      <c r="E78" s="200">
        <v>0</v>
      </c>
      <c r="F78" s="200"/>
      <c r="G78" s="200">
        <v>0</v>
      </c>
      <c r="H78" s="200"/>
      <c r="I78" s="200">
        <v>0</v>
      </c>
      <c r="J78" s="200"/>
      <c r="K78" s="200">
        <v>0</v>
      </c>
      <c r="L78" s="200"/>
      <c r="M78" s="200">
        <v>0</v>
      </c>
      <c r="N78" s="201"/>
      <c r="O78" s="38"/>
      <c r="P78" s="18"/>
    </row>
    <row r="79" spans="1:16">
      <c r="A79" s="202" t="s">
        <v>434</v>
      </c>
      <c r="B79" s="203">
        <f t="shared" ref="B79" si="36">SUM(B62:B78)</f>
        <v>45.5</v>
      </c>
      <c r="C79" s="203">
        <f t="shared" ref="C79" si="37">SUM(C62:C78)</f>
        <v>53301</v>
      </c>
      <c r="D79" s="203">
        <f t="shared" ref="D79" si="38">SUM(D62:D78)</f>
        <v>0</v>
      </c>
      <c r="E79" s="203">
        <f>SUM(E62:E78)</f>
        <v>6348</v>
      </c>
      <c r="F79" s="203">
        <f t="shared" ref="F79" si="39">SUM(F62:F78)</f>
        <v>0</v>
      </c>
      <c r="G79" s="203">
        <f t="shared" ref="G79" si="40">SUM(G62:G78)</f>
        <v>0</v>
      </c>
      <c r="H79" s="203">
        <f t="shared" ref="H79" si="41">SUM(H62:H78)</f>
        <v>14</v>
      </c>
      <c r="I79" s="203">
        <f t="shared" ref="I79" si="42">SUM(I62:I78)</f>
        <v>4103</v>
      </c>
      <c r="J79" s="203">
        <f t="shared" ref="J79" si="43">SUM(J62:J78)</f>
        <v>0</v>
      </c>
      <c r="K79" s="203">
        <f>SUM(K62:K78)</f>
        <v>4736</v>
      </c>
      <c r="L79" s="203">
        <f t="shared" ref="L79" si="44">SUM(L62:L78)</f>
        <v>0</v>
      </c>
      <c r="M79" s="203">
        <f t="shared" ref="M79" si="45">SUM(M62:M78)</f>
        <v>-23261</v>
      </c>
      <c r="N79" s="62"/>
      <c r="O79" s="62"/>
      <c r="P79" s="18" t="s">
        <v>22</v>
      </c>
    </row>
    <row r="80" spans="1:16">
      <c r="A80" s="52"/>
      <c r="B80" s="52"/>
      <c r="C80" s="52"/>
      <c r="D80" s="52"/>
      <c r="E80" s="52"/>
      <c r="F80" s="52"/>
      <c r="G80" s="52"/>
      <c r="H80" s="52"/>
      <c r="I80" s="52"/>
      <c r="J80" s="52"/>
      <c r="K80" s="52"/>
      <c r="L80" s="52"/>
      <c r="M80" s="52"/>
      <c r="N80" s="52"/>
      <c r="O80" s="52"/>
      <c r="P80" s="18" t="s">
        <v>22</v>
      </c>
    </row>
    <row r="81" spans="1:18">
      <c r="N81" s="52"/>
      <c r="O81" s="52"/>
      <c r="P81" s="2"/>
    </row>
    <row r="82" spans="1:18" ht="15" customHeight="1">
      <c r="A82" s="426" t="s">
        <v>438</v>
      </c>
      <c r="B82" s="427" t="s">
        <v>445</v>
      </c>
      <c r="C82" s="429"/>
      <c r="D82" s="429"/>
      <c r="E82" s="429"/>
      <c r="F82" s="429"/>
      <c r="G82" s="429"/>
      <c r="H82" s="429"/>
      <c r="I82" s="429"/>
      <c r="J82" s="429"/>
      <c r="K82" s="429"/>
      <c r="L82" s="429"/>
      <c r="M82" s="428"/>
      <c r="N82" s="45"/>
      <c r="O82" s="45"/>
      <c r="P82" s="18" t="s">
        <v>22</v>
      </c>
    </row>
    <row r="83" spans="1:18" ht="47.25" customHeight="1">
      <c r="A83" s="425"/>
      <c r="B83" s="427" t="s">
        <v>94</v>
      </c>
      <c r="C83" s="428"/>
      <c r="D83" s="427" t="s">
        <v>93</v>
      </c>
      <c r="E83" s="428"/>
      <c r="F83" s="427" t="s">
        <v>91</v>
      </c>
      <c r="G83" s="428"/>
      <c r="H83" s="427" t="s">
        <v>95</v>
      </c>
      <c r="I83" s="428"/>
      <c r="J83" s="427" t="s">
        <v>92</v>
      </c>
      <c r="K83" s="428"/>
      <c r="L83" s="427" t="s">
        <v>143</v>
      </c>
      <c r="M83" s="428"/>
      <c r="N83" s="45"/>
      <c r="O83" s="45"/>
      <c r="P83" s="18" t="s">
        <v>22</v>
      </c>
    </row>
    <row r="84" spans="1:18" ht="30">
      <c r="A84" s="387"/>
      <c r="B84" s="163" t="s">
        <v>4</v>
      </c>
      <c r="C84" s="163" t="s">
        <v>5</v>
      </c>
      <c r="D84" s="163" t="s">
        <v>4</v>
      </c>
      <c r="E84" s="163" t="s">
        <v>5</v>
      </c>
      <c r="F84" s="163" t="s">
        <v>4</v>
      </c>
      <c r="G84" s="163" t="s">
        <v>5</v>
      </c>
      <c r="H84" s="163" t="s">
        <v>4</v>
      </c>
      <c r="I84" s="163" t="s">
        <v>5</v>
      </c>
      <c r="J84" s="163" t="s">
        <v>4</v>
      </c>
      <c r="K84" s="163" t="s">
        <v>5</v>
      </c>
      <c r="L84" s="163" t="s">
        <v>4</v>
      </c>
      <c r="M84" s="163" t="s">
        <v>5</v>
      </c>
      <c r="N84" s="47"/>
      <c r="O84" s="47"/>
      <c r="P84" s="18" t="s">
        <v>22</v>
      </c>
      <c r="R84" s="2" t="s">
        <v>444</v>
      </c>
    </row>
    <row r="85" spans="1:18">
      <c r="A85" s="194" t="s">
        <v>280</v>
      </c>
      <c r="B85" s="195">
        <v>0</v>
      </c>
      <c r="C85" s="195">
        <v>0</v>
      </c>
      <c r="D85" s="195">
        <v>0</v>
      </c>
      <c r="E85" s="195">
        <v>0</v>
      </c>
      <c r="F85" s="195">
        <v>0</v>
      </c>
      <c r="G85" s="195">
        <v>0</v>
      </c>
      <c r="H85" s="195">
        <v>0</v>
      </c>
      <c r="I85" s="195">
        <v>0</v>
      </c>
      <c r="J85" s="195">
        <v>0</v>
      </c>
      <c r="K85" s="195">
        <v>0</v>
      </c>
      <c r="L85" s="195">
        <v>0</v>
      </c>
      <c r="M85" s="195">
        <v>0</v>
      </c>
      <c r="N85" s="52"/>
      <c r="O85" s="52"/>
      <c r="P85" s="18" t="s">
        <v>22</v>
      </c>
      <c r="R85" s="53" t="s">
        <v>443</v>
      </c>
    </row>
    <row r="86" spans="1:18">
      <c r="A86" s="196" t="s">
        <v>281</v>
      </c>
      <c r="B86" s="30">
        <v>0</v>
      </c>
      <c r="C86" s="30">
        <v>0</v>
      </c>
      <c r="D86" s="30">
        <v>0</v>
      </c>
      <c r="E86" s="30">
        <v>0</v>
      </c>
      <c r="F86" s="30">
        <v>0</v>
      </c>
      <c r="G86" s="30">
        <v>0</v>
      </c>
      <c r="H86" s="30">
        <v>0</v>
      </c>
      <c r="I86" s="30">
        <v>0</v>
      </c>
      <c r="J86" s="30">
        <v>0</v>
      </c>
      <c r="K86" s="30">
        <v>0</v>
      </c>
      <c r="L86" s="30">
        <v>0</v>
      </c>
      <c r="M86" s="30">
        <v>0</v>
      </c>
      <c r="N86" s="52"/>
      <c r="O86" s="52"/>
      <c r="P86" s="18" t="s">
        <v>22</v>
      </c>
      <c r="R86" s="53"/>
    </row>
    <row r="87" spans="1:18">
      <c r="A87" s="196" t="s">
        <v>282</v>
      </c>
      <c r="B87" s="30">
        <v>1</v>
      </c>
      <c r="C87" s="30">
        <v>162</v>
      </c>
      <c r="D87" s="30">
        <v>0</v>
      </c>
      <c r="E87" s="30">
        <v>0</v>
      </c>
      <c r="F87" s="30">
        <v>0</v>
      </c>
      <c r="G87" s="30">
        <v>0</v>
      </c>
      <c r="H87" s="30">
        <v>0</v>
      </c>
      <c r="I87" s="30">
        <v>0</v>
      </c>
      <c r="J87" s="30">
        <v>0</v>
      </c>
      <c r="K87" s="30">
        <v>0</v>
      </c>
      <c r="L87" s="30">
        <v>0</v>
      </c>
      <c r="M87" s="30">
        <v>0</v>
      </c>
      <c r="N87" s="52"/>
      <c r="O87" s="52"/>
      <c r="P87" s="18" t="s">
        <v>22</v>
      </c>
    </row>
    <row r="88" spans="1:18">
      <c r="A88" s="196" t="s">
        <v>283</v>
      </c>
      <c r="B88" s="30">
        <v>28</v>
      </c>
      <c r="C88" s="30">
        <v>2598</v>
      </c>
      <c r="D88" s="30">
        <v>0</v>
      </c>
      <c r="E88" s="30">
        <v>0</v>
      </c>
      <c r="F88" s="30">
        <v>0</v>
      </c>
      <c r="G88" s="30">
        <v>0</v>
      </c>
      <c r="H88" s="30">
        <v>0</v>
      </c>
      <c r="I88" s="30">
        <v>0</v>
      </c>
      <c r="J88" s="30">
        <v>0</v>
      </c>
      <c r="K88" s="30">
        <v>0</v>
      </c>
      <c r="L88" s="30">
        <v>0</v>
      </c>
      <c r="M88" s="30">
        <v>0</v>
      </c>
      <c r="N88" s="52"/>
      <c r="O88" s="52"/>
      <c r="P88" s="18" t="s">
        <v>22</v>
      </c>
      <c r="R88" s="53" t="s">
        <v>442</v>
      </c>
    </row>
    <row r="89" spans="1:18">
      <c r="A89" s="196" t="s">
        <v>284</v>
      </c>
      <c r="B89" s="30">
        <v>0</v>
      </c>
      <c r="C89" s="30">
        <v>0</v>
      </c>
      <c r="D89" s="30">
        <v>0</v>
      </c>
      <c r="E89" s="30">
        <v>0</v>
      </c>
      <c r="F89" s="30">
        <v>0</v>
      </c>
      <c r="G89" s="30">
        <v>0</v>
      </c>
      <c r="H89" s="30">
        <v>0</v>
      </c>
      <c r="I89" s="30">
        <v>0</v>
      </c>
      <c r="J89" s="30">
        <v>4</v>
      </c>
      <c r="K89" s="30">
        <v>302</v>
      </c>
      <c r="L89" s="30">
        <v>0</v>
      </c>
      <c r="M89" s="30">
        <v>0</v>
      </c>
      <c r="N89" s="52"/>
      <c r="O89" s="52"/>
      <c r="P89" s="18" t="s">
        <v>22</v>
      </c>
      <c r="R89" s="53" t="s">
        <v>441</v>
      </c>
    </row>
    <row r="90" spans="1:18">
      <c r="A90" s="196" t="s">
        <v>285</v>
      </c>
      <c r="B90" s="30">
        <v>1</v>
      </c>
      <c r="C90" s="30">
        <v>54</v>
      </c>
      <c r="D90" s="30">
        <v>0</v>
      </c>
      <c r="E90" s="30">
        <v>0</v>
      </c>
      <c r="F90" s="30">
        <v>0</v>
      </c>
      <c r="G90" s="30">
        <v>0</v>
      </c>
      <c r="H90" s="30">
        <v>0</v>
      </c>
      <c r="I90" s="30">
        <v>0</v>
      </c>
      <c r="J90" s="30">
        <v>0</v>
      </c>
      <c r="K90" s="30">
        <v>0</v>
      </c>
      <c r="L90" s="30">
        <v>0</v>
      </c>
      <c r="M90" s="30">
        <v>0</v>
      </c>
      <c r="N90" s="52"/>
      <c r="O90" s="52"/>
      <c r="P90" s="18" t="s">
        <v>22</v>
      </c>
      <c r="R90" s="53"/>
    </row>
    <row r="91" spans="1:18">
      <c r="A91" s="196" t="s">
        <v>286</v>
      </c>
      <c r="B91" s="30">
        <v>28</v>
      </c>
      <c r="C91" s="30">
        <v>1726</v>
      </c>
      <c r="D91" s="30">
        <v>0</v>
      </c>
      <c r="E91" s="30">
        <v>0</v>
      </c>
      <c r="F91" s="30">
        <v>0</v>
      </c>
      <c r="G91" s="30">
        <v>0</v>
      </c>
      <c r="H91" s="30">
        <v>0</v>
      </c>
      <c r="I91" s="30">
        <v>0</v>
      </c>
      <c r="J91" s="30">
        <v>40</v>
      </c>
      <c r="K91" s="30">
        <v>2514</v>
      </c>
      <c r="L91" s="30">
        <v>0</v>
      </c>
      <c r="M91" s="30">
        <v>0</v>
      </c>
      <c r="N91" s="52"/>
      <c r="O91" s="52"/>
      <c r="P91" s="18" t="s">
        <v>22</v>
      </c>
      <c r="R91" s="53"/>
    </row>
    <row r="92" spans="1:18">
      <c r="A92" s="196" t="s">
        <v>287</v>
      </c>
      <c r="B92" s="30">
        <v>0</v>
      </c>
      <c r="C92" s="30">
        <v>0</v>
      </c>
      <c r="D92" s="30">
        <v>0</v>
      </c>
      <c r="E92" s="30">
        <v>0</v>
      </c>
      <c r="F92" s="30">
        <v>0</v>
      </c>
      <c r="G92" s="30">
        <v>0</v>
      </c>
      <c r="H92" s="30">
        <v>0</v>
      </c>
      <c r="I92" s="30">
        <v>0</v>
      </c>
      <c r="J92" s="30">
        <v>0</v>
      </c>
      <c r="K92" s="30">
        <v>0</v>
      </c>
      <c r="L92" s="30">
        <v>0</v>
      </c>
      <c r="M92" s="30">
        <v>0</v>
      </c>
      <c r="N92" s="52"/>
      <c r="O92" s="52"/>
      <c r="P92" s="18" t="s">
        <v>22</v>
      </c>
      <c r="R92" s="53"/>
    </row>
    <row r="93" spans="1:18">
      <c r="A93" s="196" t="s">
        <v>288</v>
      </c>
      <c r="B93" s="30">
        <v>0</v>
      </c>
      <c r="C93" s="30">
        <v>0</v>
      </c>
      <c r="D93" s="30">
        <v>0</v>
      </c>
      <c r="E93" s="30">
        <v>0</v>
      </c>
      <c r="F93" s="30">
        <v>0</v>
      </c>
      <c r="G93" s="30">
        <v>0</v>
      </c>
      <c r="H93" s="30">
        <v>0</v>
      </c>
      <c r="I93" s="30">
        <v>0</v>
      </c>
      <c r="J93" s="30">
        <v>0</v>
      </c>
      <c r="K93" s="30">
        <v>0</v>
      </c>
      <c r="L93" s="30">
        <v>0</v>
      </c>
      <c r="M93" s="30">
        <v>0</v>
      </c>
      <c r="N93" s="52"/>
      <c r="O93" s="52"/>
      <c r="P93" s="18" t="s">
        <v>22</v>
      </c>
      <c r="R93" s="53"/>
    </row>
    <row r="94" spans="1:18">
      <c r="A94" s="196" t="s">
        <v>289</v>
      </c>
      <c r="B94" s="30">
        <v>0</v>
      </c>
      <c r="C94" s="30">
        <v>20</v>
      </c>
      <c r="D94" s="30">
        <v>0</v>
      </c>
      <c r="E94" s="30">
        <v>0</v>
      </c>
      <c r="F94" s="30">
        <v>0</v>
      </c>
      <c r="G94" s="30">
        <v>0</v>
      </c>
      <c r="H94" s="30">
        <v>0</v>
      </c>
      <c r="I94" s="30">
        <v>0</v>
      </c>
      <c r="J94" s="30">
        <v>0</v>
      </c>
      <c r="K94" s="30">
        <v>0</v>
      </c>
      <c r="L94" s="30">
        <v>0</v>
      </c>
      <c r="M94" s="30">
        <v>0</v>
      </c>
      <c r="N94" s="52"/>
      <c r="O94" s="52"/>
      <c r="P94" s="18" t="s">
        <v>22</v>
      </c>
    </row>
    <row r="95" spans="1:18">
      <c r="A95" s="196" t="s">
        <v>297</v>
      </c>
      <c r="B95" s="30">
        <v>0</v>
      </c>
      <c r="C95" s="30">
        <v>0</v>
      </c>
      <c r="D95" s="30">
        <v>0</v>
      </c>
      <c r="E95" s="30">
        <v>0</v>
      </c>
      <c r="F95" s="30">
        <v>0</v>
      </c>
      <c r="G95" s="30">
        <v>0</v>
      </c>
      <c r="H95" s="30">
        <v>0</v>
      </c>
      <c r="I95" s="30">
        <v>0</v>
      </c>
      <c r="J95" s="30">
        <v>0</v>
      </c>
      <c r="K95" s="30">
        <v>0</v>
      </c>
      <c r="L95" s="30">
        <v>0</v>
      </c>
      <c r="M95" s="30">
        <v>0</v>
      </c>
      <c r="N95" s="52"/>
      <c r="O95" s="52"/>
      <c r="P95" s="18" t="s">
        <v>22</v>
      </c>
    </row>
    <row r="96" spans="1:18">
      <c r="A96" s="197" t="s">
        <v>298</v>
      </c>
      <c r="B96" s="29">
        <v>0</v>
      </c>
      <c r="C96" s="29">
        <v>0</v>
      </c>
      <c r="D96" s="29">
        <v>0</v>
      </c>
      <c r="E96" s="29">
        <v>0</v>
      </c>
      <c r="F96" s="29">
        <v>0</v>
      </c>
      <c r="G96" s="29">
        <v>0</v>
      </c>
      <c r="H96" s="29">
        <v>0</v>
      </c>
      <c r="I96" s="29">
        <v>0</v>
      </c>
      <c r="J96" s="29">
        <v>0</v>
      </c>
      <c r="K96" s="29">
        <v>0</v>
      </c>
      <c r="L96" s="29">
        <v>0</v>
      </c>
      <c r="M96" s="29">
        <v>0</v>
      </c>
      <c r="N96" s="52"/>
      <c r="O96" s="52"/>
      <c r="P96" s="18" t="s">
        <v>22</v>
      </c>
    </row>
    <row r="97" spans="1:18">
      <c r="A97" s="194" t="s">
        <v>437</v>
      </c>
      <c r="B97" s="195">
        <f t="shared" ref="B97" si="46">SUM(B85:B96)</f>
        <v>58</v>
      </c>
      <c r="C97" s="195">
        <f t="shared" ref="C97" si="47">SUM(C85:C96)</f>
        <v>4560</v>
      </c>
      <c r="D97" s="195">
        <f t="shared" ref="D97" si="48">SUM(D85:D96)</f>
        <v>0</v>
      </c>
      <c r="E97" s="195">
        <f t="shared" ref="E97" si="49">SUM(E85:E96)</f>
        <v>0</v>
      </c>
      <c r="F97" s="195">
        <f t="shared" ref="F97" si="50">SUM(F85:F96)</f>
        <v>0</v>
      </c>
      <c r="G97" s="195">
        <f t="shared" ref="G97" si="51">SUM(G85:G96)</f>
        <v>0</v>
      </c>
      <c r="H97" s="195">
        <f t="shared" ref="H97" si="52">SUM(H85:H96)</f>
        <v>0</v>
      </c>
      <c r="I97" s="195">
        <f t="shared" ref="I97" si="53">SUM(I85:I96)</f>
        <v>0</v>
      </c>
      <c r="J97" s="195">
        <f t="shared" ref="J97" si="54">SUM(J85:J96)</f>
        <v>44</v>
      </c>
      <c r="K97" s="195">
        <f t="shared" ref="K97" si="55">SUM(K85:K96)</f>
        <v>2816</v>
      </c>
      <c r="L97" s="195">
        <f t="shared" ref="L97" si="56">SUM(L85:L96)</f>
        <v>0</v>
      </c>
      <c r="M97" s="195">
        <f t="shared" ref="M97" si="57">SUM(M85:M96)</f>
        <v>0</v>
      </c>
      <c r="N97" s="52"/>
      <c r="O97" s="52"/>
      <c r="P97" s="18" t="s">
        <v>22</v>
      </c>
      <c r="R97" s="53"/>
    </row>
    <row r="98" spans="1:18">
      <c r="A98" s="198" t="s">
        <v>436</v>
      </c>
      <c r="B98" s="30">
        <f>-B97*0.5</f>
        <v>-29</v>
      </c>
      <c r="C98" s="30">
        <f>-C97*0.5</f>
        <v>-2280</v>
      </c>
      <c r="D98" s="30">
        <f>-D97*0.5</f>
        <v>0</v>
      </c>
      <c r="E98" s="30">
        <f>-E97*0.5</f>
        <v>0</v>
      </c>
      <c r="F98" s="30">
        <f>-F97*0.5</f>
        <v>0</v>
      </c>
      <c r="G98" s="30"/>
      <c r="H98" s="30">
        <f>-H97*0.5</f>
        <v>0</v>
      </c>
      <c r="I98" s="30">
        <f>-I97*0.5</f>
        <v>0</v>
      </c>
      <c r="J98" s="30">
        <f>-J97*0.5</f>
        <v>-22</v>
      </c>
      <c r="K98" s="30">
        <f>-K97*0.5</f>
        <v>-1408</v>
      </c>
      <c r="L98" s="30">
        <f>-L97*0.5</f>
        <v>0</v>
      </c>
      <c r="M98" s="30"/>
      <c r="N98" s="52"/>
      <c r="O98" s="52"/>
      <c r="P98" s="18" t="s">
        <v>22</v>
      </c>
      <c r="R98" s="53" t="s">
        <v>440</v>
      </c>
    </row>
    <row r="99" spans="1:18">
      <c r="A99" s="196" t="s">
        <v>318</v>
      </c>
      <c r="B99" s="30"/>
      <c r="C99" s="30">
        <v>247</v>
      </c>
      <c r="D99" s="30"/>
      <c r="E99" s="30">
        <v>0</v>
      </c>
      <c r="F99" s="30"/>
      <c r="G99" s="30">
        <v>0</v>
      </c>
      <c r="H99" s="30"/>
      <c r="I99" s="30">
        <v>0</v>
      </c>
      <c r="J99" s="30"/>
      <c r="K99" s="30">
        <v>318</v>
      </c>
      <c r="L99" s="30"/>
      <c r="M99" s="30">
        <v>0</v>
      </c>
      <c r="N99" s="52"/>
      <c r="O99" s="52"/>
      <c r="P99" s="18" t="s">
        <v>22</v>
      </c>
      <c r="R99" s="53" t="s">
        <v>439</v>
      </c>
    </row>
    <row r="100" spans="1:18">
      <c r="A100" s="197" t="s">
        <v>435</v>
      </c>
      <c r="B100" s="29">
        <f t="shared" ref="B100" si="58">SUM(B97:B99)</f>
        <v>29</v>
      </c>
      <c r="C100" s="29">
        <f t="shared" ref="C100" si="59">SUM(C97:C99)</f>
        <v>2527</v>
      </c>
      <c r="D100" s="29">
        <f t="shared" ref="D100" si="60">SUM(D97:D99)</f>
        <v>0</v>
      </c>
      <c r="E100" s="29">
        <f t="shared" ref="E100" si="61">SUM(E97:E99)</f>
        <v>0</v>
      </c>
      <c r="F100" s="29">
        <f t="shared" ref="F100" si="62">SUM(F97:F99)</f>
        <v>0</v>
      </c>
      <c r="G100" s="29">
        <f t="shared" ref="G100" si="63">SUM(G97:G99)</f>
        <v>0</v>
      </c>
      <c r="H100" s="29">
        <f t="shared" ref="H100" si="64">SUM(H97:H99)</f>
        <v>0</v>
      </c>
      <c r="I100" s="29">
        <f t="shared" ref="I100" si="65">SUM(I97:I99)</f>
        <v>0</v>
      </c>
      <c r="J100" s="29">
        <f t="shared" ref="J100" si="66">SUM(J97:J99)</f>
        <v>22</v>
      </c>
      <c r="K100" s="29">
        <f t="shared" ref="K100" si="67">SUM(K97:K99)</f>
        <v>1726</v>
      </c>
      <c r="L100" s="29">
        <f t="shared" ref="L100" si="68">SUM(L97:L99)</f>
        <v>0</v>
      </c>
      <c r="M100" s="29">
        <f t="shared" ref="M100" si="69">SUM(M97:M99)</f>
        <v>0</v>
      </c>
      <c r="N100" s="52"/>
      <c r="O100" s="52"/>
      <c r="P100" s="18" t="s">
        <v>22</v>
      </c>
    </row>
    <row r="101" spans="1:18">
      <c r="A101" s="196" t="s">
        <v>496</v>
      </c>
      <c r="B101" s="30"/>
      <c r="C101" s="30">
        <v>1329</v>
      </c>
      <c r="D101" s="30"/>
      <c r="E101" s="30">
        <v>0</v>
      </c>
      <c r="F101" s="30"/>
      <c r="G101" s="30">
        <v>0</v>
      </c>
      <c r="H101" s="30"/>
      <c r="I101" s="30">
        <v>80</v>
      </c>
      <c r="J101" s="30"/>
      <c r="K101" s="30">
        <v>842</v>
      </c>
      <c r="L101" s="30"/>
      <c r="M101" s="30">
        <v>-1819</v>
      </c>
      <c r="N101" s="52"/>
      <c r="O101" s="52"/>
      <c r="P101" s="18" t="s">
        <v>22</v>
      </c>
    </row>
    <row r="102" spans="1:18">
      <c r="A102" s="196" t="s">
        <v>325</v>
      </c>
      <c r="B102" s="30"/>
      <c r="C102" s="30">
        <v>535</v>
      </c>
      <c r="D102" s="30"/>
      <c r="E102" s="30">
        <v>0</v>
      </c>
      <c r="F102" s="30"/>
      <c r="G102" s="30">
        <v>0</v>
      </c>
      <c r="H102" s="30"/>
      <c r="I102" s="30">
        <v>45</v>
      </c>
      <c r="J102" s="30"/>
      <c r="K102" s="30">
        <v>202</v>
      </c>
      <c r="L102" s="30"/>
      <c r="M102" s="30">
        <v>-1195</v>
      </c>
      <c r="N102" s="52"/>
      <c r="O102" s="52"/>
      <c r="P102" s="18" t="s">
        <v>22</v>
      </c>
    </row>
    <row r="103" spans="1:18">
      <c r="A103" s="196" t="s">
        <v>326</v>
      </c>
      <c r="B103" s="30"/>
      <c r="C103" s="30">
        <v>171</v>
      </c>
      <c r="D103" s="30"/>
      <c r="E103" s="30">
        <v>0</v>
      </c>
      <c r="F103" s="30"/>
      <c r="G103" s="30">
        <v>0</v>
      </c>
      <c r="H103" s="30"/>
      <c r="I103" s="30">
        <v>44</v>
      </c>
      <c r="J103" s="30"/>
      <c r="K103" s="30">
        <v>37</v>
      </c>
      <c r="L103" s="30"/>
      <c r="M103" s="30">
        <v>-1080</v>
      </c>
      <c r="N103" s="52"/>
      <c r="O103" s="52"/>
      <c r="P103" s="18" t="s">
        <v>22</v>
      </c>
    </row>
    <row r="104" spans="1:18">
      <c r="A104" s="196" t="s">
        <v>328</v>
      </c>
      <c r="B104" s="30"/>
      <c r="C104" s="30">
        <v>0</v>
      </c>
      <c r="D104" s="30"/>
      <c r="E104" s="30">
        <v>0</v>
      </c>
      <c r="F104" s="30"/>
      <c r="G104" s="30">
        <v>0</v>
      </c>
      <c r="H104" s="30"/>
      <c r="I104" s="30">
        <v>0</v>
      </c>
      <c r="J104" s="30"/>
      <c r="K104" s="30">
        <v>0</v>
      </c>
      <c r="L104" s="30"/>
      <c r="M104" s="30">
        <v>-4522</v>
      </c>
      <c r="N104" s="52"/>
      <c r="O104" s="52"/>
      <c r="P104" s="18" t="s">
        <v>22</v>
      </c>
    </row>
    <row r="105" spans="1:18">
      <c r="A105" s="196" t="s">
        <v>331</v>
      </c>
      <c r="B105" s="30"/>
      <c r="C105" s="30">
        <v>72</v>
      </c>
      <c r="D105" s="30"/>
      <c r="E105" s="30">
        <v>247</v>
      </c>
      <c r="F105" s="30"/>
      <c r="G105" s="30">
        <v>0</v>
      </c>
      <c r="H105" s="30"/>
      <c r="I105" s="30">
        <v>10</v>
      </c>
      <c r="J105" s="30"/>
      <c r="K105" s="30">
        <v>21</v>
      </c>
      <c r="L105" s="30"/>
      <c r="M105" s="30">
        <v>-1845</v>
      </c>
      <c r="N105" s="52"/>
      <c r="O105" s="52"/>
      <c r="P105" s="18" t="s">
        <v>22</v>
      </c>
    </row>
    <row r="106" spans="1:18">
      <c r="A106" s="196" t="s">
        <v>333</v>
      </c>
      <c r="B106" s="30"/>
      <c r="C106" s="30">
        <v>183</v>
      </c>
      <c r="D106" s="30"/>
      <c r="E106" s="30">
        <v>251</v>
      </c>
      <c r="F106" s="30"/>
      <c r="G106" s="30">
        <v>0</v>
      </c>
      <c r="H106" s="30"/>
      <c r="I106" s="30">
        <v>21</v>
      </c>
      <c r="J106" s="30"/>
      <c r="K106" s="30">
        <v>94</v>
      </c>
      <c r="L106" s="30"/>
      <c r="M106" s="30">
        <v>-6</v>
      </c>
      <c r="N106" s="52"/>
      <c r="O106" s="52"/>
      <c r="P106" s="18" t="s">
        <v>22</v>
      </c>
    </row>
    <row r="107" spans="1:18">
      <c r="A107" s="196" t="s">
        <v>334</v>
      </c>
      <c r="B107" s="30"/>
      <c r="C107" s="30">
        <v>550</v>
      </c>
      <c r="D107" s="30"/>
      <c r="E107" s="30">
        <v>0</v>
      </c>
      <c r="F107" s="30"/>
      <c r="G107" s="30">
        <v>0</v>
      </c>
      <c r="H107" s="30"/>
      <c r="I107" s="30">
        <v>10</v>
      </c>
      <c r="J107" s="30"/>
      <c r="K107" s="30">
        <v>26</v>
      </c>
      <c r="L107" s="30"/>
      <c r="M107" s="30">
        <v>0</v>
      </c>
      <c r="N107" s="52"/>
      <c r="O107" s="52"/>
      <c r="P107" s="18" t="s">
        <v>22</v>
      </c>
    </row>
    <row r="108" spans="1:18">
      <c r="A108" s="196" t="s">
        <v>335</v>
      </c>
      <c r="B108" s="30"/>
      <c r="C108" s="30">
        <v>1400</v>
      </c>
      <c r="D108" s="30"/>
      <c r="E108" s="30">
        <v>2375</v>
      </c>
      <c r="F108" s="30"/>
      <c r="G108" s="30">
        <v>0</v>
      </c>
      <c r="H108" s="30"/>
      <c r="I108" s="30">
        <v>215</v>
      </c>
      <c r="J108" s="30"/>
      <c r="K108" s="30">
        <v>3528</v>
      </c>
      <c r="L108" s="30"/>
      <c r="M108" s="30">
        <v>-1582</v>
      </c>
      <c r="N108" s="52"/>
      <c r="O108" s="52"/>
      <c r="P108" s="18" t="s">
        <v>22</v>
      </c>
    </row>
    <row r="109" spans="1:18">
      <c r="A109" s="196" t="s">
        <v>336</v>
      </c>
      <c r="B109" s="30"/>
      <c r="C109" s="30">
        <v>0</v>
      </c>
      <c r="D109" s="30"/>
      <c r="E109" s="30">
        <v>0</v>
      </c>
      <c r="F109" s="30"/>
      <c r="G109" s="30">
        <v>0</v>
      </c>
      <c r="H109" s="30"/>
      <c r="I109" s="30">
        <v>0</v>
      </c>
      <c r="J109" s="30"/>
      <c r="K109" s="30">
        <v>0</v>
      </c>
      <c r="L109" s="30"/>
      <c r="M109" s="30">
        <v>-55</v>
      </c>
      <c r="N109" s="52"/>
      <c r="O109" s="52"/>
      <c r="P109" s="18" t="s">
        <v>22</v>
      </c>
    </row>
    <row r="110" spans="1:18">
      <c r="A110" s="196" t="s">
        <v>462</v>
      </c>
      <c r="B110" s="30"/>
      <c r="C110" s="30">
        <v>625</v>
      </c>
      <c r="D110" s="30"/>
      <c r="E110" s="30">
        <v>0</v>
      </c>
      <c r="F110" s="30"/>
      <c r="G110" s="30">
        <v>0</v>
      </c>
      <c r="H110" s="30"/>
      <c r="I110" s="30">
        <v>14</v>
      </c>
      <c r="J110" s="30"/>
      <c r="K110" s="30">
        <v>183</v>
      </c>
      <c r="L110" s="30"/>
      <c r="M110" s="30">
        <v>-14</v>
      </c>
      <c r="N110" s="52"/>
      <c r="O110" s="52"/>
      <c r="P110" s="18"/>
    </row>
    <row r="111" spans="1:18">
      <c r="A111" s="196" t="s">
        <v>338</v>
      </c>
      <c r="B111" s="30"/>
      <c r="C111" s="30">
        <v>0</v>
      </c>
      <c r="D111" s="30"/>
      <c r="E111" s="30">
        <v>0</v>
      </c>
      <c r="F111" s="30"/>
      <c r="G111" s="30">
        <v>0</v>
      </c>
      <c r="H111" s="30"/>
      <c r="I111" s="30">
        <v>0</v>
      </c>
      <c r="J111" s="30"/>
      <c r="K111" s="30">
        <v>0</v>
      </c>
      <c r="L111" s="30"/>
      <c r="M111" s="30">
        <v>0</v>
      </c>
      <c r="N111" s="52"/>
      <c r="O111" s="52"/>
      <c r="P111" s="18" t="s">
        <v>22</v>
      </c>
    </row>
    <row r="112" spans="1:18">
      <c r="A112" s="196" t="s">
        <v>340</v>
      </c>
      <c r="B112" s="30"/>
      <c r="C112" s="30">
        <v>63</v>
      </c>
      <c r="D112" s="30"/>
      <c r="E112" s="30">
        <v>0</v>
      </c>
      <c r="F112" s="30"/>
      <c r="G112" s="30">
        <v>0</v>
      </c>
      <c r="H112" s="30"/>
      <c r="I112" s="30">
        <v>0</v>
      </c>
      <c r="J112" s="30"/>
      <c r="K112" s="30">
        <v>0</v>
      </c>
      <c r="L112" s="30"/>
      <c r="M112" s="30">
        <v>0</v>
      </c>
      <c r="N112" s="52"/>
      <c r="O112" s="52"/>
      <c r="P112" s="18" t="s">
        <v>22</v>
      </c>
    </row>
    <row r="113" spans="1:16">
      <c r="A113" s="196" t="s">
        <v>341</v>
      </c>
      <c r="B113" s="30"/>
      <c r="C113" s="30">
        <v>2744</v>
      </c>
      <c r="D113" s="30"/>
      <c r="E113" s="30">
        <v>0</v>
      </c>
      <c r="F113" s="30"/>
      <c r="G113" s="30">
        <v>0</v>
      </c>
      <c r="H113" s="30"/>
      <c r="I113" s="30">
        <v>0</v>
      </c>
      <c r="J113" s="30"/>
      <c r="K113" s="30">
        <v>0</v>
      </c>
      <c r="L113" s="30"/>
      <c r="M113" s="30">
        <v>0</v>
      </c>
      <c r="N113" s="52"/>
      <c r="O113" s="52"/>
      <c r="P113" s="18"/>
    </row>
    <row r="114" spans="1:16">
      <c r="A114" s="196" t="s">
        <v>342</v>
      </c>
      <c r="B114" s="30"/>
      <c r="C114" s="30">
        <v>221</v>
      </c>
      <c r="D114" s="30"/>
      <c r="E114" s="30">
        <v>20</v>
      </c>
      <c r="F114" s="30"/>
      <c r="G114" s="30">
        <v>0</v>
      </c>
      <c r="H114" s="30"/>
      <c r="I114" s="30">
        <v>20</v>
      </c>
      <c r="J114" s="30"/>
      <c r="K114" s="30">
        <v>129</v>
      </c>
      <c r="L114" s="30"/>
      <c r="M114" s="30">
        <v>-893</v>
      </c>
      <c r="N114" s="52"/>
      <c r="O114" s="52"/>
      <c r="P114" s="18" t="s">
        <v>22</v>
      </c>
    </row>
    <row r="115" spans="1:16">
      <c r="A115" s="199" t="s">
        <v>343</v>
      </c>
      <c r="B115" s="200"/>
      <c r="C115" s="200">
        <v>14155</v>
      </c>
      <c r="D115" s="200"/>
      <c r="E115" s="200">
        <v>3283</v>
      </c>
      <c r="F115" s="200"/>
      <c r="G115" s="200">
        <v>0</v>
      </c>
      <c r="H115" s="200"/>
      <c r="I115" s="200">
        <v>491</v>
      </c>
      <c r="J115" s="200"/>
      <c r="K115" s="200">
        <v>1364</v>
      </c>
      <c r="L115" s="200"/>
      <c r="M115" s="200">
        <v>-1709</v>
      </c>
      <c r="N115" s="52"/>
      <c r="O115" s="52"/>
      <c r="P115" s="18" t="s">
        <v>22</v>
      </c>
    </row>
    <row r="116" spans="1:16">
      <c r="A116" s="199" t="s">
        <v>344</v>
      </c>
      <c r="B116" s="200"/>
      <c r="C116" s="200">
        <v>0</v>
      </c>
      <c r="D116" s="200"/>
      <c r="E116" s="200">
        <v>0</v>
      </c>
      <c r="F116" s="200"/>
      <c r="G116" s="200">
        <v>0</v>
      </c>
      <c r="H116" s="200"/>
      <c r="I116" s="200">
        <v>0</v>
      </c>
      <c r="J116" s="200"/>
      <c r="K116" s="200">
        <v>0</v>
      </c>
      <c r="L116" s="200"/>
      <c r="M116" s="200">
        <v>0</v>
      </c>
      <c r="N116" s="201"/>
      <c r="O116" s="38"/>
      <c r="P116" s="18"/>
    </row>
    <row r="117" spans="1:16">
      <c r="A117" s="202" t="s">
        <v>434</v>
      </c>
      <c r="B117" s="203">
        <f t="shared" ref="B117" si="70">SUM(B100:B116)</f>
        <v>29</v>
      </c>
      <c r="C117" s="203">
        <f t="shared" ref="C117" si="71">SUM(C100:C116)</f>
        <v>24575</v>
      </c>
      <c r="D117" s="203">
        <f t="shared" ref="D117" si="72">SUM(D100:D116)</f>
        <v>0</v>
      </c>
      <c r="E117" s="203">
        <f>SUM(E100:E116)</f>
        <v>6176</v>
      </c>
      <c r="F117" s="203">
        <f t="shared" ref="F117" si="73">SUM(F100:F116)</f>
        <v>0</v>
      </c>
      <c r="G117" s="203">
        <f t="shared" ref="G117" si="74">SUM(G100:G116)</f>
        <v>0</v>
      </c>
      <c r="H117" s="203">
        <f t="shared" ref="H117" si="75">SUM(H100:H116)</f>
        <v>0</v>
      </c>
      <c r="I117" s="203">
        <f t="shared" ref="I117" si="76">SUM(I100:I116)</f>
        <v>950</v>
      </c>
      <c r="J117" s="203">
        <f t="shared" ref="J117" si="77">SUM(J100:J116)</f>
        <v>22</v>
      </c>
      <c r="K117" s="203">
        <f>SUM(K100:K116)</f>
        <v>8152</v>
      </c>
      <c r="L117" s="203">
        <f t="shared" ref="L117" si="78">SUM(L100:L116)</f>
        <v>0</v>
      </c>
      <c r="M117" s="203">
        <f t="shared" ref="M117" si="79">SUM(M100:M116)</f>
        <v>-14720</v>
      </c>
      <c r="N117" s="62"/>
      <c r="O117" s="62"/>
      <c r="P117" s="18" t="s">
        <v>22</v>
      </c>
    </row>
    <row r="118" spans="1:16">
      <c r="N118" s="52"/>
      <c r="O118" s="52"/>
      <c r="P118" s="2"/>
    </row>
    <row r="119" spans="1:16">
      <c r="A119" s="52"/>
      <c r="B119" s="52"/>
      <c r="C119" s="52"/>
      <c r="D119" s="52"/>
      <c r="E119" s="52"/>
      <c r="F119" s="52"/>
      <c r="G119" s="52"/>
      <c r="H119" s="52"/>
      <c r="I119" s="52"/>
      <c r="J119" s="52"/>
      <c r="K119" s="52"/>
      <c r="L119" s="52"/>
      <c r="M119" s="52"/>
      <c r="N119" s="373"/>
      <c r="O119" s="373"/>
      <c r="P119" s="18" t="s">
        <v>22</v>
      </c>
    </row>
    <row r="120" spans="1:16" ht="15" customHeight="1">
      <c r="A120" s="386" t="s">
        <v>438</v>
      </c>
      <c r="B120" s="434" t="s">
        <v>173</v>
      </c>
      <c r="C120" s="415"/>
      <c r="D120" s="415"/>
      <c r="E120" s="415"/>
      <c r="F120" s="415"/>
      <c r="G120" s="415"/>
      <c r="H120" s="415"/>
      <c r="I120" s="415"/>
      <c r="J120" s="415"/>
      <c r="K120" s="415"/>
      <c r="L120" s="415"/>
      <c r="M120" s="416"/>
      <c r="N120" s="430" t="s">
        <v>19</v>
      </c>
      <c r="O120" s="431"/>
      <c r="P120" s="18" t="s">
        <v>22</v>
      </c>
    </row>
    <row r="121" spans="1:16" ht="45" customHeight="1">
      <c r="A121" s="425"/>
      <c r="B121" s="434" t="s">
        <v>94</v>
      </c>
      <c r="C121" s="416"/>
      <c r="D121" s="434" t="s">
        <v>93</v>
      </c>
      <c r="E121" s="416"/>
      <c r="F121" s="434" t="s">
        <v>91</v>
      </c>
      <c r="G121" s="416"/>
      <c r="H121" s="434" t="s">
        <v>95</v>
      </c>
      <c r="I121" s="416"/>
      <c r="J121" s="434" t="s">
        <v>92</v>
      </c>
      <c r="K121" s="416"/>
      <c r="L121" s="434" t="s">
        <v>143</v>
      </c>
      <c r="M121" s="416"/>
      <c r="N121" s="432"/>
      <c r="O121" s="433"/>
      <c r="P121" s="18" t="s">
        <v>22</v>
      </c>
    </row>
    <row r="122" spans="1:16" ht="30">
      <c r="A122" s="387"/>
      <c r="B122" s="374" t="s">
        <v>4</v>
      </c>
      <c r="C122" s="374" t="s">
        <v>5</v>
      </c>
      <c r="D122" s="374" t="s">
        <v>4</v>
      </c>
      <c r="E122" s="374" t="s">
        <v>5</v>
      </c>
      <c r="F122" s="374" t="s">
        <v>4</v>
      </c>
      <c r="G122" s="374" t="s">
        <v>5</v>
      </c>
      <c r="H122" s="374" t="s">
        <v>4</v>
      </c>
      <c r="I122" s="374" t="s">
        <v>5</v>
      </c>
      <c r="J122" s="374" t="s">
        <v>4</v>
      </c>
      <c r="K122" s="374" t="s">
        <v>5</v>
      </c>
      <c r="L122" s="374" t="s">
        <v>4</v>
      </c>
      <c r="M122" s="374" t="s">
        <v>5</v>
      </c>
      <c r="N122" s="374" t="s">
        <v>4</v>
      </c>
      <c r="O122" s="374" t="s">
        <v>5</v>
      </c>
      <c r="P122" s="18" t="s">
        <v>22</v>
      </c>
    </row>
    <row r="123" spans="1:16">
      <c r="A123" s="375" t="s">
        <v>280</v>
      </c>
      <c r="B123" s="376">
        <v>0</v>
      </c>
      <c r="C123" s="376">
        <v>0</v>
      </c>
      <c r="D123" s="376">
        <v>0</v>
      </c>
      <c r="E123" s="376">
        <v>0</v>
      </c>
      <c r="F123" s="376">
        <v>0</v>
      </c>
      <c r="G123" s="376">
        <v>0</v>
      </c>
      <c r="H123" s="376">
        <v>0</v>
      </c>
      <c r="I123" s="376">
        <v>0</v>
      </c>
      <c r="J123" s="376">
        <v>0</v>
      </c>
      <c r="K123" s="376">
        <v>0</v>
      </c>
      <c r="L123" s="376">
        <v>0</v>
      </c>
      <c r="M123" s="376">
        <v>0</v>
      </c>
      <c r="N123" s="376">
        <f>B9+D9+F9+H9+J9+L9+B123+D123+F123+H123+J123+L123+L85+J85+H85+F85+D85+B85+L47+J47+H47+F47+D47+B47</f>
        <v>0</v>
      </c>
      <c r="O123" s="376">
        <f>C9+E9+G9+I9+K9+M9+C123+E123+G123+I123+K123+M123+M85+K85+I85+G85+E85+C85+M47+K47+I47+G47+E47+C47</f>
        <v>0</v>
      </c>
      <c r="P123" s="18" t="s">
        <v>22</v>
      </c>
    </row>
    <row r="124" spans="1:16">
      <c r="A124" s="196" t="s">
        <v>281</v>
      </c>
      <c r="B124" s="30">
        <v>0</v>
      </c>
      <c r="C124" s="30">
        <v>0</v>
      </c>
      <c r="D124" s="30">
        <v>0</v>
      </c>
      <c r="E124" s="30">
        <v>0</v>
      </c>
      <c r="F124" s="30">
        <v>0</v>
      </c>
      <c r="G124" s="30">
        <v>0</v>
      </c>
      <c r="H124" s="30">
        <v>0</v>
      </c>
      <c r="I124" s="30">
        <v>0</v>
      </c>
      <c r="J124" s="30">
        <v>0</v>
      </c>
      <c r="K124" s="30">
        <v>0</v>
      </c>
      <c r="L124" s="30">
        <v>0</v>
      </c>
      <c r="M124" s="30">
        <v>0</v>
      </c>
      <c r="N124" s="30">
        <f t="shared" ref="N124:O124" si="80">B10+D10+F10+H10+J10+L10+B124+D124+F124+H124+J124+L124+L86+J86+H86+F86+D86+B86+L48+J48+H48+F48+D48+B48</f>
        <v>0</v>
      </c>
      <c r="O124" s="30">
        <f t="shared" si="80"/>
        <v>0</v>
      </c>
      <c r="P124" s="18" t="s">
        <v>22</v>
      </c>
    </row>
    <row r="125" spans="1:16">
      <c r="A125" s="196" t="s">
        <v>282</v>
      </c>
      <c r="B125" s="30">
        <v>0</v>
      </c>
      <c r="C125" s="30">
        <v>0</v>
      </c>
      <c r="D125" s="30">
        <v>0</v>
      </c>
      <c r="E125" s="30">
        <v>0</v>
      </c>
      <c r="F125" s="30">
        <v>0</v>
      </c>
      <c r="G125" s="30">
        <v>0</v>
      </c>
      <c r="H125" s="30">
        <v>0</v>
      </c>
      <c r="I125" s="30">
        <v>0</v>
      </c>
      <c r="J125" s="30">
        <v>0</v>
      </c>
      <c r="K125" s="30">
        <v>0</v>
      </c>
      <c r="L125" s="30">
        <v>0</v>
      </c>
      <c r="M125" s="30">
        <v>0</v>
      </c>
      <c r="N125" s="30">
        <f t="shared" ref="N125:O125" si="81">B11+D11+F11+H11+J11+L11+B125+D125+F125+H125+J125+L125+L87+J87+H87+F87+D87+B87+L49+J49+H49+F49+D49+B49</f>
        <v>8</v>
      </c>
      <c r="O125" s="30">
        <f t="shared" si="81"/>
        <v>791</v>
      </c>
      <c r="P125" s="18" t="s">
        <v>22</v>
      </c>
    </row>
    <row r="126" spans="1:16">
      <c r="A126" s="196" t="s">
        <v>283</v>
      </c>
      <c r="B126" s="30">
        <v>0</v>
      </c>
      <c r="C126" s="30">
        <v>0</v>
      </c>
      <c r="D126" s="30">
        <v>24</v>
      </c>
      <c r="E126" s="30">
        <v>2220</v>
      </c>
      <c r="F126" s="30">
        <v>0</v>
      </c>
      <c r="G126" s="30">
        <v>0</v>
      </c>
      <c r="H126" s="30">
        <v>0</v>
      </c>
      <c r="I126" s="30">
        <v>0</v>
      </c>
      <c r="J126" s="30">
        <v>0</v>
      </c>
      <c r="K126" s="30">
        <v>0</v>
      </c>
      <c r="L126" s="30">
        <v>0</v>
      </c>
      <c r="M126" s="30">
        <v>0</v>
      </c>
      <c r="N126" s="30">
        <f t="shared" ref="N126:O126" si="82">B12+D12+F12+H12+J12+L12+B126+D126+F126+H126+J126+L126+L88+J88+H88+F88+D88+B88+L50+J50+H50+F50+D50+B50</f>
        <v>86</v>
      </c>
      <c r="O126" s="30">
        <f t="shared" si="82"/>
        <v>8173</v>
      </c>
      <c r="P126" s="18" t="s">
        <v>22</v>
      </c>
    </row>
    <row r="127" spans="1:16">
      <c r="A127" s="196" t="s">
        <v>284</v>
      </c>
      <c r="B127" s="30">
        <v>0</v>
      </c>
      <c r="C127" s="30">
        <v>0</v>
      </c>
      <c r="D127" s="30">
        <v>0</v>
      </c>
      <c r="E127" s="30">
        <v>0</v>
      </c>
      <c r="F127" s="30">
        <v>0</v>
      </c>
      <c r="G127" s="30">
        <v>0</v>
      </c>
      <c r="H127" s="30">
        <v>0</v>
      </c>
      <c r="I127" s="30">
        <v>0</v>
      </c>
      <c r="J127" s="30">
        <v>0</v>
      </c>
      <c r="K127" s="30">
        <v>0</v>
      </c>
      <c r="L127" s="30">
        <v>0</v>
      </c>
      <c r="M127" s="30">
        <v>0</v>
      </c>
      <c r="N127" s="30">
        <f t="shared" ref="N127:O127" si="83">B13+D13+F13+H13+J13+L13+B127+D127+F127+H127+J127+L127+L89+J89+H89+F89+D89+B89+L51+J51+H51+F51+D51+B51</f>
        <v>4</v>
      </c>
      <c r="O127" s="30">
        <f t="shared" si="83"/>
        <v>302</v>
      </c>
      <c r="P127" s="18" t="s">
        <v>22</v>
      </c>
    </row>
    <row r="128" spans="1:16">
      <c r="A128" s="196" t="s">
        <v>285</v>
      </c>
      <c r="B128" s="30">
        <v>0</v>
      </c>
      <c r="C128" s="30">
        <v>0</v>
      </c>
      <c r="D128" s="30">
        <v>500</v>
      </c>
      <c r="E128" s="30">
        <v>31390</v>
      </c>
      <c r="F128" s="30">
        <v>0</v>
      </c>
      <c r="G128" s="30">
        <v>0</v>
      </c>
      <c r="H128" s="30">
        <v>0</v>
      </c>
      <c r="I128" s="30">
        <v>0</v>
      </c>
      <c r="J128" s="30">
        <v>0</v>
      </c>
      <c r="K128" s="30">
        <v>0</v>
      </c>
      <c r="L128" s="30">
        <v>0</v>
      </c>
      <c r="M128" s="30">
        <v>0</v>
      </c>
      <c r="N128" s="30">
        <f t="shared" ref="N128:O128" si="84">B14+D14+F14+H14+J14+L14+B128+D128+F128+H128+J128+L128+L90+J90+H90+F90+D90+B90+L52+J52+H52+F52+D52+B52</f>
        <v>506</v>
      </c>
      <c r="O128" s="30">
        <f t="shared" si="84"/>
        <v>31770</v>
      </c>
      <c r="P128" s="18" t="s">
        <v>22</v>
      </c>
    </row>
    <row r="129" spans="1:16">
      <c r="A129" s="196" t="s">
        <v>286</v>
      </c>
      <c r="B129" s="30">
        <v>0</v>
      </c>
      <c r="C129" s="30">
        <v>0</v>
      </c>
      <c r="D129" s="30">
        <v>0</v>
      </c>
      <c r="E129" s="30">
        <v>0</v>
      </c>
      <c r="F129" s="30">
        <v>0</v>
      </c>
      <c r="G129" s="30">
        <v>0</v>
      </c>
      <c r="H129" s="30">
        <v>0</v>
      </c>
      <c r="I129" s="30">
        <v>0</v>
      </c>
      <c r="J129" s="30">
        <v>0</v>
      </c>
      <c r="K129" s="30">
        <v>0</v>
      </c>
      <c r="L129" s="30">
        <v>0</v>
      </c>
      <c r="M129" s="30">
        <v>0</v>
      </c>
      <c r="N129" s="30">
        <f t="shared" ref="N129:O129" si="85">B15+D15+F15+H15+J15+L15+B129+D129+F129+H129+J129+L129+L91+J91+H91+F91+D91+B91+L53+J53+H53+F53+D53+B53</f>
        <v>104</v>
      </c>
      <c r="O129" s="30">
        <f t="shared" si="85"/>
        <v>6536</v>
      </c>
      <c r="P129" s="18" t="s">
        <v>22</v>
      </c>
    </row>
    <row r="130" spans="1:16">
      <c r="A130" s="196" t="s">
        <v>287</v>
      </c>
      <c r="B130" s="30">
        <v>0</v>
      </c>
      <c r="C130" s="30">
        <v>0</v>
      </c>
      <c r="D130" s="30">
        <v>0</v>
      </c>
      <c r="E130" s="30">
        <v>0</v>
      </c>
      <c r="F130" s="30">
        <v>0</v>
      </c>
      <c r="G130" s="30">
        <v>0</v>
      </c>
      <c r="H130" s="30">
        <v>0</v>
      </c>
      <c r="I130" s="30">
        <v>0</v>
      </c>
      <c r="J130" s="30">
        <v>0</v>
      </c>
      <c r="K130" s="30">
        <v>0</v>
      </c>
      <c r="L130" s="30">
        <v>0</v>
      </c>
      <c r="M130" s="30">
        <v>0</v>
      </c>
      <c r="N130" s="30">
        <f t="shared" ref="N130:O130" si="86">B16+D16+F16+H16+J16+L16+B130+D130+F130+H130+J130+L130+L92+J92+H92+F92+D92+B92+L54+J54+H54+F54+D54+B54</f>
        <v>24</v>
      </c>
      <c r="O130" s="30">
        <f t="shared" si="86"/>
        <v>1244</v>
      </c>
      <c r="P130" s="18" t="s">
        <v>22</v>
      </c>
    </row>
    <row r="131" spans="1:16">
      <c r="A131" s="196" t="s">
        <v>288</v>
      </c>
      <c r="B131" s="30">
        <v>0</v>
      </c>
      <c r="C131" s="30">
        <v>0</v>
      </c>
      <c r="D131" s="30">
        <v>0</v>
      </c>
      <c r="E131" s="30">
        <v>0</v>
      </c>
      <c r="F131" s="30">
        <v>0</v>
      </c>
      <c r="G131" s="30">
        <v>0</v>
      </c>
      <c r="H131" s="30">
        <v>0</v>
      </c>
      <c r="I131" s="30">
        <v>0</v>
      </c>
      <c r="J131" s="30">
        <v>0</v>
      </c>
      <c r="K131" s="30">
        <v>0</v>
      </c>
      <c r="L131" s="30">
        <v>0</v>
      </c>
      <c r="M131" s="30">
        <v>0</v>
      </c>
      <c r="N131" s="30">
        <f t="shared" ref="N131:O131" si="87">B17+D17+F17+H17+J17+L17+B131+D131+F131+H131+J131+L131+L93+J93+H93+F93+D93+B93+L55+J55+H55+F55+D55+B55</f>
        <v>0</v>
      </c>
      <c r="O131" s="30">
        <f t="shared" si="87"/>
        <v>0</v>
      </c>
      <c r="P131" s="18" t="s">
        <v>22</v>
      </c>
    </row>
    <row r="132" spans="1:16">
      <c r="A132" s="196" t="s">
        <v>289</v>
      </c>
      <c r="B132" s="30">
        <v>0</v>
      </c>
      <c r="C132" s="30">
        <v>0</v>
      </c>
      <c r="D132" s="30">
        <v>0</v>
      </c>
      <c r="E132" s="30">
        <v>0</v>
      </c>
      <c r="F132" s="30">
        <v>0</v>
      </c>
      <c r="G132" s="30">
        <v>0</v>
      </c>
      <c r="H132" s="30">
        <v>0</v>
      </c>
      <c r="I132" s="30">
        <v>0</v>
      </c>
      <c r="J132" s="30">
        <v>0</v>
      </c>
      <c r="K132" s="30">
        <v>0</v>
      </c>
      <c r="L132" s="30">
        <v>0</v>
      </c>
      <c r="M132" s="30">
        <v>0</v>
      </c>
      <c r="N132" s="30">
        <f t="shared" ref="N132:O132" si="88">B18+D18+F18+H18+J18+L18+B132+D132+F132+H132+J132+L132+L94+J94+H94+F94+D94+B94+L56+J56+H56+F56+D56+B56</f>
        <v>1</v>
      </c>
      <c r="O132" s="30">
        <f t="shared" si="88"/>
        <v>42</v>
      </c>
      <c r="P132" s="18" t="s">
        <v>22</v>
      </c>
    </row>
    <row r="133" spans="1:16">
      <c r="A133" s="196" t="s">
        <v>297</v>
      </c>
      <c r="B133" s="30">
        <v>0</v>
      </c>
      <c r="C133" s="30">
        <v>0</v>
      </c>
      <c r="D133" s="30">
        <v>0</v>
      </c>
      <c r="E133" s="30">
        <v>0</v>
      </c>
      <c r="F133" s="30">
        <v>0</v>
      </c>
      <c r="G133" s="30">
        <v>0</v>
      </c>
      <c r="H133" s="30">
        <v>0</v>
      </c>
      <c r="I133" s="30">
        <v>0</v>
      </c>
      <c r="J133" s="30">
        <v>0</v>
      </c>
      <c r="K133" s="30">
        <v>0</v>
      </c>
      <c r="L133" s="30">
        <v>0</v>
      </c>
      <c r="M133" s="30">
        <v>0</v>
      </c>
      <c r="N133" s="30">
        <f t="shared" ref="N133:O133" si="89">B19+D19+F19+H19+J19+L19+B133+D133+F133+H133+J133+L133+L95+J95+H95+F95+D95+B95+L57+J57+H57+F57+D57+B57</f>
        <v>0</v>
      </c>
      <c r="O133" s="30">
        <f t="shared" si="89"/>
        <v>0</v>
      </c>
      <c r="P133" s="18" t="s">
        <v>22</v>
      </c>
    </row>
    <row r="134" spans="1:16">
      <c r="A134" s="197" t="s">
        <v>298</v>
      </c>
      <c r="B134" s="29">
        <v>0</v>
      </c>
      <c r="C134" s="29">
        <v>0</v>
      </c>
      <c r="D134" s="29">
        <v>0</v>
      </c>
      <c r="E134" s="29">
        <v>0</v>
      </c>
      <c r="F134" s="29">
        <v>0</v>
      </c>
      <c r="G134" s="29">
        <v>0</v>
      </c>
      <c r="H134" s="29">
        <v>0</v>
      </c>
      <c r="I134" s="29">
        <v>0</v>
      </c>
      <c r="J134" s="29">
        <v>0</v>
      </c>
      <c r="K134" s="29">
        <v>0</v>
      </c>
      <c r="L134" s="29">
        <v>0</v>
      </c>
      <c r="M134" s="29">
        <v>0</v>
      </c>
      <c r="N134" s="29">
        <f t="shared" ref="N134:O134" si="90">B20+D20+F20+H20+J20+L20+B134+D134+F134+H134+J134+L134+L96+J96+H96+F96+D96+B96+L58+J58+H58+F58+D58+B58</f>
        <v>0</v>
      </c>
      <c r="O134" s="29">
        <f t="shared" si="90"/>
        <v>0</v>
      </c>
      <c r="P134" s="18" t="s">
        <v>22</v>
      </c>
    </row>
    <row r="135" spans="1:16">
      <c r="A135" s="375" t="s">
        <v>437</v>
      </c>
      <c r="B135" s="376">
        <f t="shared" ref="B135:M135" si="91">SUM(B123:B134)</f>
        <v>0</v>
      </c>
      <c r="C135" s="376">
        <f t="shared" si="91"/>
        <v>0</v>
      </c>
      <c r="D135" s="376">
        <f t="shared" si="91"/>
        <v>524</v>
      </c>
      <c r="E135" s="376">
        <f t="shared" si="91"/>
        <v>33610</v>
      </c>
      <c r="F135" s="376">
        <f t="shared" si="91"/>
        <v>0</v>
      </c>
      <c r="G135" s="376">
        <f t="shared" si="91"/>
        <v>0</v>
      </c>
      <c r="H135" s="376">
        <f t="shared" si="91"/>
        <v>0</v>
      </c>
      <c r="I135" s="376">
        <f t="shared" si="91"/>
        <v>0</v>
      </c>
      <c r="J135" s="376">
        <f t="shared" si="91"/>
        <v>0</v>
      </c>
      <c r="K135" s="376">
        <f t="shared" si="91"/>
        <v>0</v>
      </c>
      <c r="L135" s="376">
        <f t="shared" si="91"/>
        <v>0</v>
      </c>
      <c r="M135" s="376">
        <f t="shared" si="91"/>
        <v>0</v>
      </c>
      <c r="N135" s="376">
        <f t="shared" ref="N135:N138" si="92">B21+D21+F21+H21+J21+L21+B135+D135+F135+H135+J135+L135+L97+J97+H97+F97+D97+B97+L59+J59+H59+F59+D59+B59</f>
        <v>733</v>
      </c>
      <c r="O135" s="376">
        <f t="shared" ref="O135:O154" si="93">C21+E21+G21+I21+K21+M21+C135+E135+G135+I135+K135+M135+M97+K97+I97+G97+E97+C97+M59+K59+I59+G59+E59+C59</f>
        <v>48858</v>
      </c>
      <c r="P135" s="18" t="s">
        <v>22</v>
      </c>
    </row>
    <row r="136" spans="1:16">
      <c r="A136" s="198" t="s">
        <v>436</v>
      </c>
      <c r="B136" s="30">
        <f>-B135*0.5</f>
        <v>0</v>
      </c>
      <c r="C136" s="30">
        <f>-C135*0.5</f>
        <v>0</v>
      </c>
      <c r="D136" s="30">
        <f>-D135*0.5</f>
        <v>-262</v>
      </c>
      <c r="E136" s="30">
        <f>-E135*0.5</f>
        <v>-16805</v>
      </c>
      <c r="F136" s="30">
        <f>-F135*0.5</f>
        <v>0</v>
      </c>
      <c r="G136" s="30"/>
      <c r="H136" s="30">
        <f>-H135*0.5</f>
        <v>0</v>
      </c>
      <c r="I136" s="30">
        <f>-I135*0.5</f>
        <v>0</v>
      </c>
      <c r="J136" s="30">
        <f>-J135*0.5</f>
        <v>0</v>
      </c>
      <c r="K136" s="30">
        <f>-K135*0.5</f>
        <v>0</v>
      </c>
      <c r="L136" s="30">
        <f>-L135*0.5</f>
        <v>0</v>
      </c>
      <c r="M136" s="30"/>
      <c r="N136" s="30">
        <f t="shared" si="92"/>
        <v>-374</v>
      </c>
      <c r="O136" s="30">
        <f t="shared" si="93"/>
        <v>-24962</v>
      </c>
      <c r="P136" s="18" t="s">
        <v>22</v>
      </c>
    </row>
    <row r="137" spans="1:16">
      <c r="A137" s="196" t="s">
        <v>318</v>
      </c>
      <c r="B137" s="30"/>
      <c r="C137" s="30">
        <v>0</v>
      </c>
      <c r="D137" s="30"/>
      <c r="E137" s="30">
        <v>509</v>
      </c>
      <c r="F137" s="30"/>
      <c r="G137" s="30">
        <v>0</v>
      </c>
      <c r="H137" s="30"/>
      <c r="I137" s="30">
        <v>0</v>
      </c>
      <c r="J137" s="30"/>
      <c r="K137" s="30">
        <v>0</v>
      </c>
      <c r="L137" s="30"/>
      <c r="M137" s="30">
        <v>0</v>
      </c>
      <c r="N137" s="30"/>
      <c r="O137" s="30">
        <f t="shared" si="93"/>
        <v>1443</v>
      </c>
      <c r="P137" s="18" t="s">
        <v>22</v>
      </c>
    </row>
    <row r="138" spans="1:16">
      <c r="A138" s="197" t="s">
        <v>435</v>
      </c>
      <c r="B138" s="29">
        <f t="shared" ref="B138:M138" si="94">SUM(B135:B137)</f>
        <v>0</v>
      </c>
      <c r="C138" s="29">
        <f t="shared" si="94"/>
        <v>0</v>
      </c>
      <c r="D138" s="29">
        <f t="shared" si="94"/>
        <v>262</v>
      </c>
      <c r="E138" s="29">
        <f t="shared" si="94"/>
        <v>17314</v>
      </c>
      <c r="F138" s="29">
        <f t="shared" si="94"/>
        <v>0</v>
      </c>
      <c r="G138" s="29">
        <f t="shared" si="94"/>
        <v>0</v>
      </c>
      <c r="H138" s="29">
        <f t="shared" si="94"/>
        <v>0</v>
      </c>
      <c r="I138" s="29">
        <f t="shared" si="94"/>
        <v>0</v>
      </c>
      <c r="J138" s="29">
        <f t="shared" si="94"/>
        <v>0</v>
      </c>
      <c r="K138" s="29">
        <f t="shared" si="94"/>
        <v>0</v>
      </c>
      <c r="L138" s="29">
        <f t="shared" si="94"/>
        <v>0</v>
      </c>
      <c r="M138" s="29">
        <f t="shared" si="94"/>
        <v>0</v>
      </c>
      <c r="N138" s="29">
        <f t="shared" si="92"/>
        <v>359</v>
      </c>
      <c r="O138" s="29">
        <f t="shared" si="93"/>
        <v>25339</v>
      </c>
      <c r="P138" s="18" t="s">
        <v>22</v>
      </c>
    </row>
    <row r="139" spans="1:16">
      <c r="A139" s="196" t="s">
        <v>496</v>
      </c>
      <c r="B139" s="30"/>
      <c r="C139" s="30">
        <v>65</v>
      </c>
      <c r="D139" s="30"/>
      <c r="E139" s="30">
        <v>5602</v>
      </c>
      <c r="F139" s="30"/>
      <c r="G139" s="30">
        <v>0</v>
      </c>
      <c r="H139" s="30"/>
      <c r="I139" s="30">
        <v>13</v>
      </c>
      <c r="J139" s="30"/>
      <c r="K139" s="30">
        <v>17</v>
      </c>
      <c r="L139" s="30"/>
      <c r="M139" s="30">
        <v>-303</v>
      </c>
      <c r="N139" s="30"/>
      <c r="O139" s="30">
        <f t="shared" si="93"/>
        <v>4762</v>
      </c>
      <c r="P139" s="18" t="s">
        <v>22</v>
      </c>
    </row>
    <row r="140" spans="1:16">
      <c r="A140" s="196" t="s">
        <v>325</v>
      </c>
      <c r="B140" s="30"/>
      <c r="C140" s="30">
        <v>37</v>
      </c>
      <c r="D140" s="30"/>
      <c r="E140" s="30">
        <v>1538</v>
      </c>
      <c r="F140" s="30"/>
      <c r="G140" s="30">
        <v>0</v>
      </c>
      <c r="H140" s="30"/>
      <c r="I140" s="30">
        <v>4</v>
      </c>
      <c r="J140" s="30"/>
      <c r="K140" s="30">
        <v>20</v>
      </c>
      <c r="L140" s="30"/>
      <c r="M140" s="30">
        <v>-61</v>
      </c>
      <c r="N140" s="30"/>
      <c r="O140" s="30">
        <f t="shared" si="93"/>
        <v>-3827</v>
      </c>
      <c r="P140" s="18" t="s">
        <v>22</v>
      </c>
    </row>
    <row r="141" spans="1:16">
      <c r="A141" s="196" t="s">
        <v>326</v>
      </c>
      <c r="B141" s="30"/>
      <c r="C141" s="30">
        <v>29</v>
      </c>
      <c r="D141" s="30"/>
      <c r="E141" s="30">
        <v>0</v>
      </c>
      <c r="F141" s="30"/>
      <c r="G141" s="30">
        <v>0</v>
      </c>
      <c r="H141" s="30"/>
      <c r="I141" s="30">
        <v>7</v>
      </c>
      <c r="J141" s="30"/>
      <c r="K141" s="30">
        <v>6</v>
      </c>
      <c r="L141" s="30"/>
      <c r="M141" s="30">
        <v>-180</v>
      </c>
      <c r="N141" s="30"/>
      <c r="O141" s="30">
        <f t="shared" si="93"/>
        <v>-2300</v>
      </c>
      <c r="P141" s="18" t="s">
        <v>22</v>
      </c>
    </row>
    <row r="142" spans="1:16">
      <c r="A142" s="196" t="s">
        <v>328</v>
      </c>
      <c r="B142" s="30"/>
      <c r="C142" s="30">
        <v>0</v>
      </c>
      <c r="D142" s="30"/>
      <c r="E142" s="30">
        <v>2490</v>
      </c>
      <c r="F142" s="30"/>
      <c r="G142" s="30">
        <v>0</v>
      </c>
      <c r="H142" s="30"/>
      <c r="I142" s="30">
        <v>0</v>
      </c>
      <c r="J142" s="30"/>
      <c r="K142" s="30">
        <v>0</v>
      </c>
      <c r="L142" s="30"/>
      <c r="M142" s="30">
        <v>-754</v>
      </c>
      <c r="N142" s="30"/>
      <c r="O142" s="30">
        <f t="shared" si="93"/>
        <v>-10072</v>
      </c>
      <c r="P142" s="18" t="s">
        <v>22</v>
      </c>
    </row>
    <row r="143" spans="1:16">
      <c r="A143" s="196" t="s">
        <v>331</v>
      </c>
      <c r="B143" s="30"/>
      <c r="C143" s="30">
        <v>12</v>
      </c>
      <c r="D143" s="30"/>
      <c r="E143" s="30">
        <v>41</v>
      </c>
      <c r="F143" s="30"/>
      <c r="G143" s="30">
        <v>1386</v>
      </c>
      <c r="H143" s="30"/>
      <c r="I143" s="30">
        <v>2</v>
      </c>
      <c r="J143" s="30"/>
      <c r="K143" s="30">
        <v>4</v>
      </c>
      <c r="L143" s="30"/>
      <c r="M143" s="30">
        <v>-238</v>
      </c>
      <c r="N143" s="30"/>
      <c r="O143" s="30">
        <f t="shared" si="93"/>
        <v>-4581</v>
      </c>
      <c r="P143" s="18" t="s">
        <v>22</v>
      </c>
    </row>
    <row r="144" spans="1:16">
      <c r="A144" s="196" t="s">
        <v>333</v>
      </c>
      <c r="B144" s="30"/>
      <c r="C144" s="30">
        <v>30</v>
      </c>
      <c r="D144" s="30"/>
      <c r="E144" s="30">
        <v>42</v>
      </c>
      <c r="F144" s="30"/>
      <c r="G144" s="30">
        <v>0</v>
      </c>
      <c r="H144" s="30"/>
      <c r="I144" s="30">
        <v>3</v>
      </c>
      <c r="J144" s="30"/>
      <c r="K144" s="30">
        <v>16</v>
      </c>
      <c r="L144" s="30"/>
      <c r="M144" s="30">
        <v>-1</v>
      </c>
      <c r="N144" s="30"/>
      <c r="O144" s="30">
        <f t="shared" si="93"/>
        <v>1509</v>
      </c>
      <c r="P144" s="18" t="s">
        <v>22</v>
      </c>
    </row>
    <row r="145" spans="1:16">
      <c r="A145" s="196" t="s">
        <v>334</v>
      </c>
      <c r="B145" s="30"/>
      <c r="C145" s="30">
        <v>6</v>
      </c>
      <c r="D145" s="30"/>
      <c r="E145" s="30">
        <v>0</v>
      </c>
      <c r="F145" s="30"/>
      <c r="G145" s="30">
        <v>0</v>
      </c>
      <c r="H145" s="30"/>
      <c r="I145" s="30">
        <v>0</v>
      </c>
      <c r="J145" s="30"/>
      <c r="K145" s="30">
        <v>4</v>
      </c>
      <c r="L145" s="30"/>
      <c r="M145" s="30">
        <v>0</v>
      </c>
      <c r="N145" s="30"/>
      <c r="O145" s="30">
        <f t="shared" si="93"/>
        <v>-117</v>
      </c>
      <c r="P145" s="18" t="s">
        <v>22</v>
      </c>
    </row>
    <row r="146" spans="1:16">
      <c r="A146" s="196" t="s">
        <v>335</v>
      </c>
      <c r="B146" s="30"/>
      <c r="C146" s="30">
        <v>218</v>
      </c>
      <c r="D146" s="30"/>
      <c r="E146" s="30">
        <v>17346</v>
      </c>
      <c r="F146" s="30"/>
      <c r="G146" s="30">
        <v>915</v>
      </c>
      <c r="H146" s="30"/>
      <c r="I146" s="30">
        <v>36</v>
      </c>
      <c r="J146" s="30"/>
      <c r="K146" s="30">
        <v>67</v>
      </c>
      <c r="L146" s="30"/>
      <c r="M146" s="30">
        <v>-273</v>
      </c>
      <c r="N146" s="30"/>
      <c r="O146" s="30">
        <f t="shared" si="93"/>
        <v>19655</v>
      </c>
      <c r="P146" s="18" t="s">
        <v>22</v>
      </c>
    </row>
    <row r="147" spans="1:16">
      <c r="A147" s="196" t="s">
        <v>336</v>
      </c>
      <c r="B147" s="30"/>
      <c r="C147" s="30">
        <v>0</v>
      </c>
      <c r="D147" s="30"/>
      <c r="E147" s="30">
        <v>0</v>
      </c>
      <c r="F147" s="30"/>
      <c r="G147" s="30">
        <v>0</v>
      </c>
      <c r="H147" s="30"/>
      <c r="I147" s="30">
        <v>0</v>
      </c>
      <c r="J147" s="30"/>
      <c r="K147" s="30">
        <v>0</v>
      </c>
      <c r="L147" s="30"/>
      <c r="M147" s="30">
        <v>-6</v>
      </c>
      <c r="N147" s="30"/>
      <c r="O147" s="30">
        <f t="shared" si="93"/>
        <v>-219</v>
      </c>
      <c r="P147" s="18" t="s">
        <v>22</v>
      </c>
    </row>
    <row r="148" spans="1:16">
      <c r="A148" s="196" t="s">
        <v>462</v>
      </c>
      <c r="B148" s="30"/>
      <c r="C148" s="30">
        <v>104</v>
      </c>
      <c r="D148" s="30"/>
      <c r="E148" s="30">
        <v>0</v>
      </c>
      <c r="F148" s="30"/>
      <c r="G148" s="30">
        <v>439</v>
      </c>
      <c r="H148" s="30"/>
      <c r="I148" s="30">
        <v>1</v>
      </c>
      <c r="J148" s="30"/>
      <c r="K148" s="30">
        <v>30</v>
      </c>
      <c r="L148" s="30"/>
      <c r="M148" s="30">
        <v>-2</v>
      </c>
      <c r="N148" s="30"/>
      <c r="O148" s="377">
        <f t="shared" si="93"/>
        <v>2854</v>
      </c>
      <c r="P148" s="18"/>
    </row>
    <row r="149" spans="1:16">
      <c r="A149" s="196" t="s">
        <v>338</v>
      </c>
      <c r="B149" s="30"/>
      <c r="C149" s="30">
        <v>0</v>
      </c>
      <c r="D149" s="30"/>
      <c r="E149" s="30">
        <v>0</v>
      </c>
      <c r="F149" s="30"/>
      <c r="G149" s="30">
        <v>0</v>
      </c>
      <c r="H149" s="30"/>
      <c r="I149" s="30">
        <v>0</v>
      </c>
      <c r="J149" s="30"/>
      <c r="K149" s="30">
        <v>0</v>
      </c>
      <c r="L149" s="30"/>
      <c r="M149" s="30">
        <v>0</v>
      </c>
      <c r="N149" s="30"/>
      <c r="O149" s="30">
        <f t="shared" si="93"/>
        <v>0</v>
      </c>
      <c r="P149" s="18" t="s">
        <v>22</v>
      </c>
    </row>
    <row r="150" spans="1:16">
      <c r="A150" s="196" t="s">
        <v>340</v>
      </c>
      <c r="B150" s="30"/>
      <c r="C150" s="30">
        <v>0</v>
      </c>
      <c r="D150" s="30"/>
      <c r="E150" s="30">
        <v>0</v>
      </c>
      <c r="F150" s="30"/>
      <c r="G150" s="30">
        <v>0</v>
      </c>
      <c r="H150" s="30"/>
      <c r="I150" s="30">
        <v>0</v>
      </c>
      <c r="J150" s="30"/>
      <c r="K150" s="30">
        <v>0</v>
      </c>
      <c r="L150" s="30"/>
      <c r="M150" s="30">
        <v>0</v>
      </c>
      <c r="N150" s="30"/>
      <c r="O150" s="30">
        <f t="shared" si="93"/>
        <v>376</v>
      </c>
      <c r="P150" s="18" t="s">
        <v>22</v>
      </c>
    </row>
    <row r="151" spans="1:16">
      <c r="A151" s="196" t="s">
        <v>341</v>
      </c>
      <c r="B151" s="30"/>
      <c r="C151" s="30">
        <v>0</v>
      </c>
      <c r="D151" s="30"/>
      <c r="E151" s="30">
        <v>0</v>
      </c>
      <c r="F151" s="30"/>
      <c r="G151" s="30">
        <v>0</v>
      </c>
      <c r="H151" s="30"/>
      <c r="I151" s="30">
        <v>0</v>
      </c>
      <c r="J151" s="30"/>
      <c r="K151" s="30">
        <v>0</v>
      </c>
      <c r="L151" s="30"/>
      <c r="M151" s="30">
        <v>0</v>
      </c>
      <c r="N151" s="30"/>
      <c r="O151" s="377">
        <f t="shared" si="93"/>
        <v>16140</v>
      </c>
      <c r="P151" s="18"/>
    </row>
    <row r="152" spans="1:16">
      <c r="A152" s="196" t="s">
        <v>342</v>
      </c>
      <c r="B152" s="30"/>
      <c r="C152" s="30">
        <v>41</v>
      </c>
      <c r="D152" s="30"/>
      <c r="E152" s="30">
        <v>341</v>
      </c>
      <c r="F152" s="30"/>
      <c r="G152" s="30">
        <v>0</v>
      </c>
      <c r="H152" s="30"/>
      <c r="I152" s="30">
        <v>3</v>
      </c>
      <c r="J152" s="30"/>
      <c r="K152" s="30">
        <v>21</v>
      </c>
      <c r="L152" s="30"/>
      <c r="M152" s="30">
        <v>-219</v>
      </c>
      <c r="N152" s="30"/>
      <c r="O152" s="30">
        <f t="shared" si="93"/>
        <v>-1227</v>
      </c>
      <c r="P152" s="18" t="s">
        <v>22</v>
      </c>
    </row>
    <row r="153" spans="1:16">
      <c r="A153" s="199" t="s">
        <v>343</v>
      </c>
      <c r="B153" s="200"/>
      <c r="C153" s="200">
        <v>375</v>
      </c>
      <c r="D153" s="200"/>
      <c r="E153" s="200">
        <v>39159</v>
      </c>
      <c r="F153" s="200"/>
      <c r="G153" s="200">
        <v>4083</v>
      </c>
      <c r="H153" s="200"/>
      <c r="I153" s="30">
        <v>63</v>
      </c>
      <c r="J153" s="200"/>
      <c r="K153" s="30">
        <v>119</v>
      </c>
      <c r="L153" s="200"/>
      <c r="M153" s="200">
        <v>-332</v>
      </c>
      <c r="N153" s="200"/>
      <c r="O153" s="200">
        <f t="shared" si="93"/>
        <v>104924</v>
      </c>
      <c r="P153" s="18" t="s">
        <v>22</v>
      </c>
    </row>
    <row r="154" spans="1:16">
      <c r="A154" s="199" t="s">
        <v>344</v>
      </c>
      <c r="B154" s="200"/>
      <c r="C154" s="200">
        <v>0</v>
      </c>
      <c r="D154" s="200"/>
      <c r="E154" s="200">
        <v>0</v>
      </c>
      <c r="F154" s="200"/>
      <c r="G154" s="200">
        <v>552</v>
      </c>
      <c r="H154" s="200"/>
      <c r="I154" s="200">
        <v>0</v>
      </c>
      <c r="J154" s="200"/>
      <c r="K154" s="200">
        <v>0</v>
      </c>
      <c r="L154" s="200"/>
      <c r="M154" s="200">
        <v>0</v>
      </c>
      <c r="N154" s="200"/>
      <c r="O154" s="200">
        <f t="shared" si="93"/>
        <v>552</v>
      </c>
      <c r="P154" s="18"/>
    </row>
    <row r="155" spans="1:16">
      <c r="A155" s="378" t="s">
        <v>434</v>
      </c>
      <c r="B155" s="379">
        <f t="shared" ref="B155:D155" si="95">SUM(B138:B154)</f>
        <v>0</v>
      </c>
      <c r="C155" s="379">
        <f t="shared" si="95"/>
        <v>917</v>
      </c>
      <c r="D155" s="379">
        <f t="shared" si="95"/>
        <v>262</v>
      </c>
      <c r="E155" s="379">
        <f>SUM(E138:E154)</f>
        <v>83873</v>
      </c>
      <c r="F155" s="379">
        <f t="shared" ref="F155:J155" si="96">SUM(F138:F154)</f>
        <v>0</v>
      </c>
      <c r="G155" s="379">
        <f t="shared" si="96"/>
        <v>7375</v>
      </c>
      <c r="H155" s="379">
        <f t="shared" si="96"/>
        <v>0</v>
      </c>
      <c r="I155" s="379">
        <f t="shared" si="96"/>
        <v>132</v>
      </c>
      <c r="J155" s="379">
        <f t="shared" si="96"/>
        <v>0</v>
      </c>
      <c r="K155" s="379">
        <f>SUM(K138:K154)</f>
        <v>304</v>
      </c>
      <c r="L155" s="379">
        <f t="shared" ref="L155" si="97">SUM(L138:L154)</f>
        <v>0</v>
      </c>
      <c r="M155" s="379">
        <f t="shared" ref="M155" si="98">SUM(M138:M154)</f>
        <v>-2369</v>
      </c>
      <c r="N155" s="379">
        <f>SUM(N138:N154)</f>
        <v>359</v>
      </c>
      <c r="O155" s="379">
        <f t="shared" ref="O155" si="99">SUM(O138:O154)</f>
        <v>153768</v>
      </c>
      <c r="P155" s="18" t="s">
        <v>22</v>
      </c>
    </row>
    <row r="156" spans="1:16">
      <c r="P156" s="18" t="s">
        <v>23</v>
      </c>
    </row>
  </sheetData>
  <mergeCells count="38">
    <mergeCell ref="N120:O121"/>
    <mergeCell ref="B121:C121"/>
    <mergeCell ref="D121:E121"/>
    <mergeCell ref="F121:G121"/>
    <mergeCell ref="H121:I121"/>
    <mergeCell ref="J121:K121"/>
    <mergeCell ref="L121:M121"/>
    <mergeCell ref="B120:M120"/>
    <mergeCell ref="J7:K7"/>
    <mergeCell ref="L7:M7"/>
    <mergeCell ref="B6:M6"/>
    <mergeCell ref="A44:A46"/>
    <mergeCell ref="B44:M44"/>
    <mergeCell ref="B45:C45"/>
    <mergeCell ref="H45:I45"/>
    <mergeCell ref="J45:K45"/>
    <mergeCell ref="L45:M45"/>
    <mergeCell ref="A120:A122"/>
    <mergeCell ref="A6:A8"/>
    <mergeCell ref="B7:C7"/>
    <mergeCell ref="D7:E7"/>
    <mergeCell ref="F7:G7"/>
    <mergeCell ref="D45:E45"/>
    <mergeCell ref="F45:G45"/>
    <mergeCell ref="A82:A84"/>
    <mergeCell ref="B82:M82"/>
    <mergeCell ref="B83:C83"/>
    <mergeCell ref="D83:E83"/>
    <mergeCell ref="F83:G83"/>
    <mergeCell ref="H83:I83"/>
    <mergeCell ref="J83:K83"/>
    <mergeCell ref="L83:M83"/>
    <mergeCell ref="H7:I7"/>
    <mergeCell ref="A1:O1"/>
    <mergeCell ref="A2:O2"/>
    <mergeCell ref="A3:O3"/>
    <mergeCell ref="A4:O4"/>
    <mergeCell ref="A5:M5"/>
  </mergeCells>
  <printOptions horizontalCentered="1"/>
  <pageMargins left="0.7" right="0.7" top="0.52" bottom="0.39" header="0.3" footer="0.23"/>
  <pageSetup scale="56" fitToHeight="2" orientation="landscape" r:id="rId1"/>
  <headerFooter scaleWithDoc="0">
    <oddHeader xml:space="preserve">&amp;L&amp;"Times New Roman,Bold"&amp;12J. Financial Analysis of Program Changes
</oddHeader>
    <oddFooter>&amp;C&amp;"Times New Roman,Regular"Exhibit J - Financial Analysis of Program Changes</oddFooter>
  </headerFooter>
  <rowBreaks count="3" manualBreakCount="3">
    <brk id="42" max="14" man="1"/>
    <brk id="80" max="14" man="1"/>
    <brk id="118" max="14" man="1"/>
  </rowBreaks>
</worksheet>
</file>

<file path=xl/worksheets/sheet11.xml><?xml version="1.0" encoding="utf-8"?>
<worksheet xmlns="http://schemas.openxmlformats.org/spreadsheetml/2006/main" xmlns:r="http://schemas.openxmlformats.org/officeDocument/2006/relationships">
  <dimension ref="A1:U34"/>
  <sheetViews>
    <sheetView showGridLines="0" view="pageBreakPreview" zoomScaleNormal="100" zoomScaleSheetLayoutView="100" workbookViewId="0">
      <selection activeCell="A18" sqref="A18"/>
    </sheetView>
  </sheetViews>
  <sheetFormatPr defaultColWidth="9.140625" defaultRowHeight="15"/>
  <cols>
    <col min="1" max="1" width="9.42578125" style="2" customWidth="1"/>
    <col min="2" max="2" width="13.5703125" style="2" customWidth="1"/>
    <col min="3" max="3" width="3.7109375" style="2" customWidth="1"/>
    <col min="4" max="4" width="10.7109375" style="2" bestFit="1" customWidth="1"/>
    <col min="5" max="10" width="10.28515625" style="2" customWidth="1"/>
    <col min="11" max="11" width="10.140625" style="2" customWidth="1"/>
    <col min="12" max="12" width="13.85546875" style="2" customWidth="1"/>
    <col min="13" max="13" width="14" style="1" bestFit="1" customWidth="1"/>
    <col min="14" max="14" width="4.5703125" style="2" customWidth="1"/>
    <col min="15" max="15" width="116.7109375" style="2" customWidth="1"/>
    <col min="16" max="17" width="8.28515625" style="2" customWidth="1"/>
    <col min="18" max="18" width="12.7109375" style="2" customWidth="1"/>
    <col min="19" max="20" width="8.28515625" style="2" customWidth="1"/>
    <col min="21" max="21" width="12.7109375" style="2" customWidth="1"/>
    <col min="22" max="16384" width="9.140625" style="2"/>
  </cols>
  <sheetData>
    <row r="1" spans="1:21" ht="18.75">
      <c r="A1" s="382" t="s">
        <v>290</v>
      </c>
      <c r="B1" s="382"/>
      <c r="C1" s="382"/>
      <c r="D1" s="382"/>
      <c r="E1" s="382"/>
      <c r="F1" s="382"/>
      <c r="G1" s="382"/>
      <c r="H1" s="382"/>
      <c r="I1" s="382"/>
      <c r="J1" s="382"/>
      <c r="K1" s="382"/>
      <c r="L1" s="382"/>
      <c r="M1" s="18" t="s">
        <v>22</v>
      </c>
      <c r="N1" s="19"/>
      <c r="O1" s="3" t="s">
        <v>31</v>
      </c>
      <c r="P1" s="19"/>
      <c r="Q1" s="19"/>
      <c r="R1" s="19"/>
      <c r="S1" s="19"/>
      <c r="T1" s="19"/>
      <c r="U1" s="19"/>
    </row>
    <row r="2" spans="1:21" ht="15.75">
      <c r="A2" s="383" t="s">
        <v>122</v>
      </c>
      <c r="B2" s="383"/>
      <c r="C2" s="383"/>
      <c r="D2" s="383"/>
      <c r="E2" s="383"/>
      <c r="F2" s="383"/>
      <c r="G2" s="383"/>
      <c r="H2" s="383"/>
      <c r="I2" s="383"/>
      <c r="J2" s="383"/>
      <c r="K2" s="383"/>
      <c r="L2" s="383"/>
      <c r="M2" s="18" t="s">
        <v>22</v>
      </c>
      <c r="N2" s="20"/>
      <c r="O2" s="4"/>
      <c r="P2" s="20"/>
      <c r="Q2" s="20"/>
      <c r="R2" s="20"/>
      <c r="S2" s="20"/>
      <c r="T2" s="20"/>
      <c r="U2" s="20"/>
    </row>
    <row r="3" spans="1:21">
      <c r="A3" s="384" t="s">
        <v>1</v>
      </c>
      <c r="B3" s="384"/>
      <c r="C3" s="384"/>
      <c r="D3" s="384"/>
      <c r="E3" s="384"/>
      <c r="F3" s="384"/>
      <c r="G3" s="384"/>
      <c r="H3" s="384"/>
      <c r="I3" s="384"/>
      <c r="J3" s="384"/>
      <c r="K3" s="384"/>
      <c r="L3" s="384"/>
      <c r="M3" s="18" t="s">
        <v>22</v>
      </c>
      <c r="N3" s="21"/>
      <c r="O3" s="4" t="s">
        <v>120</v>
      </c>
      <c r="P3" s="21"/>
      <c r="Q3" s="21"/>
      <c r="R3" s="21"/>
      <c r="S3" s="21"/>
      <c r="T3" s="21"/>
      <c r="U3" s="21"/>
    </row>
    <row r="4" spans="1:21">
      <c r="A4" s="385" t="s">
        <v>2</v>
      </c>
      <c r="B4" s="385"/>
      <c r="C4" s="385"/>
      <c r="D4" s="385"/>
      <c r="E4" s="385"/>
      <c r="F4" s="385"/>
      <c r="G4" s="385"/>
      <c r="H4" s="385"/>
      <c r="I4" s="385"/>
      <c r="J4" s="385"/>
      <c r="K4" s="385"/>
      <c r="L4" s="385"/>
      <c r="M4" s="18" t="s">
        <v>22</v>
      </c>
      <c r="N4" s="22"/>
      <c r="O4" s="4" t="s">
        <v>56</v>
      </c>
      <c r="P4" s="22"/>
      <c r="Q4" s="22"/>
      <c r="R4" s="22"/>
      <c r="S4" s="22"/>
      <c r="T4" s="22"/>
      <c r="U4" s="22"/>
    </row>
    <row r="5" spans="1:21" ht="15.75" thickBot="1">
      <c r="A5" s="385"/>
      <c r="B5" s="385"/>
      <c r="C5" s="385"/>
      <c r="D5" s="385"/>
      <c r="E5" s="385"/>
      <c r="F5" s="385"/>
      <c r="G5" s="385"/>
      <c r="H5" s="385"/>
      <c r="I5" s="385"/>
      <c r="J5" s="385"/>
      <c r="K5" s="385"/>
      <c r="L5" s="385"/>
      <c r="M5" s="18" t="s">
        <v>22</v>
      </c>
      <c r="N5" s="22"/>
      <c r="O5" s="23"/>
      <c r="P5" s="22"/>
      <c r="Q5" s="22"/>
      <c r="R5" s="22"/>
      <c r="S5" s="22"/>
      <c r="T5" s="22"/>
      <c r="U5" s="22"/>
    </row>
    <row r="6" spans="1:21">
      <c r="A6" s="385"/>
      <c r="B6" s="385"/>
      <c r="C6" s="385"/>
      <c r="D6" s="385"/>
      <c r="E6" s="385"/>
      <c r="F6" s="385"/>
      <c r="G6" s="385"/>
      <c r="H6" s="385"/>
      <c r="I6" s="385"/>
      <c r="J6" s="385"/>
      <c r="K6" s="385"/>
      <c r="L6" s="385"/>
      <c r="M6" s="18" t="s">
        <v>22</v>
      </c>
      <c r="N6" s="22"/>
      <c r="O6" s="22"/>
      <c r="P6" s="22"/>
      <c r="Q6" s="22"/>
      <c r="R6" s="22"/>
      <c r="S6" s="22"/>
      <c r="T6" s="22"/>
      <c r="U6" s="22"/>
    </row>
    <row r="7" spans="1:21" ht="30.75" customHeight="1">
      <c r="A7" s="444" t="s">
        <v>291</v>
      </c>
      <c r="B7" s="445"/>
      <c r="C7" s="445"/>
      <c r="D7" s="446"/>
      <c r="E7" s="388" t="s">
        <v>292</v>
      </c>
      <c r="F7" s="388"/>
      <c r="G7" s="388" t="s">
        <v>8</v>
      </c>
      <c r="H7" s="388"/>
      <c r="I7" s="388" t="s">
        <v>34</v>
      </c>
      <c r="J7" s="388"/>
      <c r="K7" s="388" t="s">
        <v>206</v>
      </c>
      <c r="L7" s="388"/>
      <c r="M7" s="18" t="s">
        <v>22</v>
      </c>
      <c r="O7" s="17"/>
    </row>
    <row r="8" spans="1:21" ht="30">
      <c r="A8" s="447"/>
      <c r="B8" s="448"/>
      <c r="C8" s="448"/>
      <c r="D8" s="449"/>
      <c r="E8" s="252" t="s">
        <v>4</v>
      </c>
      <c r="F8" s="252" t="s">
        <v>5</v>
      </c>
      <c r="G8" s="252" t="s">
        <v>4</v>
      </c>
      <c r="H8" s="252" t="s">
        <v>5</v>
      </c>
      <c r="I8" s="252" t="s">
        <v>4</v>
      </c>
      <c r="J8" s="252" t="s">
        <v>5</v>
      </c>
      <c r="K8" s="252" t="s">
        <v>4</v>
      </c>
      <c r="L8" s="252" t="s">
        <v>5</v>
      </c>
      <c r="M8" s="18" t="s">
        <v>22</v>
      </c>
      <c r="O8" s="63" t="s">
        <v>293</v>
      </c>
    </row>
    <row r="9" spans="1:21">
      <c r="A9" s="349" t="s">
        <v>294</v>
      </c>
      <c r="B9" s="350">
        <v>145700</v>
      </c>
      <c r="C9" s="351" t="s">
        <v>295</v>
      </c>
      <c r="D9" s="352">
        <v>199700</v>
      </c>
      <c r="E9" s="353">
        <v>1</v>
      </c>
      <c r="F9" s="353">
        <v>0</v>
      </c>
      <c r="G9" s="353">
        <v>1</v>
      </c>
      <c r="H9" s="353">
        <v>0</v>
      </c>
      <c r="I9" s="353">
        <v>1</v>
      </c>
      <c r="J9" s="353">
        <v>0</v>
      </c>
      <c r="K9" s="353">
        <f>I9-G9</f>
        <v>0</v>
      </c>
      <c r="L9" s="354">
        <f>J9-H9</f>
        <v>0</v>
      </c>
      <c r="M9" s="18" t="s">
        <v>22</v>
      </c>
      <c r="O9" s="17"/>
    </row>
    <row r="10" spans="1:21">
      <c r="A10" s="355" t="s">
        <v>296</v>
      </c>
      <c r="B10" s="107">
        <v>119554</v>
      </c>
      <c r="C10" s="108" t="s">
        <v>295</v>
      </c>
      <c r="D10" s="109">
        <v>179700</v>
      </c>
      <c r="E10" s="110">
        <v>306</v>
      </c>
      <c r="F10" s="110">
        <v>0</v>
      </c>
      <c r="G10" s="110">
        <v>306</v>
      </c>
      <c r="H10" s="110">
        <v>0</v>
      </c>
      <c r="I10" s="110">
        <v>306</v>
      </c>
      <c r="J10" s="110">
        <v>0</v>
      </c>
      <c r="K10" s="110">
        <f t="shared" ref="K10:L25" si="0">I10-G10</f>
        <v>0</v>
      </c>
      <c r="L10" s="356">
        <f t="shared" si="0"/>
        <v>0</v>
      </c>
      <c r="M10" s="18" t="s">
        <v>22</v>
      </c>
      <c r="O10" s="17"/>
    </row>
    <row r="11" spans="1:21">
      <c r="A11" s="355" t="s">
        <v>281</v>
      </c>
      <c r="B11" s="107">
        <v>123758</v>
      </c>
      <c r="C11" s="108" t="s">
        <v>295</v>
      </c>
      <c r="D11" s="109">
        <v>155500</v>
      </c>
      <c r="E11" s="110">
        <v>1374</v>
      </c>
      <c r="F11" s="110">
        <v>0</v>
      </c>
      <c r="G11" s="110">
        <v>1379</v>
      </c>
      <c r="H11" s="110">
        <v>0</v>
      </c>
      <c r="I11" s="110">
        <v>1392</v>
      </c>
      <c r="J11" s="110">
        <v>0</v>
      </c>
      <c r="K11" s="110">
        <f t="shared" si="0"/>
        <v>13</v>
      </c>
      <c r="L11" s="356">
        <f t="shared" si="0"/>
        <v>0</v>
      </c>
      <c r="M11" s="18" t="s">
        <v>22</v>
      </c>
      <c r="O11" s="17"/>
    </row>
    <row r="12" spans="1:21">
      <c r="A12" s="355" t="s">
        <v>282</v>
      </c>
      <c r="B12" s="107">
        <v>105211</v>
      </c>
      <c r="C12" s="108" t="s">
        <v>295</v>
      </c>
      <c r="D12" s="109">
        <v>136771</v>
      </c>
      <c r="E12" s="110">
        <v>4904</v>
      </c>
      <c r="F12" s="110">
        <v>0</v>
      </c>
      <c r="G12" s="110">
        <v>5014</v>
      </c>
      <c r="H12" s="110">
        <v>0</v>
      </c>
      <c r="I12" s="110">
        <v>5025</v>
      </c>
      <c r="J12" s="110">
        <v>0</v>
      </c>
      <c r="K12" s="110">
        <f t="shared" si="0"/>
        <v>11</v>
      </c>
      <c r="L12" s="356">
        <f t="shared" si="0"/>
        <v>0</v>
      </c>
      <c r="M12" s="18" t="s">
        <v>22</v>
      </c>
      <c r="O12" s="17"/>
    </row>
    <row r="13" spans="1:21">
      <c r="A13" s="355" t="s">
        <v>283</v>
      </c>
      <c r="B13" s="107">
        <v>89033</v>
      </c>
      <c r="C13" s="108" t="s">
        <v>295</v>
      </c>
      <c r="D13" s="109">
        <v>115742</v>
      </c>
      <c r="E13" s="110">
        <v>11218</v>
      </c>
      <c r="F13" s="110">
        <v>0</v>
      </c>
      <c r="G13" s="110">
        <v>11209</v>
      </c>
      <c r="H13" s="110">
        <v>0</v>
      </c>
      <c r="I13" s="110">
        <v>11326</v>
      </c>
      <c r="J13" s="110">
        <v>0</v>
      </c>
      <c r="K13" s="110">
        <f t="shared" si="0"/>
        <v>117</v>
      </c>
      <c r="L13" s="356">
        <f t="shared" si="0"/>
        <v>0</v>
      </c>
      <c r="M13" s="18" t="s">
        <v>22</v>
      </c>
      <c r="O13" s="17"/>
    </row>
    <row r="14" spans="1:21">
      <c r="A14" s="355" t="s">
        <v>284</v>
      </c>
      <c r="B14" s="107">
        <v>74872</v>
      </c>
      <c r="C14" s="108" t="s">
        <v>295</v>
      </c>
      <c r="D14" s="109">
        <v>97333</v>
      </c>
      <c r="E14" s="110">
        <v>4874</v>
      </c>
      <c r="F14" s="110">
        <v>0</v>
      </c>
      <c r="G14" s="110">
        <v>5328</v>
      </c>
      <c r="H14" s="110">
        <v>0</v>
      </c>
      <c r="I14" s="110">
        <v>5328</v>
      </c>
      <c r="J14" s="110">
        <v>0</v>
      </c>
      <c r="K14" s="110">
        <f t="shared" si="0"/>
        <v>0</v>
      </c>
      <c r="L14" s="356">
        <f t="shared" si="0"/>
        <v>0</v>
      </c>
      <c r="M14" s="18" t="s">
        <v>22</v>
      </c>
      <c r="O14" s="17"/>
    </row>
    <row r="15" spans="1:21">
      <c r="A15" s="355" t="s">
        <v>285</v>
      </c>
      <c r="B15" s="107">
        <v>62467</v>
      </c>
      <c r="C15" s="108" t="s">
        <v>295</v>
      </c>
      <c r="D15" s="109">
        <v>81204</v>
      </c>
      <c r="E15" s="110">
        <v>4035</v>
      </c>
      <c r="F15" s="110">
        <v>0</v>
      </c>
      <c r="G15" s="110">
        <v>4007</v>
      </c>
      <c r="H15" s="110">
        <v>0</v>
      </c>
      <c r="I15" s="110">
        <v>4608</v>
      </c>
      <c r="J15" s="110">
        <v>0</v>
      </c>
      <c r="K15" s="110">
        <f t="shared" si="0"/>
        <v>601</v>
      </c>
      <c r="L15" s="356">
        <f t="shared" si="0"/>
        <v>0</v>
      </c>
      <c r="M15" s="18" t="s">
        <v>22</v>
      </c>
      <c r="O15" s="17"/>
    </row>
    <row r="16" spans="1:21">
      <c r="A16" s="355" t="s">
        <v>286</v>
      </c>
      <c r="B16" s="107">
        <v>56857</v>
      </c>
      <c r="C16" s="108" t="s">
        <v>295</v>
      </c>
      <c r="D16" s="109">
        <v>73917</v>
      </c>
      <c r="E16" s="110">
        <v>1441</v>
      </c>
      <c r="F16" s="110">
        <v>0</v>
      </c>
      <c r="G16" s="110">
        <v>1261</v>
      </c>
      <c r="H16" s="110">
        <v>0</v>
      </c>
      <c r="I16" s="110">
        <v>1284</v>
      </c>
      <c r="J16" s="110">
        <v>0</v>
      </c>
      <c r="K16" s="110">
        <f t="shared" si="0"/>
        <v>23</v>
      </c>
      <c r="L16" s="356">
        <f t="shared" si="0"/>
        <v>0</v>
      </c>
      <c r="M16" s="18" t="s">
        <v>22</v>
      </c>
      <c r="O16" s="17"/>
    </row>
    <row r="17" spans="1:15">
      <c r="A17" s="355" t="s">
        <v>287</v>
      </c>
      <c r="B17" s="107">
        <v>51630</v>
      </c>
      <c r="C17" s="108" t="s">
        <v>295</v>
      </c>
      <c r="D17" s="109">
        <v>67114</v>
      </c>
      <c r="E17" s="110">
        <v>2427</v>
      </c>
      <c r="F17" s="110">
        <v>0</v>
      </c>
      <c r="G17" s="110">
        <v>2227</v>
      </c>
      <c r="H17" s="110">
        <v>0</v>
      </c>
      <c r="I17" s="110">
        <v>2229</v>
      </c>
      <c r="J17" s="110">
        <v>0</v>
      </c>
      <c r="K17" s="110">
        <f t="shared" si="0"/>
        <v>2</v>
      </c>
      <c r="L17" s="356">
        <f t="shared" si="0"/>
        <v>0</v>
      </c>
      <c r="M17" s="18" t="s">
        <v>22</v>
      </c>
      <c r="O17" s="17"/>
    </row>
    <row r="18" spans="1:15">
      <c r="A18" s="355" t="s">
        <v>288</v>
      </c>
      <c r="B18" s="107">
        <v>46745</v>
      </c>
      <c r="C18" s="108" t="s">
        <v>295</v>
      </c>
      <c r="D18" s="109">
        <v>60765</v>
      </c>
      <c r="E18" s="110">
        <v>1754</v>
      </c>
      <c r="F18" s="110">
        <v>0</v>
      </c>
      <c r="G18" s="110">
        <v>1828</v>
      </c>
      <c r="H18" s="110">
        <v>0</v>
      </c>
      <c r="I18" s="110">
        <v>1828</v>
      </c>
      <c r="J18" s="110">
        <v>0</v>
      </c>
      <c r="K18" s="110">
        <f t="shared" si="0"/>
        <v>0</v>
      </c>
      <c r="L18" s="356">
        <f t="shared" si="0"/>
        <v>0</v>
      </c>
      <c r="M18" s="18" t="s">
        <v>22</v>
      </c>
      <c r="O18" s="17"/>
    </row>
    <row r="19" spans="1:15">
      <c r="A19" s="355" t="s">
        <v>289</v>
      </c>
      <c r="B19" s="107">
        <v>42209</v>
      </c>
      <c r="C19" s="108" t="s">
        <v>295</v>
      </c>
      <c r="D19" s="109">
        <v>54875</v>
      </c>
      <c r="E19" s="110">
        <v>1015</v>
      </c>
      <c r="F19" s="110">
        <v>0</v>
      </c>
      <c r="G19" s="110">
        <v>870</v>
      </c>
      <c r="H19" s="110">
        <v>0</v>
      </c>
      <c r="I19" s="110">
        <v>871</v>
      </c>
      <c r="J19" s="110">
        <v>0</v>
      </c>
      <c r="K19" s="110">
        <f t="shared" si="0"/>
        <v>1</v>
      </c>
      <c r="L19" s="356">
        <f t="shared" si="0"/>
        <v>0</v>
      </c>
      <c r="M19" s="18" t="s">
        <v>22</v>
      </c>
      <c r="O19" s="17"/>
    </row>
    <row r="20" spans="1:15">
      <c r="A20" s="355" t="s">
        <v>297</v>
      </c>
      <c r="B20" s="107">
        <v>37983</v>
      </c>
      <c r="C20" s="108" t="s">
        <v>295</v>
      </c>
      <c r="D20" s="109">
        <v>49375</v>
      </c>
      <c r="E20" s="110">
        <v>211</v>
      </c>
      <c r="F20" s="110">
        <v>0</v>
      </c>
      <c r="G20" s="110">
        <v>172</v>
      </c>
      <c r="H20" s="110">
        <v>0</v>
      </c>
      <c r="I20" s="110">
        <v>172</v>
      </c>
      <c r="J20" s="110">
        <v>0</v>
      </c>
      <c r="K20" s="110">
        <f t="shared" si="0"/>
        <v>0</v>
      </c>
      <c r="L20" s="356">
        <f t="shared" si="0"/>
        <v>0</v>
      </c>
      <c r="M20" s="18" t="s">
        <v>22</v>
      </c>
      <c r="O20" s="17"/>
    </row>
    <row r="21" spans="1:15">
      <c r="A21" s="355" t="s">
        <v>298</v>
      </c>
      <c r="B21" s="107">
        <v>37075</v>
      </c>
      <c r="C21" s="108" t="s">
        <v>295</v>
      </c>
      <c r="D21" s="109">
        <v>44293</v>
      </c>
      <c r="E21" s="110">
        <v>58</v>
      </c>
      <c r="F21" s="110">
        <v>0</v>
      </c>
      <c r="G21" s="110">
        <v>63</v>
      </c>
      <c r="H21" s="110">
        <v>0</v>
      </c>
      <c r="I21" s="110">
        <v>63</v>
      </c>
      <c r="J21" s="110">
        <v>0</v>
      </c>
      <c r="K21" s="110">
        <f t="shared" si="0"/>
        <v>0</v>
      </c>
      <c r="L21" s="356">
        <f t="shared" si="0"/>
        <v>0</v>
      </c>
      <c r="M21" s="18" t="s">
        <v>22</v>
      </c>
      <c r="O21" s="17"/>
    </row>
    <row r="22" spans="1:15">
      <c r="A22" s="355" t="s">
        <v>299</v>
      </c>
      <c r="B22" s="107">
        <v>30456</v>
      </c>
      <c r="C22" s="108" t="s">
        <v>295</v>
      </c>
      <c r="D22" s="109">
        <v>39590</v>
      </c>
      <c r="E22" s="110">
        <v>5</v>
      </c>
      <c r="F22" s="110">
        <v>0</v>
      </c>
      <c r="G22" s="110">
        <v>0</v>
      </c>
      <c r="H22" s="110">
        <v>0</v>
      </c>
      <c r="I22" s="110">
        <v>0</v>
      </c>
      <c r="J22" s="110">
        <v>0</v>
      </c>
      <c r="K22" s="110">
        <f t="shared" si="0"/>
        <v>0</v>
      </c>
      <c r="L22" s="356">
        <f t="shared" si="0"/>
        <v>0</v>
      </c>
      <c r="M22" s="18" t="s">
        <v>22</v>
      </c>
    </row>
    <row r="23" spans="1:15">
      <c r="A23" s="355" t="s">
        <v>300</v>
      </c>
      <c r="B23" s="107">
        <v>27130</v>
      </c>
      <c r="C23" s="108" t="s">
        <v>295</v>
      </c>
      <c r="D23" s="109">
        <v>35269</v>
      </c>
      <c r="E23" s="110">
        <v>0</v>
      </c>
      <c r="F23" s="110">
        <v>0</v>
      </c>
      <c r="G23" s="110">
        <v>0</v>
      </c>
      <c r="H23" s="110">
        <v>0</v>
      </c>
      <c r="I23" s="110">
        <v>0</v>
      </c>
      <c r="J23" s="110">
        <v>0</v>
      </c>
      <c r="K23" s="110">
        <f t="shared" si="0"/>
        <v>0</v>
      </c>
      <c r="L23" s="356">
        <f t="shared" si="0"/>
        <v>0</v>
      </c>
      <c r="M23" s="18" t="s">
        <v>22</v>
      </c>
    </row>
    <row r="24" spans="1:15">
      <c r="A24" s="355" t="s">
        <v>301</v>
      </c>
      <c r="B24" s="107">
        <v>24865</v>
      </c>
      <c r="C24" s="108" t="s">
        <v>295</v>
      </c>
      <c r="D24" s="109">
        <v>31292</v>
      </c>
      <c r="E24" s="110">
        <v>0</v>
      </c>
      <c r="F24" s="110">
        <v>0</v>
      </c>
      <c r="G24" s="110">
        <v>0</v>
      </c>
      <c r="H24" s="110">
        <v>0</v>
      </c>
      <c r="I24" s="110">
        <v>0</v>
      </c>
      <c r="J24" s="110">
        <v>0</v>
      </c>
      <c r="K24" s="110">
        <f t="shared" si="0"/>
        <v>0</v>
      </c>
      <c r="L24" s="356">
        <f t="shared" si="0"/>
        <v>0</v>
      </c>
      <c r="M24" s="18" t="s">
        <v>22</v>
      </c>
    </row>
    <row r="25" spans="1:15">
      <c r="A25" s="355" t="s">
        <v>302</v>
      </c>
      <c r="B25" s="107">
        <v>22115</v>
      </c>
      <c r="C25" s="108" t="s">
        <v>295</v>
      </c>
      <c r="D25" s="109">
        <v>27663</v>
      </c>
      <c r="E25" s="110">
        <v>0</v>
      </c>
      <c r="F25" s="110">
        <v>0</v>
      </c>
      <c r="G25" s="110">
        <v>0</v>
      </c>
      <c r="H25" s="110">
        <v>0</v>
      </c>
      <c r="I25" s="110">
        <v>0</v>
      </c>
      <c r="J25" s="110">
        <v>0</v>
      </c>
      <c r="K25" s="110">
        <f t="shared" si="0"/>
        <v>0</v>
      </c>
      <c r="L25" s="356">
        <f t="shared" si="0"/>
        <v>0</v>
      </c>
      <c r="M25" s="18" t="s">
        <v>22</v>
      </c>
    </row>
    <row r="26" spans="1:15">
      <c r="A26" s="357" t="s">
        <v>303</v>
      </c>
      <c r="B26" s="111"/>
      <c r="C26" s="112"/>
      <c r="D26" s="113"/>
      <c r="E26" s="114">
        <v>396</v>
      </c>
      <c r="F26" s="114">
        <v>0</v>
      </c>
      <c r="G26" s="114">
        <v>354</v>
      </c>
      <c r="H26" s="114">
        <v>0</v>
      </c>
      <c r="I26" s="114">
        <v>354</v>
      </c>
      <c r="J26" s="114">
        <v>0</v>
      </c>
      <c r="K26" s="114">
        <f t="shared" ref="K26:L26" si="1">I26-G26</f>
        <v>0</v>
      </c>
      <c r="L26" s="358">
        <f t="shared" si="1"/>
        <v>0</v>
      </c>
      <c r="M26" s="18" t="s">
        <v>22</v>
      </c>
    </row>
    <row r="27" spans="1:15">
      <c r="A27" s="435" t="s">
        <v>304</v>
      </c>
      <c r="B27" s="436"/>
      <c r="C27" s="436"/>
      <c r="D27" s="437"/>
      <c r="E27" s="115">
        <f t="shared" ref="E27:L27" si="2">SUM(E9:E26)</f>
        <v>34019</v>
      </c>
      <c r="F27" s="115">
        <f t="shared" si="2"/>
        <v>0</v>
      </c>
      <c r="G27" s="115">
        <f t="shared" si="2"/>
        <v>34019</v>
      </c>
      <c r="H27" s="115">
        <f t="shared" si="2"/>
        <v>0</v>
      </c>
      <c r="I27" s="115">
        <f t="shared" si="2"/>
        <v>34787</v>
      </c>
      <c r="J27" s="115">
        <f t="shared" si="2"/>
        <v>0</v>
      </c>
      <c r="K27" s="115">
        <f t="shared" si="2"/>
        <v>768</v>
      </c>
      <c r="L27" s="359">
        <f t="shared" si="2"/>
        <v>0</v>
      </c>
      <c r="M27" s="18" t="s">
        <v>22</v>
      </c>
      <c r="O27" s="2" t="s">
        <v>305</v>
      </c>
    </row>
    <row r="28" spans="1:15">
      <c r="A28" s="438" t="s">
        <v>306</v>
      </c>
      <c r="B28" s="439"/>
      <c r="C28" s="439"/>
      <c r="D28" s="439"/>
      <c r="E28" s="360"/>
      <c r="F28" s="361">
        <v>166400</v>
      </c>
      <c r="G28" s="360"/>
      <c r="H28" s="361">
        <v>166300</v>
      </c>
      <c r="I28" s="360"/>
      <c r="J28" s="361">
        <v>166300</v>
      </c>
      <c r="K28" s="360"/>
      <c r="L28" s="362"/>
      <c r="M28" s="18" t="s">
        <v>22</v>
      </c>
    </row>
    <row r="29" spans="1:15">
      <c r="A29" s="440" t="s">
        <v>307</v>
      </c>
      <c r="B29" s="441"/>
      <c r="C29" s="441"/>
      <c r="D29" s="441"/>
      <c r="E29" s="116"/>
      <c r="F29" s="117">
        <v>87700</v>
      </c>
      <c r="G29" s="116"/>
      <c r="H29" s="117">
        <v>88400</v>
      </c>
      <c r="I29" s="116"/>
      <c r="J29" s="117">
        <v>88400</v>
      </c>
      <c r="K29" s="116"/>
      <c r="L29" s="363"/>
      <c r="M29" s="18" t="s">
        <v>22</v>
      </c>
      <c r="O29" s="2" t="s">
        <v>308</v>
      </c>
    </row>
    <row r="30" spans="1:15">
      <c r="A30" s="442" t="s">
        <v>309</v>
      </c>
      <c r="B30" s="443"/>
      <c r="C30" s="443"/>
      <c r="D30" s="443"/>
      <c r="E30" s="364"/>
      <c r="F30" s="365">
        <v>11.76</v>
      </c>
      <c r="G30" s="364"/>
      <c r="H30" s="365">
        <v>11.9</v>
      </c>
      <c r="I30" s="364"/>
      <c r="J30" s="365">
        <v>11.9</v>
      </c>
      <c r="K30" s="364"/>
      <c r="L30" s="240"/>
      <c r="M30" s="18" t="s">
        <v>22</v>
      </c>
      <c r="O30" s="17" t="s">
        <v>310</v>
      </c>
    </row>
    <row r="31" spans="1:15">
      <c r="M31" s="18" t="s">
        <v>23</v>
      </c>
    </row>
    <row r="32" spans="1:15">
      <c r="M32" s="18"/>
    </row>
    <row r="33" spans="13:13">
      <c r="M33" s="18"/>
    </row>
    <row r="34" spans="13:13">
      <c r="M34" s="18"/>
    </row>
  </sheetData>
  <mergeCells count="15">
    <mergeCell ref="A28:D28"/>
    <mergeCell ref="A29:D29"/>
    <mergeCell ref="A30:D30"/>
    <mergeCell ref="A7:D8"/>
    <mergeCell ref="E7:F7"/>
    <mergeCell ref="G7:H7"/>
    <mergeCell ref="I7:J7"/>
    <mergeCell ref="K7:L7"/>
    <mergeCell ref="A27:D27"/>
    <mergeCell ref="A1:L1"/>
    <mergeCell ref="A2:L2"/>
    <mergeCell ref="A3:L3"/>
    <mergeCell ref="A4:L4"/>
    <mergeCell ref="A5:L5"/>
    <mergeCell ref="A6:L6"/>
  </mergeCells>
  <printOptions horizontalCentered="1"/>
  <pageMargins left="0.7" right="0.7" top="0.75" bottom="0.75" header="0.3" footer="0.3"/>
  <pageSetup scale="99" orientation="landscape" r:id="rId1"/>
  <headerFooter scaleWithDoc="0">
    <oddHeader>&amp;L&amp;"Times New Roman,Bold"&amp;12K. Summary of Requirements by Grade</oddHeader>
    <oddFooter>&amp;C&amp;"Times New Roman,Regular"Exhibit K - Summary of Requirements by Grade</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R51"/>
  <sheetViews>
    <sheetView view="pageBreakPreview" topLeftCell="A6" zoomScale="90" zoomScaleNormal="100" zoomScaleSheetLayoutView="90" workbookViewId="0">
      <selection activeCell="A18" sqref="A18"/>
    </sheetView>
  </sheetViews>
  <sheetFormatPr defaultColWidth="9.140625" defaultRowHeight="15"/>
  <cols>
    <col min="1" max="1" width="86.5703125" style="2" customWidth="1"/>
    <col min="2" max="2" width="8.28515625" style="2" customWidth="1"/>
    <col min="3" max="3" width="12.7109375" style="2" customWidth="1"/>
    <col min="4" max="4" width="8.28515625" style="2" customWidth="1"/>
    <col min="5" max="5" width="12.7109375" style="2" customWidth="1"/>
    <col min="6" max="6" width="8.28515625" style="2" customWidth="1"/>
    <col min="7" max="7" width="12.7109375" style="2" customWidth="1"/>
    <col min="8" max="8" width="8.28515625" style="2" customWidth="1"/>
    <col min="9" max="9" width="12.7109375" style="2" customWidth="1"/>
    <col min="10" max="10" width="14" style="1" bestFit="1" customWidth="1"/>
    <col min="11" max="11" width="4.5703125" style="2" hidden="1" customWidth="1"/>
    <col min="12" max="12" width="19.140625" style="120" hidden="1" customWidth="1"/>
    <col min="13" max="13" width="16.140625" style="2" hidden="1" customWidth="1"/>
    <col min="14" max="14" width="8.28515625" style="2" hidden="1" customWidth="1"/>
    <col min="15" max="15" width="12.7109375" style="2" hidden="1" customWidth="1"/>
    <col min="16" max="16" width="8.28515625" style="2" customWidth="1"/>
    <col min="17" max="17" width="16.140625" style="2" bestFit="1" customWidth="1"/>
    <col min="18" max="18" width="12.7109375" style="2" customWidth="1"/>
    <col min="19" max="19" width="9.140625" style="2"/>
    <col min="20" max="20" width="16.140625" style="2" bestFit="1" customWidth="1"/>
    <col min="21" max="16384" width="9.140625" style="2"/>
  </cols>
  <sheetData>
    <row r="1" spans="1:18" ht="18.75">
      <c r="A1" s="382" t="s">
        <v>311</v>
      </c>
      <c r="B1" s="382"/>
      <c r="C1" s="382"/>
      <c r="D1" s="382"/>
      <c r="E1" s="382"/>
      <c r="F1" s="382"/>
      <c r="G1" s="382"/>
      <c r="H1" s="382"/>
      <c r="I1" s="382"/>
      <c r="J1" s="18" t="s">
        <v>22</v>
      </c>
      <c r="K1" s="19"/>
      <c r="L1" s="3" t="s">
        <v>31</v>
      </c>
      <c r="M1" s="19"/>
      <c r="N1" s="19"/>
      <c r="O1" s="19"/>
      <c r="P1" s="19"/>
      <c r="Q1" s="19"/>
      <c r="R1" s="19"/>
    </row>
    <row r="2" spans="1:18" ht="15.75">
      <c r="A2" s="383" t="s">
        <v>312</v>
      </c>
      <c r="B2" s="383"/>
      <c r="C2" s="383"/>
      <c r="D2" s="383"/>
      <c r="E2" s="383"/>
      <c r="F2" s="383"/>
      <c r="G2" s="383"/>
      <c r="H2" s="383"/>
      <c r="I2" s="383"/>
      <c r="J2" s="18" t="s">
        <v>22</v>
      </c>
      <c r="K2" s="20"/>
      <c r="L2" s="4"/>
      <c r="M2" s="20"/>
      <c r="N2" s="20"/>
      <c r="O2" s="20"/>
      <c r="P2" s="20"/>
      <c r="Q2" s="20"/>
      <c r="R2" s="20"/>
    </row>
    <row r="3" spans="1:18">
      <c r="A3" s="384" t="s">
        <v>1</v>
      </c>
      <c r="B3" s="384"/>
      <c r="C3" s="384"/>
      <c r="D3" s="384"/>
      <c r="E3" s="384"/>
      <c r="F3" s="384"/>
      <c r="G3" s="384"/>
      <c r="H3" s="384"/>
      <c r="I3" s="384"/>
      <c r="J3" s="18" t="s">
        <v>22</v>
      </c>
      <c r="K3" s="21"/>
      <c r="L3" s="4" t="s">
        <v>120</v>
      </c>
      <c r="M3" s="21"/>
      <c r="N3" s="21"/>
      <c r="O3" s="21"/>
      <c r="P3" s="21"/>
      <c r="Q3" s="21"/>
      <c r="R3" s="21"/>
    </row>
    <row r="4" spans="1:18">
      <c r="A4" s="385" t="s">
        <v>2</v>
      </c>
      <c r="B4" s="385"/>
      <c r="C4" s="385"/>
      <c r="D4" s="385"/>
      <c r="E4" s="385"/>
      <c r="F4" s="385"/>
      <c r="G4" s="385"/>
      <c r="H4" s="385"/>
      <c r="I4" s="385"/>
      <c r="J4" s="18" t="s">
        <v>22</v>
      </c>
      <c r="K4" s="22"/>
      <c r="L4" s="4" t="s">
        <v>56</v>
      </c>
      <c r="M4" s="22"/>
      <c r="N4" s="22"/>
      <c r="O4" s="22"/>
      <c r="P4" s="22"/>
      <c r="Q4" s="22"/>
      <c r="R4" s="22"/>
    </row>
    <row r="5" spans="1:18" ht="15.75" thickBot="1">
      <c r="A5" s="385"/>
      <c r="B5" s="385"/>
      <c r="C5" s="385"/>
      <c r="D5" s="385"/>
      <c r="E5" s="385"/>
      <c r="F5" s="385"/>
      <c r="G5" s="385"/>
      <c r="H5" s="385"/>
      <c r="I5" s="385"/>
      <c r="J5" s="18" t="s">
        <v>22</v>
      </c>
      <c r="K5" s="22"/>
      <c r="L5" s="23"/>
      <c r="M5" s="22"/>
      <c r="N5" s="22"/>
      <c r="O5" s="22"/>
      <c r="P5" s="22"/>
      <c r="Q5" s="22"/>
      <c r="R5" s="22"/>
    </row>
    <row r="6" spans="1:18" ht="27.75" customHeight="1">
      <c r="A6" s="386" t="s">
        <v>313</v>
      </c>
      <c r="B6" s="388" t="s">
        <v>165</v>
      </c>
      <c r="C6" s="388"/>
      <c r="D6" s="388" t="s">
        <v>314</v>
      </c>
      <c r="E6" s="388"/>
      <c r="F6" s="388" t="s">
        <v>34</v>
      </c>
      <c r="G6" s="388"/>
      <c r="H6" s="388" t="s">
        <v>206</v>
      </c>
      <c r="I6" s="388"/>
      <c r="J6" s="18" t="s">
        <v>22</v>
      </c>
      <c r="L6" s="118"/>
    </row>
    <row r="7" spans="1:18" ht="30">
      <c r="A7" s="387"/>
      <c r="B7" s="163" t="s">
        <v>315</v>
      </c>
      <c r="C7" s="163" t="s">
        <v>5</v>
      </c>
      <c r="D7" s="163" t="s">
        <v>315</v>
      </c>
      <c r="E7" s="163" t="s">
        <v>5</v>
      </c>
      <c r="F7" s="163" t="s">
        <v>315</v>
      </c>
      <c r="G7" s="163" t="s">
        <v>5</v>
      </c>
      <c r="H7" s="163" t="s">
        <v>315</v>
      </c>
      <c r="I7" s="163" t="s">
        <v>5</v>
      </c>
      <c r="J7" s="18" t="s">
        <v>22</v>
      </c>
      <c r="L7" s="119"/>
    </row>
    <row r="8" spans="1:18">
      <c r="A8" s="258" t="s">
        <v>316</v>
      </c>
      <c r="B8" s="195">
        <v>32381</v>
      </c>
      <c r="C8" s="195">
        <v>2870080</v>
      </c>
      <c r="D8" s="195">
        <v>32807</v>
      </c>
      <c r="E8" s="195">
        <f>3015079</f>
        <v>3015079</v>
      </c>
      <c r="F8" s="195">
        <v>33549</v>
      </c>
      <c r="G8" s="195">
        <v>3097105</v>
      </c>
      <c r="H8" s="195">
        <f>F8-D8</f>
        <v>742</v>
      </c>
      <c r="I8" s="195">
        <f>G8-E8</f>
        <v>82026</v>
      </c>
      <c r="J8" s="18" t="s">
        <v>22</v>
      </c>
      <c r="L8" s="118"/>
    </row>
    <row r="9" spans="1:18">
      <c r="A9" s="366" t="s">
        <v>317</v>
      </c>
      <c r="B9" s="15">
        <v>0</v>
      </c>
      <c r="C9" s="15">
        <v>14044</v>
      </c>
      <c r="D9" s="15">
        <v>0</v>
      </c>
      <c r="E9" s="15">
        <v>0</v>
      </c>
      <c r="F9" s="15">
        <v>0</v>
      </c>
      <c r="G9" s="15">
        <v>0</v>
      </c>
      <c r="H9" s="15">
        <f t="shared" ref="H9:I13" si="0">F9-D9</f>
        <v>0</v>
      </c>
      <c r="I9" s="15">
        <f t="shared" si="0"/>
        <v>0</v>
      </c>
      <c r="J9" s="18" t="s">
        <v>22</v>
      </c>
    </row>
    <row r="10" spans="1:18">
      <c r="A10" s="366" t="s">
        <v>318</v>
      </c>
      <c r="B10" s="15">
        <f>SUM(B11:B12)</f>
        <v>3975</v>
      </c>
      <c r="C10" s="15">
        <v>374062</v>
      </c>
      <c r="D10" s="15">
        <f>SUM(D11:D12)</f>
        <v>3956</v>
      </c>
      <c r="E10" s="15">
        <v>404445</v>
      </c>
      <c r="F10" s="15">
        <f>SUM(F11:F12)</f>
        <v>3993</v>
      </c>
      <c r="G10" s="15">
        <v>411946</v>
      </c>
      <c r="H10" s="15">
        <f t="shared" si="0"/>
        <v>37</v>
      </c>
      <c r="I10" s="15">
        <f t="shared" si="0"/>
        <v>7501</v>
      </c>
      <c r="J10" s="18" t="s">
        <v>22</v>
      </c>
    </row>
    <row r="11" spans="1:18">
      <c r="A11" s="367" t="s">
        <v>38</v>
      </c>
      <c r="B11" s="121">
        <v>730</v>
      </c>
      <c r="C11" s="121">
        <v>0</v>
      </c>
      <c r="D11" s="121">
        <v>711</v>
      </c>
      <c r="E11" s="121">
        <v>0</v>
      </c>
      <c r="F11" s="121">
        <v>735</v>
      </c>
      <c r="G11" s="121">
        <v>0</v>
      </c>
      <c r="H11" s="121">
        <f t="shared" si="0"/>
        <v>24</v>
      </c>
      <c r="I11" s="121">
        <f t="shared" si="0"/>
        <v>0</v>
      </c>
      <c r="J11" s="18" t="s">
        <v>22</v>
      </c>
    </row>
    <row r="12" spans="1:18">
      <c r="A12" s="367" t="s">
        <v>319</v>
      </c>
      <c r="B12" s="121">
        <v>3245</v>
      </c>
      <c r="C12" s="121">
        <v>0</v>
      </c>
      <c r="D12" s="121">
        <v>3245</v>
      </c>
      <c r="E12" s="121">
        <v>0</v>
      </c>
      <c r="F12" s="121">
        <v>3258</v>
      </c>
      <c r="G12" s="121">
        <v>0</v>
      </c>
      <c r="H12" s="121">
        <f t="shared" si="0"/>
        <v>13</v>
      </c>
      <c r="I12" s="121">
        <f t="shared" si="0"/>
        <v>0</v>
      </c>
      <c r="J12" s="18" t="s">
        <v>22</v>
      </c>
    </row>
    <row r="13" spans="1:18">
      <c r="A13" s="366" t="s">
        <v>320</v>
      </c>
      <c r="B13" s="29">
        <v>0</v>
      </c>
      <c r="C13" s="29">
        <v>0</v>
      </c>
      <c r="D13" s="29">
        <v>0</v>
      </c>
      <c r="E13" s="29">
        <v>0</v>
      </c>
      <c r="F13" s="29">
        <v>0</v>
      </c>
      <c r="G13" s="29">
        <v>0</v>
      </c>
      <c r="H13" s="29">
        <f t="shared" si="0"/>
        <v>0</v>
      </c>
      <c r="I13" s="29">
        <f t="shared" si="0"/>
        <v>0</v>
      </c>
      <c r="J13" s="18" t="s">
        <v>22</v>
      </c>
    </row>
    <row r="14" spans="1:18">
      <c r="A14" s="368" t="s">
        <v>275</v>
      </c>
      <c r="B14" s="11">
        <f>SUM(B8:B10,B13)</f>
        <v>36356</v>
      </c>
      <c r="C14" s="11">
        <f t="shared" ref="C14:I14" si="1">SUM(C8:C10,C13)</f>
        <v>3258186</v>
      </c>
      <c r="D14" s="11">
        <f t="shared" si="1"/>
        <v>36763</v>
      </c>
      <c r="E14" s="11">
        <f t="shared" si="1"/>
        <v>3419524</v>
      </c>
      <c r="F14" s="11">
        <f t="shared" si="1"/>
        <v>37542</v>
      </c>
      <c r="G14" s="11">
        <f t="shared" si="1"/>
        <v>3509051</v>
      </c>
      <c r="H14" s="11">
        <f t="shared" si="1"/>
        <v>779</v>
      </c>
      <c r="I14" s="11">
        <f t="shared" si="1"/>
        <v>89527</v>
      </c>
      <c r="J14" s="18" t="s">
        <v>22</v>
      </c>
    </row>
    <row r="15" spans="1:18">
      <c r="A15" s="369" t="s">
        <v>321</v>
      </c>
      <c r="B15" s="15"/>
      <c r="C15" s="15"/>
      <c r="D15" s="15"/>
      <c r="E15" s="15"/>
      <c r="F15" s="15"/>
      <c r="G15" s="15"/>
      <c r="H15" s="15"/>
      <c r="I15" s="15"/>
      <c r="J15" s="18" t="s">
        <v>22</v>
      </c>
    </row>
    <row r="16" spans="1:18">
      <c r="A16" s="366" t="s">
        <v>322</v>
      </c>
      <c r="B16" s="15"/>
      <c r="C16" s="15">
        <v>1258192</v>
      </c>
      <c r="D16" s="15"/>
      <c r="E16" s="15">
        <v>1272783</v>
      </c>
      <c r="F16" s="15"/>
      <c r="G16" s="15">
        <v>1347121</v>
      </c>
      <c r="H16" s="15"/>
      <c r="I16" s="15">
        <f t="shared" ref="I16:I37" si="2">G16-E16</f>
        <v>74338</v>
      </c>
      <c r="J16" s="18" t="s">
        <v>22</v>
      </c>
      <c r="L16" s="120" t="s">
        <v>323</v>
      </c>
    </row>
    <row r="17" spans="1:13">
      <c r="A17" s="366" t="s">
        <v>324</v>
      </c>
      <c r="B17" s="15"/>
      <c r="C17" s="15">
        <v>1046</v>
      </c>
      <c r="D17" s="15"/>
      <c r="E17" s="15">
        <v>0</v>
      </c>
      <c r="F17" s="15"/>
      <c r="G17" s="15">
        <v>0</v>
      </c>
      <c r="H17" s="15"/>
      <c r="I17" s="15">
        <f t="shared" si="2"/>
        <v>0</v>
      </c>
      <c r="J17" s="18" t="s">
        <v>22</v>
      </c>
    </row>
    <row r="18" spans="1:13">
      <c r="A18" s="366" t="s">
        <v>325</v>
      </c>
      <c r="B18" s="15"/>
      <c r="C18" s="15">
        <v>220951</v>
      </c>
      <c r="D18" s="15"/>
      <c r="E18" s="15">
        <f>233122+624</f>
        <v>233746</v>
      </c>
      <c r="F18" s="15"/>
      <c r="G18" s="15">
        <v>226670</v>
      </c>
      <c r="H18" s="15"/>
      <c r="I18" s="15">
        <f t="shared" si="2"/>
        <v>-7076</v>
      </c>
      <c r="J18" s="18" t="s">
        <v>22</v>
      </c>
    </row>
    <row r="19" spans="1:13">
      <c r="A19" s="366" t="s">
        <v>326</v>
      </c>
      <c r="B19" s="15"/>
      <c r="C19" s="15">
        <v>16796</v>
      </c>
      <c r="D19" s="15"/>
      <c r="E19" s="15">
        <v>30878</v>
      </c>
      <c r="F19" s="15"/>
      <c r="G19" s="15">
        <v>28678</v>
      </c>
      <c r="H19" s="15"/>
      <c r="I19" s="15">
        <f t="shared" si="2"/>
        <v>-2200</v>
      </c>
      <c r="J19" s="18" t="s">
        <v>22</v>
      </c>
    </row>
    <row r="20" spans="1:13">
      <c r="A20" s="366" t="s">
        <v>327</v>
      </c>
      <c r="B20" s="15"/>
      <c r="C20" s="15">
        <v>0</v>
      </c>
      <c r="D20" s="15"/>
      <c r="E20" s="15">
        <v>0</v>
      </c>
      <c r="F20" s="15"/>
      <c r="G20" s="15">
        <v>2490</v>
      </c>
      <c r="H20" s="15"/>
      <c r="I20" s="15">
        <f t="shared" si="2"/>
        <v>2490</v>
      </c>
      <c r="J20" s="18"/>
    </row>
    <row r="21" spans="1:13">
      <c r="A21" s="366" t="s">
        <v>328</v>
      </c>
      <c r="B21" s="15"/>
      <c r="C21" s="15">
        <v>547927</v>
      </c>
      <c r="D21" s="15"/>
      <c r="E21" s="15">
        <v>597816</v>
      </c>
      <c r="F21" s="15"/>
      <c r="G21" s="15">
        <v>603615</v>
      </c>
      <c r="H21" s="15"/>
      <c r="I21" s="15">
        <f t="shared" si="2"/>
        <v>5799</v>
      </c>
      <c r="J21" s="18" t="s">
        <v>22</v>
      </c>
    </row>
    <row r="22" spans="1:13">
      <c r="A22" s="366" t="s">
        <v>329</v>
      </c>
      <c r="B22" s="15"/>
      <c r="C22" s="15">
        <v>85093</v>
      </c>
      <c r="D22" s="15"/>
      <c r="E22" s="15">
        <v>66243</v>
      </c>
      <c r="F22" s="15"/>
      <c r="G22" s="15">
        <v>66243</v>
      </c>
      <c r="H22" s="15"/>
      <c r="I22" s="15">
        <f t="shared" si="2"/>
        <v>0</v>
      </c>
      <c r="J22" s="18" t="s">
        <v>22</v>
      </c>
      <c r="L22" s="122" t="s">
        <v>330</v>
      </c>
      <c r="M22" s="123"/>
    </row>
    <row r="23" spans="1:13">
      <c r="A23" s="366" t="s">
        <v>331</v>
      </c>
      <c r="B23" s="15"/>
      <c r="C23" s="15">
        <v>167092</v>
      </c>
      <c r="D23" s="15"/>
      <c r="E23" s="15">
        <v>177152</v>
      </c>
      <c r="F23" s="15"/>
      <c r="G23" s="15">
        <v>174618</v>
      </c>
      <c r="H23" s="15"/>
      <c r="I23" s="15">
        <f t="shared" si="2"/>
        <v>-2534</v>
      </c>
      <c r="J23" s="18" t="s">
        <v>22</v>
      </c>
      <c r="L23" s="122" t="s">
        <v>332</v>
      </c>
      <c r="M23" s="124" t="s">
        <v>275</v>
      </c>
    </row>
    <row r="24" spans="1:13">
      <c r="A24" s="366" t="s">
        <v>333</v>
      </c>
      <c r="B24" s="15"/>
      <c r="C24" s="15">
        <v>2186</v>
      </c>
      <c r="D24" s="15"/>
      <c r="E24" s="15">
        <v>1797</v>
      </c>
      <c r="F24" s="15"/>
      <c r="G24" s="15">
        <v>3333</v>
      </c>
      <c r="H24" s="15"/>
      <c r="I24" s="15">
        <f t="shared" si="2"/>
        <v>1536</v>
      </c>
      <c r="J24" s="18" t="s">
        <v>22</v>
      </c>
      <c r="L24" s="122">
        <v>11.1</v>
      </c>
      <c r="M24" s="125">
        <v>3096731225</v>
      </c>
    </row>
    <row r="25" spans="1:13">
      <c r="A25" s="366" t="s">
        <v>334</v>
      </c>
      <c r="B25" s="15"/>
      <c r="C25" s="15">
        <v>342128</v>
      </c>
      <c r="D25" s="15"/>
      <c r="E25" s="15">
        <v>376660</v>
      </c>
      <c r="F25" s="15"/>
      <c r="G25" s="15">
        <v>375085</v>
      </c>
      <c r="H25" s="15"/>
      <c r="I25" s="15">
        <f t="shared" si="2"/>
        <v>-1575</v>
      </c>
      <c r="J25" s="18" t="s">
        <v>22</v>
      </c>
      <c r="L25" s="126">
        <v>11.5</v>
      </c>
      <c r="M25" s="127">
        <v>412319779</v>
      </c>
    </row>
    <row r="26" spans="1:13">
      <c r="A26" s="366" t="s">
        <v>335</v>
      </c>
      <c r="B26" s="15"/>
      <c r="C26" s="15">
        <v>1190867</v>
      </c>
      <c r="D26" s="15"/>
      <c r="E26" s="15">
        <f>1111926+144220+49186</f>
        <v>1305332</v>
      </c>
      <c r="F26" s="15"/>
      <c r="G26" s="15">
        <v>1101545</v>
      </c>
      <c r="H26" s="15"/>
      <c r="I26" s="15">
        <f t="shared" si="2"/>
        <v>-203787</v>
      </c>
      <c r="J26" s="18" t="s">
        <v>22</v>
      </c>
      <c r="L26" s="126">
        <v>12.1</v>
      </c>
      <c r="M26" s="127">
        <v>1347121440</v>
      </c>
    </row>
    <row r="27" spans="1:13">
      <c r="A27" s="366" t="s">
        <v>336</v>
      </c>
      <c r="B27" s="15"/>
      <c r="C27" s="15">
        <v>67245</v>
      </c>
      <c r="D27" s="15"/>
      <c r="E27" s="15">
        <v>44511</v>
      </c>
      <c r="F27" s="15"/>
      <c r="G27" s="15">
        <v>50082</v>
      </c>
      <c r="H27" s="15"/>
      <c r="I27" s="15">
        <f t="shared" si="2"/>
        <v>5571</v>
      </c>
      <c r="J27" s="18" t="s">
        <v>22</v>
      </c>
      <c r="L27" s="126">
        <v>21</v>
      </c>
      <c r="M27" s="127">
        <v>226669903</v>
      </c>
    </row>
    <row r="28" spans="1:13">
      <c r="A28" s="366" t="s">
        <v>337</v>
      </c>
      <c r="B28" s="15"/>
      <c r="C28" s="15">
        <v>59075</v>
      </c>
      <c r="D28" s="15"/>
      <c r="E28" s="15">
        <v>51021</v>
      </c>
      <c r="F28" s="15"/>
      <c r="G28" s="15">
        <v>54124</v>
      </c>
      <c r="H28" s="15"/>
      <c r="I28" s="15">
        <f t="shared" si="2"/>
        <v>3103</v>
      </c>
      <c r="J28" s="18" t="s">
        <v>22</v>
      </c>
      <c r="L28" s="126">
        <v>22</v>
      </c>
      <c r="M28" s="127">
        <v>28677645</v>
      </c>
    </row>
    <row r="29" spans="1:13">
      <c r="A29" s="366" t="s">
        <v>338</v>
      </c>
      <c r="B29" s="15"/>
      <c r="C29" s="15">
        <v>0</v>
      </c>
      <c r="D29" s="15"/>
      <c r="E29" s="15">
        <v>60</v>
      </c>
      <c r="F29" s="15"/>
      <c r="G29" s="15">
        <v>60</v>
      </c>
      <c r="H29" s="15"/>
      <c r="I29" s="15">
        <f t="shared" si="2"/>
        <v>0</v>
      </c>
      <c r="J29" s="18" t="s">
        <v>22</v>
      </c>
      <c r="L29" s="126">
        <v>23</v>
      </c>
      <c r="M29" s="127">
        <v>2490107</v>
      </c>
    </row>
    <row r="30" spans="1:13">
      <c r="A30" s="366" t="s">
        <v>339</v>
      </c>
      <c r="B30" s="15"/>
      <c r="C30" s="15">
        <v>0</v>
      </c>
      <c r="D30" s="15"/>
      <c r="E30" s="15">
        <v>0</v>
      </c>
      <c r="F30" s="15"/>
      <c r="G30" s="15">
        <v>0</v>
      </c>
      <c r="H30" s="15"/>
      <c r="I30" s="15">
        <f t="shared" si="2"/>
        <v>0</v>
      </c>
      <c r="J30" s="18" t="s">
        <v>22</v>
      </c>
      <c r="L30" s="126">
        <v>23.1</v>
      </c>
      <c r="M30" s="127">
        <v>603614651</v>
      </c>
    </row>
    <row r="31" spans="1:13">
      <c r="A31" s="366" t="s">
        <v>340</v>
      </c>
      <c r="B31" s="15"/>
      <c r="C31" s="15">
        <v>64003</v>
      </c>
      <c r="D31" s="15"/>
      <c r="E31" s="15">
        <v>55620</v>
      </c>
      <c r="F31" s="15"/>
      <c r="G31" s="15">
        <v>56173</v>
      </c>
      <c r="H31" s="15"/>
      <c r="I31" s="15">
        <f t="shared" si="2"/>
        <v>553</v>
      </c>
      <c r="J31" s="18" t="s">
        <v>22</v>
      </c>
      <c r="L31" s="126">
        <v>23.2</v>
      </c>
      <c r="M31" s="127">
        <v>66243335</v>
      </c>
    </row>
    <row r="32" spans="1:13">
      <c r="A32" s="366" t="s">
        <v>341</v>
      </c>
      <c r="B32" s="15"/>
      <c r="C32" s="15">
        <v>0</v>
      </c>
      <c r="D32" s="15"/>
      <c r="E32" s="15">
        <v>35</v>
      </c>
      <c r="F32" s="15"/>
      <c r="G32" s="15">
        <v>16175</v>
      </c>
      <c r="H32" s="15"/>
      <c r="I32" s="15">
        <f t="shared" si="2"/>
        <v>16140</v>
      </c>
      <c r="J32" s="18" t="s">
        <v>22</v>
      </c>
      <c r="L32" s="126">
        <v>23.3</v>
      </c>
      <c r="M32" s="127">
        <v>174618023</v>
      </c>
    </row>
    <row r="33" spans="1:13">
      <c r="A33" s="366" t="s">
        <v>342</v>
      </c>
      <c r="B33" s="15"/>
      <c r="C33" s="15">
        <v>173075</v>
      </c>
      <c r="D33" s="15"/>
      <c r="E33" s="15">
        <f>164765+1037</f>
        <v>165802</v>
      </c>
      <c r="F33" s="15"/>
      <c r="G33" s="15">
        <v>161130</v>
      </c>
      <c r="H33" s="15"/>
      <c r="I33" s="15">
        <f t="shared" si="2"/>
        <v>-4672</v>
      </c>
      <c r="J33" s="18" t="s">
        <v>22</v>
      </c>
      <c r="L33" s="126">
        <v>24</v>
      </c>
      <c r="M33" s="127">
        <v>3332850</v>
      </c>
    </row>
    <row r="34" spans="1:13">
      <c r="A34" s="366" t="s">
        <v>343</v>
      </c>
      <c r="B34" s="15"/>
      <c r="C34" s="15">
        <v>575078</v>
      </c>
      <c r="D34" s="15"/>
      <c r="E34" s="15">
        <f>386977+59655</f>
        <v>446632</v>
      </c>
      <c r="F34" s="15"/>
      <c r="G34" s="15">
        <v>544264</v>
      </c>
      <c r="H34" s="15"/>
      <c r="I34" s="15">
        <f t="shared" si="2"/>
        <v>97632</v>
      </c>
      <c r="J34" s="18" t="s">
        <v>22</v>
      </c>
      <c r="L34" s="126">
        <v>25.1</v>
      </c>
      <c r="M34" s="127">
        <v>375085146</v>
      </c>
    </row>
    <row r="35" spans="1:13">
      <c r="A35" s="366" t="s">
        <v>344</v>
      </c>
      <c r="B35" s="15"/>
      <c r="C35" s="15">
        <v>62594</v>
      </c>
      <c r="D35" s="15"/>
      <c r="E35" s="15">
        <f>45543+103568</f>
        <v>149111</v>
      </c>
      <c r="F35" s="15"/>
      <c r="G35" s="15">
        <v>40671</v>
      </c>
      <c r="H35" s="15"/>
      <c r="I35" s="15">
        <f t="shared" si="2"/>
        <v>-108440</v>
      </c>
      <c r="J35" s="18" t="s">
        <v>22</v>
      </c>
      <c r="L35" s="126">
        <v>25.2</v>
      </c>
      <c r="M35" s="127">
        <v>1101545416</v>
      </c>
    </row>
    <row r="36" spans="1:13">
      <c r="A36" s="366" t="s">
        <v>345</v>
      </c>
      <c r="B36" s="15"/>
      <c r="C36" s="15">
        <v>0</v>
      </c>
      <c r="D36" s="15"/>
      <c r="E36" s="15">
        <v>0</v>
      </c>
      <c r="F36" s="15"/>
      <c r="G36" s="15">
        <v>0</v>
      </c>
      <c r="H36" s="15"/>
      <c r="I36" s="15">
        <f t="shared" si="2"/>
        <v>0</v>
      </c>
      <c r="J36" s="18" t="s">
        <v>22</v>
      </c>
      <c r="L36" s="126">
        <v>25.3</v>
      </c>
      <c r="M36" s="127">
        <v>50082100</v>
      </c>
    </row>
    <row r="37" spans="1:13">
      <c r="A37" s="366" t="s">
        <v>346</v>
      </c>
      <c r="B37" s="15"/>
      <c r="C37" s="15">
        <v>568</v>
      </c>
      <c r="D37" s="15"/>
      <c r="E37" s="15">
        <v>558</v>
      </c>
      <c r="F37" s="15"/>
      <c r="G37" s="15">
        <v>559</v>
      </c>
      <c r="H37" s="15"/>
      <c r="I37" s="15">
        <f t="shared" si="2"/>
        <v>1</v>
      </c>
      <c r="J37" s="18" t="s">
        <v>22</v>
      </c>
      <c r="L37" s="126">
        <v>25.4</v>
      </c>
      <c r="M37" s="127">
        <v>54123609</v>
      </c>
    </row>
    <row r="38" spans="1:13">
      <c r="A38" s="368" t="s">
        <v>347</v>
      </c>
      <c r="B38" s="13"/>
      <c r="C38" s="13">
        <f>SUM(C14:C37)</f>
        <v>8092102</v>
      </c>
      <c r="D38" s="13"/>
      <c r="E38" s="13">
        <f t="shared" ref="E38:I38" si="3">SUM(E14:E37)</f>
        <v>8395281</v>
      </c>
      <c r="F38" s="13"/>
      <c r="G38" s="13">
        <f t="shared" si="3"/>
        <v>8361687</v>
      </c>
      <c r="H38" s="13"/>
      <c r="I38" s="13">
        <f t="shared" si="3"/>
        <v>-33594</v>
      </c>
      <c r="J38" s="18" t="s">
        <v>22</v>
      </c>
      <c r="L38" s="126">
        <v>25.5</v>
      </c>
      <c r="M38" s="127">
        <v>60000</v>
      </c>
    </row>
    <row r="39" spans="1:13">
      <c r="A39" s="366" t="s">
        <v>348</v>
      </c>
      <c r="B39" s="15"/>
      <c r="C39" s="15">
        <v>-245207</v>
      </c>
      <c r="D39" s="15"/>
      <c r="E39" s="15">
        <v>-285540</v>
      </c>
      <c r="F39" s="15"/>
      <c r="G39" s="15">
        <v>0</v>
      </c>
      <c r="H39" s="15"/>
      <c r="I39" s="15">
        <f>G39-E39</f>
        <v>285540</v>
      </c>
      <c r="J39" s="18" t="s">
        <v>22</v>
      </c>
      <c r="L39" s="126">
        <v>25.7</v>
      </c>
      <c r="M39" s="127">
        <v>56172690</v>
      </c>
    </row>
    <row r="40" spans="1:13">
      <c r="A40" s="366" t="s">
        <v>349</v>
      </c>
      <c r="B40" s="15"/>
      <c r="C40" s="15">
        <v>-80012</v>
      </c>
      <c r="D40" s="15"/>
      <c r="E40" s="15">
        <v>-4559</v>
      </c>
      <c r="F40" s="15"/>
      <c r="G40" s="15">
        <v>0</v>
      </c>
      <c r="H40" s="15"/>
      <c r="I40" s="15">
        <f t="shared" ref="I40:I43" si="4">G40-E40</f>
        <v>4559</v>
      </c>
      <c r="J40" s="18" t="s">
        <v>22</v>
      </c>
      <c r="L40" s="126">
        <v>25.8</v>
      </c>
      <c r="M40" s="127">
        <v>16175009</v>
      </c>
    </row>
    <row r="41" spans="1:13">
      <c r="A41" s="366" t="s">
        <v>350</v>
      </c>
      <c r="B41" s="15"/>
      <c r="C41" s="15">
        <v>-43597</v>
      </c>
      <c r="D41" s="15"/>
      <c r="E41" s="15">
        <v>-19005</v>
      </c>
      <c r="F41" s="15"/>
      <c r="G41" s="15">
        <v>0</v>
      </c>
      <c r="H41" s="15"/>
      <c r="I41" s="15">
        <f t="shared" si="4"/>
        <v>19005</v>
      </c>
      <c r="J41" s="18" t="s">
        <v>22</v>
      </c>
      <c r="L41" s="126">
        <v>26</v>
      </c>
      <c r="M41" s="127">
        <v>161129818</v>
      </c>
    </row>
    <row r="42" spans="1:13">
      <c r="A42" s="366" t="s">
        <v>351</v>
      </c>
      <c r="B42" s="15"/>
      <c r="C42" s="15">
        <v>285540</v>
      </c>
      <c r="D42" s="15"/>
      <c r="E42" s="15">
        <v>0</v>
      </c>
      <c r="F42" s="15"/>
      <c r="G42" s="15">
        <v>0</v>
      </c>
      <c r="H42" s="15"/>
      <c r="I42" s="15">
        <f t="shared" si="4"/>
        <v>0</v>
      </c>
      <c r="J42" s="18" t="s">
        <v>22</v>
      </c>
      <c r="L42" s="126">
        <v>31</v>
      </c>
      <c r="M42" s="127">
        <v>544264433</v>
      </c>
    </row>
    <row r="43" spans="1:13">
      <c r="A43" s="366" t="s">
        <v>352</v>
      </c>
      <c r="B43" s="15"/>
      <c r="C43" s="15">
        <v>28165</v>
      </c>
      <c r="D43" s="15"/>
      <c r="E43" s="15">
        <v>0</v>
      </c>
      <c r="F43" s="15"/>
      <c r="G43" s="15">
        <v>0</v>
      </c>
      <c r="H43" s="15"/>
      <c r="I43" s="15">
        <f t="shared" si="4"/>
        <v>0</v>
      </c>
      <c r="J43" s="18" t="s">
        <v>22</v>
      </c>
      <c r="L43" s="126">
        <v>32</v>
      </c>
      <c r="M43" s="127">
        <v>40671234</v>
      </c>
    </row>
    <row r="44" spans="1:13">
      <c r="A44" s="371" t="s">
        <v>353</v>
      </c>
      <c r="B44" s="14">
        <f t="shared" ref="B44" si="5">SUM(B38:B43)</f>
        <v>0</v>
      </c>
      <c r="C44" s="14">
        <f>SUM(C38:C43)</f>
        <v>8036991</v>
      </c>
      <c r="D44" s="14">
        <f t="shared" ref="D44:I44" si="6">SUM(D38:D43)</f>
        <v>0</v>
      </c>
      <c r="E44" s="14">
        <f t="shared" si="6"/>
        <v>8086177</v>
      </c>
      <c r="F44" s="14">
        <f t="shared" si="6"/>
        <v>0</v>
      </c>
      <c r="G44" s="14">
        <f t="shared" si="6"/>
        <v>8361687</v>
      </c>
      <c r="H44" s="14">
        <f t="shared" si="6"/>
        <v>0</v>
      </c>
      <c r="I44" s="14">
        <f t="shared" si="6"/>
        <v>275510</v>
      </c>
      <c r="J44" s="18" t="s">
        <v>22</v>
      </c>
      <c r="L44" s="126">
        <v>42</v>
      </c>
      <c r="M44" s="127">
        <v>558587</v>
      </c>
    </row>
    <row r="45" spans="1:13">
      <c r="A45" s="165" t="s">
        <v>35</v>
      </c>
      <c r="B45" s="195"/>
      <c r="C45" s="195"/>
      <c r="D45" s="195"/>
      <c r="E45" s="195"/>
      <c r="F45" s="195"/>
      <c r="G45" s="195"/>
      <c r="H45" s="195"/>
      <c r="I45" s="195"/>
      <c r="J45" s="18" t="s">
        <v>22</v>
      </c>
      <c r="L45" s="128" t="s">
        <v>354</v>
      </c>
      <c r="M45" s="129">
        <v>8361687000</v>
      </c>
    </row>
    <row r="46" spans="1:13">
      <c r="A46" s="366" t="s">
        <v>355</v>
      </c>
      <c r="B46" s="15">
        <v>3138</v>
      </c>
      <c r="C46" s="15"/>
      <c r="D46" s="15">
        <v>3150</v>
      </c>
      <c r="E46" s="15"/>
      <c r="F46" s="15">
        <v>3150</v>
      </c>
      <c r="G46" s="15"/>
      <c r="H46" s="15">
        <f>F46-D46</f>
        <v>0</v>
      </c>
      <c r="I46" s="15"/>
      <c r="J46" s="18" t="s">
        <v>22</v>
      </c>
      <c r="L46" s="120" t="s">
        <v>356</v>
      </c>
    </row>
    <row r="47" spans="1:13">
      <c r="A47" s="366"/>
      <c r="B47" s="15"/>
      <c r="C47" s="15"/>
      <c r="D47" s="15"/>
      <c r="E47" s="15"/>
      <c r="F47" s="15"/>
      <c r="G47" s="15"/>
      <c r="H47" s="15"/>
      <c r="I47" s="15"/>
      <c r="J47" s="18" t="s">
        <v>22</v>
      </c>
      <c r="L47" s="118"/>
    </row>
    <row r="48" spans="1:13">
      <c r="A48" s="366" t="s">
        <v>357</v>
      </c>
      <c r="B48" s="15"/>
      <c r="C48" s="15">
        <v>10000</v>
      </c>
      <c r="D48" s="15"/>
      <c r="E48" s="15">
        <v>0</v>
      </c>
      <c r="F48" s="15"/>
      <c r="G48" s="15">
        <v>0</v>
      </c>
      <c r="H48" s="15"/>
      <c r="I48" s="15">
        <f t="shared" ref="I48:I49" si="7">G48-E48</f>
        <v>0</v>
      </c>
      <c r="J48" s="18" t="s">
        <v>22</v>
      </c>
    </row>
    <row r="49" spans="1:10">
      <c r="A49" s="370" t="s">
        <v>358</v>
      </c>
      <c r="B49" s="29"/>
      <c r="C49" s="29">
        <v>0</v>
      </c>
      <c r="D49" s="29"/>
      <c r="E49" s="29">
        <v>0</v>
      </c>
      <c r="F49" s="29"/>
      <c r="G49" s="29">
        <v>0</v>
      </c>
      <c r="H49" s="29"/>
      <c r="I49" s="29">
        <f t="shared" si="7"/>
        <v>0</v>
      </c>
      <c r="J49" s="18" t="s">
        <v>22</v>
      </c>
    </row>
    <row r="50" spans="1:10">
      <c r="J50" s="1" t="s">
        <v>22</v>
      </c>
    </row>
    <row r="51" spans="1:10" ht="18">
      <c r="A51" s="21" t="s">
        <v>203</v>
      </c>
      <c r="J51" s="1" t="s">
        <v>23</v>
      </c>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68" orientation="landscape" r:id="rId1"/>
  <headerFooter scaleWithDoc="0">
    <oddHeader>&amp;L&amp;"Times New Roman,Bold"&amp;12L. Summary of Requirements by Object Class</oddHeader>
    <oddFooter>&amp;C&amp;"Times New Roman,Regular"Exhibit L - Summary of Requirements by Object Class</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S211"/>
  <sheetViews>
    <sheetView view="pageBreakPreview" zoomScaleNormal="100" zoomScaleSheetLayoutView="100" workbookViewId="0">
      <selection activeCell="A27" sqref="A27"/>
    </sheetView>
  </sheetViews>
  <sheetFormatPr defaultColWidth="9.140625" defaultRowHeight="12.75"/>
  <cols>
    <col min="1" max="1" width="57.5703125" style="134" customWidth="1"/>
    <col min="2" max="4" width="8.140625" style="134" customWidth="1"/>
    <col min="5" max="5" width="10.140625" style="134" customWidth="1"/>
    <col min="6" max="8" width="8.140625" style="134" customWidth="1"/>
    <col min="9" max="9" width="10.140625" style="134" customWidth="1"/>
    <col min="10" max="12" width="8.140625" style="134" customWidth="1"/>
    <col min="13" max="13" width="10.140625" style="134" customWidth="1"/>
    <col min="14" max="16" width="8.140625" style="134" customWidth="1"/>
    <col min="17" max="17" width="10.140625" style="134" customWidth="1"/>
    <col min="18" max="18" width="14" style="134" bestFit="1" customWidth="1"/>
    <col min="19" max="16384" width="9.140625" style="134"/>
  </cols>
  <sheetData>
    <row r="1" spans="1:19" ht="15.75">
      <c r="A1" s="130" t="s">
        <v>371</v>
      </c>
      <c r="B1" s="131"/>
      <c r="C1" s="131"/>
      <c r="D1" s="131"/>
      <c r="E1" s="131"/>
      <c r="F1" s="132"/>
      <c r="G1" s="132"/>
      <c r="H1" s="132"/>
      <c r="I1" s="132"/>
      <c r="J1" s="132"/>
      <c r="K1" s="131"/>
      <c r="L1" s="131"/>
      <c r="M1" s="131"/>
      <c r="N1" s="131"/>
      <c r="O1" s="131"/>
      <c r="P1" s="131"/>
      <c r="Q1" s="131"/>
      <c r="R1" s="131"/>
      <c r="S1" s="133" t="s">
        <v>22</v>
      </c>
    </row>
    <row r="2" spans="1:19" ht="15.75">
      <c r="A2" s="454" t="s">
        <v>122</v>
      </c>
      <c r="B2" s="455"/>
      <c r="C2" s="455"/>
      <c r="D2" s="455"/>
      <c r="E2" s="455"/>
      <c r="F2" s="455"/>
      <c r="G2" s="455"/>
      <c r="H2" s="455"/>
      <c r="I2" s="455"/>
      <c r="J2" s="455"/>
      <c r="K2" s="455"/>
      <c r="L2" s="455"/>
      <c r="M2" s="455"/>
      <c r="N2" s="455"/>
      <c r="O2" s="455"/>
      <c r="P2" s="455"/>
      <c r="Q2" s="455"/>
      <c r="R2" s="455"/>
      <c r="S2" s="133" t="s">
        <v>22</v>
      </c>
    </row>
    <row r="3" spans="1:19" ht="15.75">
      <c r="A3" s="132" t="s">
        <v>2</v>
      </c>
      <c r="B3" s="131"/>
      <c r="C3" s="131"/>
      <c r="D3" s="131"/>
      <c r="E3" s="131"/>
      <c r="F3" s="131"/>
      <c r="G3" s="131"/>
      <c r="H3" s="131"/>
      <c r="I3" s="131"/>
      <c r="J3" s="131"/>
      <c r="K3" s="131"/>
      <c r="L3" s="131"/>
      <c r="M3" s="131"/>
      <c r="N3" s="131"/>
      <c r="O3" s="131"/>
      <c r="P3" s="131"/>
      <c r="Q3" s="131"/>
      <c r="R3" s="131"/>
      <c r="S3" s="133" t="s">
        <v>22</v>
      </c>
    </row>
    <row r="4" spans="1:19">
      <c r="A4" s="456"/>
      <c r="B4" s="456"/>
      <c r="C4" s="456"/>
      <c r="D4" s="456"/>
      <c r="E4" s="456"/>
      <c r="F4" s="456"/>
      <c r="G4" s="456"/>
      <c r="H4" s="456"/>
      <c r="I4" s="456"/>
      <c r="J4" s="456"/>
      <c r="K4" s="456"/>
      <c r="L4" s="456"/>
      <c r="M4" s="456"/>
      <c r="N4" s="456"/>
      <c r="O4" s="456"/>
      <c r="P4" s="456"/>
      <c r="Q4" s="456"/>
      <c r="R4" s="456"/>
      <c r="S4" s="133" t="s">
        <v>22</v>
      </c>
    </row>
    <row r="5" spans="1:19">
      <c r="A5" s="457"/>
      <c r="B5" s="457"/>
      <c r="C5" s="457"/>
      <c r="D5" s="457"/>
      <c r="E5" s="457"/>
      <c r="F5" s="457"/>
      <c r="G5" s="457"/>
      <c r="H5" s="457"/>
      <c r="I5" s="457"/>
      <c r="J5" s="457"/>
      <c r="K5" s="457"/>
      <c r="L5" s="457"/>
      <c r="M5" s="457"/>
      <c r="N5" s="457"/>
      <c r="O5" s="457"/>
      <c r="P5" s="457"/>
      <c r="Q5" s="457"/>
      <c r="R5" s="457"/>
      <c r="S5" s="133" t="s">
        <v>22</v>
      </c>
    </row>
    <row r="6" spans="1:19" ht="50.25" customHeight="1">
      <c r="A6" s="135" t="s">
        <v>372</v>
      </c>
      <c r="B6" s="458" t="s">
        <v>132</v>
      </c>
      <c r="C6" s="459"/>
      <c r="D6" s="459"/>
      <c r="E6" s="460"/>
      <c r="F6" s="458" t="s">
        <v>133</v>
      </c>
      <c r="G6" s="459"/>
      <c r="H6" s="459"/>
      <c r="I6" s="460"/>
      <c r="J6" s="458" t="s">
        <v>139</v>
      </c>
      <c r="K6" s="459"/>
      <c r="L6" s="459"/>
      <c r="M6" s="460"/>
      <c r="N6" s="458" t="s">
        <v>137</v>
      </c>
      <c r="O6" s="459"/>
      <c r="P6" s="459"/>
      <c r="Q6" s="460"/>
      <c r="R6" s="461" t="s">
        <v>140</v>
      </c>
      <c r="S6" s="133" t="s">
        <v>22</v>
      </c>
    </row>
    <row r="7" spans="1:19" s="140" customFormat="1" ht="28.5">
      <c r="A7" s="136"/>
      <c r="B7" s="137" t="s">
        <v>207</v>
      </c>
      <c r="C7" s="137" t="s">
        <v>373</v>
      </c>
      <c r="D7" s="137" t="s">
        <v>152</v>
      </c>
      <c r="E7" s="138" t="s">
        <v>5</v>
      </c>
      <c r="F7" s="137" t="s">
        <v>207</v>
      </c>
      <c r="G7" s="137" t="s">
        <v>373</v>
      </c>
      <c r="H7" s="137" t="s">
        <v>152</v>
      </c>
      <c r="I7" s="138" t="s">
        <v>5</v>
      </c>
      <c r="J7" s="137" t="s">
        <v>207</v>
      </c>
      <c r="K7" s="137" t="s">
        <v>373</v>
      </c>
      <c r="L7" s="137" t="s">
        <v>152</v>
      </c>
      <c r="M7" s="138" t="s">
        <v>5</v>
      </c>
      <c r="N7" s="137" t="s">
        <v>207</v>
      </c>
      <c r="O7" s="137" t="s">
        <v>373</v>
      </c>
      <c r="P7" s="137" t="s">
        <v>152</v>
      </c>
      <c r="Q7" s="138" t="s">
        <v>5</v>
      </c>
      <c r="R7" s="462"/>
      <c r="S7" s="139" t="s">
        <v>22</v>
      </c>
    </row>
    <row r="8" spans="1:19" ht="15">
      <c r="A8" s="141"/>
      <c r="B8" s="142"/>
      <c r="C8" s="142"/>
      <c r="D8" s="142"/>
      <c r="E8" s="143"/>
      <c r="F8" s="142"/>
      <c r="G8" s="142"/>
      <c r="H8" s="142"/>
      <c r="I8" s="143"/>
      <c r="J8" s="142"/>
      <c r="K8" s="142"/>
      <c r="L8" s="142"/>
      <c r="M8" s="143"/>
      <c r="N8" s="142"/>
      <c r="O8" s="142"/>
      <c r="P8" s="142"/>
      <c r="Q8" s="143"/>
      <c r="R8" s="143"/>
      <c r="S8" s="133" t="s">
        <v>22</v>
      </c>
    </row>
    <row r="9" spans="1:19" ht="15">
      <c r="A9" s="144" t="s">
        <v>374</v>
      </c>
      <c r="B9" s="145">
        <v>0</v>
      </c>
      <c r="C9" s="146">
        <v>0</v>
      </c>
      <c r="D9" s="146">
        <v>0</v>
      </c>
      <c r="E9" s="147">
        <v>-1404</v>
      </c>
      <c r="F9" s="145">
        <v>0</v>
      </c>
      <c r="G9" s="146">
        <v>0</v>
      </c>
      <c r="H9" s="146">
        <v>0</v>
      </c>
      <c r="I9" s="147">
        <v>390</v>
      </c>
      <c r="J9" s="145">
        <v>0</v>
      </c>
      <c r="K9" s="146">
        <v>0</v>
      </c>
      <c r="L9" s="146">
        <v>0</v>
      </c>
      <c r="M9" s="147">
        <v>1986</v>
      </c>
      <c r="N9" s="145">
        <v>0</v>
      </c>
      <c r="O9" s="146">
        <v>0</v>
      </c>
      <c r="P9" s="146">
        <v>0</v>
      </c>
      <c r="Q9" s="147">
        <v>-782</v>
      </c>
      <c r="R9" s="148">
        <f>+E9+I9+M9+Q9</f>
        <v>190</v>
      </c>
      <c r="S9" s="133" t="s">
        <v>22</v>
      </c>
    </row>
    <row r="10" spans="1:19" ht="15">
      <c r="A10" s="144" t="s">
        <v>375</v>
      </c>
      <c r="B10" s="150">
        <v>0</v>
      </c>
      <c r="C10" s="146">
        <v>0</v>
      </c>
      <c r="D10" s="146">
        <v>0</v>
      </c>
      <c r="E10" s="149">
        <v>-786</v>
      </c>
      <c r="F10" s="150">
        <v>0</v>
      </c>
      <c r="G10" s="146">
        <v>0</v>
      </c>
      <c r="H10" s="146">
        <v>0</v>
      </c>
      <c r="I10" s="149">
        <v>-15135</v>
      </c>
      <c r="J10" s="150">
        <v>0</v>
      </c>
      <c r="K10" s="151">
        <v>0</v>
      </c>
      <c r="L10" s="151">
        <v>0</v>
      </c>
      <c r="M10" s="149">
        <v>-3735</v>
      </c>
      <c r="N10" s="150">
        <v>0</v>
      </c>
      <c r="O10" s="146">
        <v>0</v>
      </c>
      <c r="P10" s="146">
        <v>0</v>
      </c>
      <c r="Q10" s="149">
        <v>0</v>
      </c>
      <c r="R10" s="149">
        <f>+E10+I10+M10+Q10</f>
        <v>-19656</v>
      </c>
      <c r="S10" s="133" t="s">
        <v>22</v>
      </c>
    </row>
    <row r="11" spans="1:19" ht="15">
      <c r="A11" s="144" t="s">
        <v>376</v>
      </c>
      <c r="B11" s="150">
        <v>0</v>
      </c>
      <c r="C11" s="146">
        <v>0</v>
      </c>
      <c r="D11" s="146">
        <v>0</v>
      </c>
      <c r="E11" s="149">
        <v>-8392</v>
      </c>
      <c r="F11" s="150">
        <v>0</v>
      </c>
      <c r="G11" s="146">
        <v>0</v>
      </c>
      <c r="H11" s="146">
        <v>0</v>
      </c>
      <c r="I11" s="149">
        <v>-2674</v>
      </c>
      <c r="J11" s="150">
        <v>0</v>
      </c>
      <c r="K11" s="146">
        <v>0</v>
      </c>
      <c r="L11" s="146">
        <v>0</v>
      </c>
      <c r="M11" s="149">
        <v>-763</v>
      </c>
      <c r="N11" s="150">
        <v>0</v>
      </c>
      <c r="O11" s="146">
        <v>0</v>
      </c>
      <c r="P11" s="146">
        <v>0</v>
      </c>
      <c r="Q11" s="149">
        <v>-58</v>
      </c>
      <c r="R11" s="149">
        <f>+E11+I11+M11+Q11</f>
        <v>-11887</v>
      </c>
      <c r="S11" s="133" t="s">
        <v>22</v>
      </c>
    </row>
    <row r="12" spans="1:19" ht="15">
      <c r="A12" s="144" t="s">
        <v>377</v>
      </c>
      <c r="B12" s="150">
        <v>0</v>
      </c>
      <c r="C12" s="146">
        <v>0</v>
      </c>
      <c r="D12" s="146">
        <v>0</v>
      </c>
      <c r="E12" s="149">
        <v>1158</v>
      </c>
      <c r="F12" s="150">
        <v>0</v>
      </c>
      <c r="G12" s="146">
        <v>0</v>
      </c>
      <c r="H12" s="146">
        <v>0</v>
      </c>
      <c r="I12" s="149">
        <v>3011</v>
      </c>
      <c r="J12" s="150">
        <v>0</v>
      </c>
      <c r="K12" s="146">
        <v>0</v>
      </c>
      <c r="L12" s="146">
        <v>0</v>
      </c>
      <c r="M12" s="149">
        <v>1447</v>
      </c>
      <c r="N12" s="150">
        <v>0</v>
      </c>
      <c r="O12" s="146">
        <v>0</v>
      </c>
      <c r="P12" s="146">
        <v>0</v>
      </c>
      <c r="Q12" s="149">
        <v>174</v>
      </c>
      <c r="R12" s="149">
        <f t="shared" ref="R12:R33" si="0">+E12+I12+M12+Q12</f>
        <v>5790</v>
      </c>
      <c r="S12" s="133" t="s">
        <v>22</v>
      </c>
    </row>
    <row r="13" spans="1:19" ht="15">
      <c r="A13" s="144" t="s">
        <v>378</v>
      </c>
      <c r="B13" s="150">
        <v>0</v>
      </c>
      <c r="C13" s="146">
        <v>0</v>
      </c>
      <c r="D13" s="146">
        <v>0</v>
      </c>
      <c r="E13" s="149">
        <v>3088</v>
      </c>
      <c r="F13" s="150">
        <v>0</v>
      </c>
      <c r="G13" s="146">
        <v>0</v>
      </c>
      <c r="H13" s="146">
        <v>0</v>
      </c>
      <c r="I13" s="149">
        <v>6426</v>
      </c>
      <c r="J13" s="150">
        <v>0</v>
      </c>
      <c r="K13" s="146">
        <v>0</v>
      </c>
      <c r="L13" s="146">
        <v>0</v>
      </c>
      <c r="M13" s="149">
        <v>5916</v>
      </c>
      <c r="N13" s="150">
        <v>0</v>
      </c>
      <c r="O13" s="146">
        <v>0</v>
      </c>
      <c r="P13" s="146">
        <v>0</v>
      </c>
      <c r="Q13" s="149">
        <v>731</v>
      </c>
      <c r="R13" s="149">
        <f t="shared" si="0"/>
        <v>16161</v>
      </c>
      <c r="S13" s="133" t="s">
        <v>22</v>
      </c>
    </row>
    <row r="14" spans="1:19" ht="15">
      <c r="A14" s="144" t="s">
        <v>379</v>
      </c>
      <c r="B14" s="150">
        <v>0</v>
      </c>
      <c r="C14" s="146">
        <v>0</v>
      </c>
      <c r="D14" s="146">
        <v>0</v>
      </c>
      <c r="E14" s="149">
        <v>96</v>
      </c>
      <c r="F14" s="150">
        <v>0</v>
      </c>
      <c r="G14" s="146">
        <v>0</v>
      </c>
      <c r="H14" s="146">
        <v>0</v>
      </c>
      <c r="I14" s="149">
        <v>222</v>
      </c>
      <c r="J14" s="150">
        <v>0</v>
      </c>
      <c r="K14" s="146">
        <v>0</v>
      </c>
      <c r="L14" s="146">
        <v>0</v>
      </c>
      <c r="M14" s="149">
        <v>106</v>
      </c>
      <c r="N14" s="150">
        <v>0</v>
      </c>
      <c r="O14" s="146">
        <v>0</v>
      </c>
      <c r="P14" s="146">
        <v>0</v>
      </c>
      <c r="Q14" s="149">
        <v>13</v>
      </c>
      <c r="R14" s="149">
        <f t="shared" si="0"/>
        <v>437</v>
      </c>
      <c r="S14" s="133" t="s">
        <v>22</v>
      </c>
    </row>
    <row r="15" spans="1:19" ht="15">
      <c r="A15" s="152" t="s">
        <v>380</v>
      </c>
      <c r="B15" s="150">
        <v>0</v>
      </c>
      <c r="C15" s="146">
        <v>0</v>
      </c>
      <c r="D15" s="146">
        <v>0</v>
      </c>
      <c r="E15" s="149">
        <v>353</v>
      </c>
      <c r="F15" s="150">
        <v>0</v>
      </c>
      <c r="G15" s="146">
        <v>0</v>
      </c>
      <c r="H15" s="146">
        <v>0</v>
      </c>
      <c r="I15" s="149">
        <v>819</v>
      </c>
      <c r="J15" s="150">
        <v>0</v>
      </c>
      <c r="K15" s="146">
        <v>0</v>
      </c>
      <c r="L15" s="146">
        <v>0</v>
      </c>
      <c r="M15" s="149">
        <v>766</v>
      </c>
      <c r="N15" s="150">
        <v>0</v>
      </c>
      <c r="O15" s="146">
        <v>0</v>
      </c>
      <c r="P15" s="146">
        <v>0</v>
      </c>
      <c r="Q15" s="149">
        <v>86</v>
      </c>
      <c r="R15" s="149">
        <f t="shared" si="0"/>
        <v>2024</v>
      </c>
      <c r="S15" s="133" t="s">
        <v>22</v>
      </c>
    </row>
    <row r="16" spans="1:19" ht="15">
      <c r="A16" s="152" t="s">
        <v>381</v>
      </c>
      <c r="B16" s="150">
        <v>0</v>
      </c>
      <c r="C16" s="151">
        <v>0</v>
      </c>
      <c r="D16" s="151">
        <v>0</v>
      </c>
      <c r="E16" s="153">
        <v>0</v>
      </c>
      <c r="F16" s="150">
        <v>0</v>
      </c>
      <c r="G16" s="151">
        <v>0</v>
      </c>
      <c r="H16" s="151">
        <v>0</v>
      </c>
      <c r="I16" s="153">
        <v>1</v>
      </c>
      <c r="J16" s="150">
        <v>0</v>
      </c>
      <c r="K16" s="151">
        <v>0</v>
      </c>
      <c r="L16" s="151">
        <v>0</v>
      </c>
      <c r="M16" s="153">
        <v>0</v>
      </c>
      <c r="N16" s="150">
        <v>0</v>
      </c>
      <c r="O16" s="151">
        <v>0</v>
      </c>
      <c r="P16" s="151">
        <v>0</v>
      </c>
      <c r="Q16" s="149">
        <v>0</v>
      </c>
      <c r="R16" s="153">
        <f t="shared" si="0"/>
        <v>1</v>
      </c>
      <c r="S16" s="133" t="s">
        <v>22</v>
      </c>
    </row>
    <row r="17" spans="1:19" ht="15">
      <c r="A17" s="152" t="s">
        <v>382</v>
      </c>
      <c r="B17" s="150">
        <v>0</v>
      </c>
      <c r="C17" s="151">
        <v>0</v>
      </c>
      <c r="D17" s="151">
        <v>0</v>
      </c>
      <c r="E17" s="153">
        <v>6097</v>
      </c>
      <c r="F17" s="150">
        <v>0</v>
      </c>
      <c r="G17" s="151">
        <v>0</v>
      </c>
      <c r="H17" s="151">
        <v>0</v>
      </c>
      <c r="I17" s="153">
        <v>14176</v>
      </c>
      <c r="J17" s="150">
        <v>0</v>
      </c>
      <c r="K17" s="151">
        <v>0</v>
      </c>
      <c r="L17" s="151">
        <v>0</v>
      </c>
      <c r="M17" s="153">
        <v>13260</v>
      </c>
      <c r="N17" s="150">
        <v>0</v>
      </c>
      <c r="O17" s="151">
        <v>0</v>
      </c>
      <c r="P17" s="151">
        <v>0</v>
      </c>
      <c r="Q17" s="149">
        <v>1493</v>
      </c>
      <c r="R17" s="153">
        <f t="shared" si="0"/>
        <v>35026</v>
      </c>
      <c r="S17" s="133" t="s">
        <v>22</v>
      </c>
    </row>
    <row r="18" spans="1:19" ht="15">
      <c r="A18" s="152" t="s">
        <v>383</v>
      </c>
      <c r="B18" s="150">
        <v>0</v>
      </c>
      <c r="C18" s="151">
        <v>0</v>
      </c>
      <c r="D18" s="151">
        <v>0</v>
      </c>
      <c r="E18" s="153">
        <v>351</v>
      </c>
      <c r="F18" s="150">
        <v>0</v>
      </c>
      <c r="G18" s="151">
        <v>0</v>
      </c>
      <c r="H18" s="151">
        <v>0</v>
      </c>
      <c r="I18" s="153">
        <v>913</v>
      </c>
      <c r="J18" s="150">
        <v>0</v>
      </c>
      <c r="K18" s="151">
        <v>0</v>
      </c>
      <c r="L18" s="151">
        <v>0</v>
      </c>
      <c r="M18" s="153">
        <v>439</v>
      </c>
      <c r="N18" s="150">
        <v>0</v>
      </c>
      <c r="O18" s="151">
        <v>0</v>
      </c>
      <c r="P18" s="151">
        <v>0</v>
      </c>
      <c r="Q18" s="149">
        <v>53</v>
      </c>
      <c r="R18" s="153">
        <f t="shared" si="0"/>
        <v>1756</v>
      </c>
      <c r="S18" s="133" t="s">
        <v>22</v>
      </c>
    </row>
    <row r="19" spans="1:19" ht="15">
      <c r="A19" s="152" t="s">
        <v>384</v>
      </c>
      <c r="B19" s="150">
        <v>0</v>
      </c>
      <c r="C19" s="151">
        <v>0</v>
      </c>
      <c r="D19" s="151">
        <v>0</v>
      </c>
      <c r="E19" s="153">
        <v>439</v>
      </c>
      <c r="F19" s="150">
        <v>0</v>
      </c>
      <c r="G19" s="151">
        <v>0</v>
      </c>
      <c r="H19" s="151">
        <v>0</v>
      </c>
      <c r="I19" s="153">
        <v>773</v>
      </c>
      <c r="J19" s="150">
        <v>0</v>
      </c>
      <c r="K19" s="151">
        <v>0</v>
      </c>
      <c r="L19" s="151">
        <v>0</v>
      </c>
      <c r="M19" s="153">
        <v>753</v>
      </c>
      <c r="N19" s="150">
        <v>0</v>
      </c>
      <c r="O19" s="151">
        <v>0</v>
      </c>
      <c r="P19" s="151">
        <v>0</v>
      </c>
      <c r="Q19" s="149">
        <v>125</v>
      </c>
      <c r="R19" s="153">
        <f t="shared" si="0"/>
        <v>2090</v>
      </c>
      <c r="S19" s="133" t="s">
        <v>22</v>
      </c>
    </row>
    <row r="20" spans="1:19" ht="15">
      <c r="A20" s="152" t="s">
        <v>385</v>
      </c>
      <c r="B20" s="150">
        <v>0</v>
      </c>
      <c r="C20" s="151">
        <v>0</v>
      </c>
      <c r="D20" s="151">
        <v>0</v>
      </c>
      <c r="E20" s="153">
        <v>40</v>
      </c>
      <c r="F20" s="150">
        <v>0</v>
      </c>
      <c r="G20" s="151">
        <v>0</v>
      </c>
      <c r="H20" s="151">
        <v>0</v>
      </c>
      <c r="I20" s="153">
        <v>71</v>
      </c>
      <c r="J20" s="150">
        <v>0</v>
      </c>
      <c r="K20" s="151">
        <v>0</v>
      </c>
      <c r="L20" s="151">
        <v>0</v>
      </c>
      <c r="M20" s="153">
        <v>69</v>
      </c>
      <c r="N20" s="150">
        <v>0</v>
      </c>
      <c r="O20" s="151">
        <v>0</v>
      </c>
      <c r="P20" s="151">
        <v>0</v>
      </c>
      <c r="Q20" s="149">
        <v>12</v>
      </c>
      <c r="R20" s="153">
        <f t="shared" si="0"/>
        <v>192</v>
      </c>
      <c r="S20" s="133" t="s">
        <v>22</v>
      </c>
    </row>
    <row r="21" spans="1:19" ht="15">
      <c r="A21" s="152" t="s">
        <v>386</v>
      </c>
      <c r="B21" s="150">
        <v>3</v>
      </c>
      <c r="C21" s="151">
        <v>0</v>
      </c>
      <c r="D21" s="151">
        <v>3</v>
      </c>
      <c r="E21" s="153">
        <v>5352</v>
      </c>
      <c r="F21" s="150">
        <v>26</v>
      </c>
      <c r="G21" s="151">
        <v>0</v>
      </c>
      <c r="H21" s="151">
        <v>26</v>
      </c>
      <c r="I21" s="153">
        <v>50175</v>
      </c>
      <c r="J21" s="150">
        <v>6</v>
      </c>
      <c r="K21" s="151">
        <v>0</v>
      </c>
      <c r="L21" s="151">
        <v>6</v>
      </c>
      <c r="M21" s="153">
        <v>11373</v>
      </c>
      <c r="N21" s="150">
        <v>0</v>
      </c>
      <c r="O21" s="151">
        <v>0</v>
      </c>
      <c r="P21" s="151">
        <v>0</v>
      </c>
      <c r="Q21" s="149">
        <v>0</v>
      </c>
      <c r="R21" s="153">
        <f t="shared" si="0"/>
        <v>66900</v>
      </c>
      <c r="S21" s="133" t="s">
        <v>22</v>
      </c>
    </row>
    <row r="22" spans="1:19" ht="15">
      <c r="A22" s="152" t="s">
        <v>387</v>
      </c>
      <c r="B22" s="150">
        <v>0</v>
      </c>
      <c r="C22" s="151">
        <v>0</v>
      </c>
      <c r="D22" s="151">
        <v>0</v>
      </c>
      <c r="E22" s="153">
        <v>296</v>
      </c>
      <c r="F22" s="150">
        <v>0</v>
      </c>
      <c r="G22" s="151">
        <v>0</v>
      </c>
      <c r="H22" s="151">
        <v>0</v>
      </c>
      <c r="I22" s="149">
        <v>2779</v>
      </c>
      <c r="J22" s="150">
        <v>0</v>
      </c>
      <c r="K22" s="151">
        <v>0</v>
      </c>
      <c r="L22" s="151">
        <v>0</v>
      </c>
      <c r="M22" s="149">
        <v>630</v>
      </c>
      <c r="N22" s="150">
        <v>0</v>
      </c>
      <c r="O22" s="151">
        <v>0</v>
      </c>
      <c r="P22" s="151">
        <v>0</v>
      </c>
      <c r="Q22" s="149">
        <v>0</v>
      </c>
      <c r="R22" s="149">
        <f t="shared" si="0"/>
        <v>3705</v>
      </c>
      <c r="S22" s="133" t="s">
        <v>22</v>
      </c>
    </row>
    <row r="23" spans="1:19" ht="15">
      <c r="A23" s="152" t="s">
        <v>388</v>
      </c>
      <c r="B23" s="150">
        <v>0</v>
      </c>
      <c r="C23" s="151">
        <v>0</v>
      </c>
      <c r="D23" s="151">
        <v>0</v>
      </c>
      <c r="E23" s="153">
        <v>6</v>
      </c>
      <c r="F23" s="150">
        <v>0</v>
      </c>
      <c r="G23" s="151">
        <v>0</v>
      </c>
      <c r="H23" s="151">
        <v>0</v>
      </c>
      <c r="I23" s="149">
        <v>15</v>
      </c>
      <c r="J23" s="150">
        <v>0</v>
      </c>
      <c r="K23" s="151">
        <v>0</v>
      </c>
      <c r="L23" s="151">
        <v>0</v>
      </c>
      <c r="M23" s="149">
        <v>7</v>
      </c>
      <c r="N23" s="150">
        <v>0</v>
      </c>
      <c r="O23" s="151">
        <v>0</v>
      </c>
      <c r="P23" s="151">
        <v>0</v>
      </c>
      <c r="Q23" s="149">
        <v>1</v>
      </c>
      <c r="R23" s="149">
        <f t="shared" si="0"/>
        <v>29</v>
      </c>
      <c r="S23" s="133" t="s">
        <v>22</v>
      </c>
    </row>
    <row r="24" spans="1:19" ht="15">
      <c r="A24" s="152" t="s">
        <v>389</v>
      </c>
      <c r="B24" s="150">
        <v>0</v>
      </c>
      <c r="C24" s="151">
        <v>0</v>
      </c>
      <c r="D24" s="151">
        <v>0</v>
      </c>
      <c r="E24" s="153">
        <v>-740</v>
      </c>
      <c r="F24" s="150">
        <v>0</v>
      </c>
      <c r="G24" s="151">
        <v>0</v>
      </c>
      <c r="H24" s="151">
        <v>0</v>
      </c>
      <c r="I24" s="153">
        <v>-1305</v>
      </c>
      <c r="J24" s="150">
        <v>0</v>
      </c>
      <c r="K24" s="151">
        <v>0</v>
      </c>
      <c r="L24" s="151">
        <v>0</v>
      </c>
      <c r="M24" s="149">
        <v>-1269</v>
      </c>
      <c r="N24" s="150">
        <v>0</v>
      </c>
      <c r="O24" s="151">
        <v>0</v>
      </c>
      <c r="P24" s="151">
        <v>0</v>
      </c>
      <c r="Q24" s="149">
        <v>-212</v>
      </c>
      <c r="R24" s="149">
        <f t="shared" si="0"/>
        <v>-3526</v>
      </c>
      <c r="S24" s="133" t="s">
        <v>22</v>
      </c>
    </row>
    <row r="25" spans="1:19" ht="15">
      <c r="A25" s="152" t="s">
        <v>390</v>
      </c>
      <c r="B25" s="150">
        <v>0</v>
      </c>
      <c r="C25" s="151">
        <v>0</v>
      </c>
      <c r="D25" s="151">
        <v>0</v>
      </c>
      <c r="E25" s="153">
        <v>-584</v>
      </c>
      <c r="F25" s="150">
        <v>0</v>
      </c>
      <c r="G25" s="151">
        <v>0</v>
      </c>
      <c r="H25" s="151">
        <v>0</v>
      </c>
      <c r="I25" s="153">
        <v>-1028</v>
      </c>
      <c r="J25" s="150">
        <v>0</v>
      </c>
      <c r="K25" s="151">
        <v>0</v>
      </c>
      <c r="L25" s="151">
        <v>0</v>
      </c>
      <c r="M25" s="149">
        <v>-1001</v>
      </c>
      <c r="N25" s="150">
        <v>0</v>
      </c>
      <c r="O25" s="151">
        <v>0</v>
      </c>
      <c r="P25" s="151">
        <v>0</v>
      </c>
      <c r="Q25" s="149">
        <v>-167</v>
      </c>
      <c r="R25" s="149">
        <f t="shared" si="0"/>
        <v>-2780</v>
      </c>
      <c r="S25" s="133" t="s">
        <v>22</v>
      </c>
    </row>
    <row r="26" spans="1:19" ht="15">
      <c r="A26" s="152" t="s">
        <v>391</v>
      </c>
      <c r="B26" s="150">
        <v>0</v>
      </c>
      <c r="C26" s="151">
        <v>0</v>
      </c>
      <c r="D26" s="151">
        <v>0</v>
      </c>
      <c r="E26" s="153">
        <v>5967</v>
      </c>
      <c r="F26" s="150">
        <v>0</v>
      </c>
      <c r="G26" s="151">
        <v>0</v>
      </c>
      <c r="H26" s="151">
        <v>0</v>
      </c>
      <c r="I26" s="153">
        <v>12357</v>
      </c>
      <c r="J26" s="150">
        <v>0</v>
      </c>
      <c r="K26" s="151">
        <v>0</v>
      </c>
      <c r="L26" s="151">
        <v>0</v>
      </c>
      <c r="M26" s="149">
        <v>11367</v>
      </c>
      <c r="N26" s="150">
        <v>0</v>
      </c>
      <c r="O26" s="151">
        <v>0</v>
      </c>
      <c r="P26" s="151">
        <v>0</v>
      </c>
      <c r="Q26" s="149">
        <v>1409</v>
      </c>
      <c r="R26" s="149">
        <f t="shared" si="0"/>
        <v>31100</v>
      </c>
      <c r="S26" s="133" t="s">
        <v>22</v>
      </c>
    </row>
    <row r="27" spans="1:19" ht="15">
      <c r="A27" s="152" t="s">
        <v>392</v>
      </c>
      <c r="B27" s="150">
        <v>0</v>
      </c>
      <c r="C27" s="151">
        <v>0</v>
      </c>
      <c r="D27" s="151">
        <v>0</v>
      </c>
      <c r="E27" s="153">
        <v>1063</v>
      </c>
      <c r="F27" s="150">
        <v>0</v>
      </c>
      <c r="G27" s="151">
        <v>0</v>
      </c>
      <c r="H27" s="151">
        <v>0</v>
      </c>
      <c r="I27" s="149">
        <v>2188</v>
      </c>
      <c r="J27" s="150">
        <v>0</v>
      </c>
      <c r="K27" s="151">
        <v>0</v>
      </c>
      <c r="L27" s="151">
        <v>0</v>
      </c>
      <c r="M27" s="153">
        <v>2011</v>
      </c>
      <c r="N27" s="150">
        <v>0</v>
      </c>
      <c r="O27" s="151">
        <v>0</v>
      </c>
      <c r="P27" s="151">
        <v>0</v>
      </c>
      <c r="Q27" s="149">
        <v>251</v>
      </c>
      <c r="R27" s="153">
        <f t="shared" si="0"/>
        <v>5513</v>
      </c>
      <c r="S27" s="133" t="s">
        <v>22</v>
      </c>
    </row>
    <row r="28" spans="1:19" ht="15">
      <c r="A28" s="152" t="s">
        <v>393</v>
      </c>
      <c r="B28" s="150">
        <v>0</v>
      </c>
      <c r="C28" s="151">
        <v>0</v>
      </c>
      <c r="D28" s="151">
        <v>0</v>
      </c>
      <c r="E28" s="153">
        <v>142</v>
      </c>
      <c r="F28" s="150">
        <v>0</v>
      </c>
      <c r="G28" s="151">
        <v>0</v>
      </c>
      <c r="H28" s="151">
        <v>0</v>
      </c>
      <c r="I28" s="149">
        <v>327</v>
      </c>
      <c r="J28" s="150">
        <v>0</v>
      </c>
      <c r="K28" s="151">
        <v>0</v>
      </c>
      <c r="L28" s="151">
        <v>0</v>
      </c>
      <c r="M28" s="153">
        <v>157</v>
      </c>
      <c r="N28" s="150">
        <v>0</v>
      </c>
      <c r="O28" s="151">
        <v>0</v>
      </c>
      <c r="P28" s="151">
        <v>0</v>
      </c>
      <c r="Q28" s="149">
        <v>19</v>
      </c>
      <c r="R28" s="153">
        <f t="shared" si="0"/>
        <v>645</v>
      </c>
      <c r="S28" s="133" t="s">
        <v>22</v>
      </c>
    </row>
    <row r="29" spans="1:19" ht="15">
      <c r="A29" s="152" t="s">
        <v>394</v>
      </c>
      <c r="B29" s="150">
        <v>0</v>
      </c>
      <c r="C29" s="151">
        <v>0</v>
      </c>
      <c r="D29" s="151">
        <v>0</v>
      </c>
      <c r="E29" s="153">
        <v>-14</v>
      </c>
      <c r="F29" s="150">
        <v>0</v>
      </c>
      <c r="G29" s="151">
        <v>0</v>
      </c>
      <c r="H29" s="151">
        <v>0</v>
      </c>
      <c r="I29" s="153">
        <v>-26</v>
      </c>
      <c r="J29" s="150">
        <v>0</v>
      </c>
      <c r="K29" s="151">
        <v>0</v>
      </c>
      <c r="L29" s="151">
        <v>0</v>
      </c>
      <c r="M29" s="149">
        <v>-25</v>
      </c>
      <c r="N29" s="150">
        <v>0</v>
      </c>
      <c r="O29" s="151">
        <v>0</v>
      </c>
      <c r="P29" s="151">
        <v>0</v>
      </c>
      <c r="Q29" s="149">
        <v>-4</v>
      </c>
      <c r="R29" s="149">
        <f t="shared" si="0"/>
        <v>-69</v>
      </c>
      <c r="S29" s="133" t="s">
        <v>22</v>
      </c>
    </row>
    <row r="30" spans="1:19" ht="15">
      <c r="A30" s="152" t="s">
        <v>395</v>
      </c>
      <c r="B30" s="150">
        <v>0</v>
      </c>
      <c r="C30" s="151">
        <v>0</v>
      </c>
      <c r="D30" s="151">
        <v>0</v>
      </c>
      <c r="E30" s="153">
        <v>3856</v>
      </c>
      <c r="F30" s="150">
        <v>0</v>
      </c>
      <c r="G30" s="151">
        <v>0</v>
      </c>
      <c r="H30" s="151">
        <v>0</v>
      </c>
      <c r="I30" s="153">
        <v>6793</v>
      </c>
      <c r="J30" s="150">
        <v>0</v>
      </c>
      <c r="K30" s="151">
        <v>0</v>
      </c>
      <c r="L30" s="151">
        <v>0</v>
      </c>
      <c r="M30" s="149">
        <v>6610</v>
      </c>
      <c r="N30" s="150">
        <v>0</v>
      </c>
      <c r="O30" s="151">
        <v>0</v>
      </c>
      <c r="P30" s="151">
        <v>0</v>
      </c>
      <c r="Q30" s="149">
        <v>1102</v>
      </c>
      <c r="R30" s="149">
        <f t="shared" si="0"/>
        <v>18361</v>
      </c>
      <c r="S30" s="133" t="s">
        <v>22</v>
      </c>
    </row>
    <row r="31" spans="1:19" ht="15">
      <c r="A31" s="152" t="s">
        <v>396</v>
      </c>
      <c r="B31" s="150">
        <v>0</v>
      </c>
      <c r="C31" s="151">
        <v>0</v>
      </c>
      <c r="D31" s="151">
        <v>0</v>
      </c>
      <c r="E31" s="153">
        <v>2515</v>
      </c>
      <c r="F31" s="150">
        <v>0</v>
      </c>
      <c r="G31" s="151">
        <v>0</v>
      </c>
      <c r="H31" s="151">
        <v>0</v>
      </c>
      <c r="I31" s="153">
        <v>5848</v>
      </c>
      <c r="J31" s="150">
        <v>0</v>
      </c>
      <c r="K31" s="151">
        <v>0</v>
      </c>
      <c r="L31" s="151">
        <v>0</v>
      </c>
      <c r="M31" s="149">
        <v>5471</v>
      </c>
      <c r="N31" s="150">
        <v>0</v>
      </c>
      <c r="O31" s="151">
        <v>0</v>
      </c>
      <c r="P31" s="151">
        <v>0</v>
      </c>
      <c r="Q31" s="149">
        <v>616</v>
      </c>
      <c r="R31" s="149">
        <f t="shared" si="0"/>
        <v>14450</v>
      </c>
      <c r="S31" s="133" t="s">
        <v>22</v>
      </c>
    </row>
    <row r="32" spans="1:19" ht="15">
      <c r="A32" s="152" t="s">
        <v>397</v>
      </c>
      <c r="B32" s="150">
        <v>0</v>
      </c>
      <c r="C32" s="151">
        <v>0</v>
      </c>
      <c r="D32" s="151">
        <v>0</v>
      </c>
      <c r="E32" s="153">
        <v>358</v>
      </c>
      <c r="F32" s="150">
        <v>0</v>
      </c>
      <c r="G32" s="151">
        <v>0</v>
      </c>
      <c r="H32" s="151">
        <v>0</v>
      </c>
      <c r="I32" s="149">
        <v>3355</v>
      </c>
      <c r="J32" s="150">
        <v>0</v>
      </c>
      <c r="K32" s="151">
        <v>0</v>
      </c>
      <c r="L32" s="151">
        <v>0</v>
      </c>
      <c r="M32" s="149">
        <v>760</v>
      </c>
      <c r="N32" s="150">
        <v>0</v>
      </c>
      <c r="O32" s="151">
        <v>0</v>
      </c>
      <c r="P32" s="151">
        <v>0</v>
      </c>
      <c r="Q32" s="149">
        <v>0</v>
      </c>
      <c r="R32" s="149">
        <f t="shared" si="0"/>
        <v>4473</v>
      </c>
      <c r="S32" s="133" t="s">
        <v>22</v>
      </c>
    </row>
    <row r="33" spans="1:19" ht="15">
      <c r="A33" s="154" t="s">
        <v>398</v>
      </c>
      <c r="B33" s="150">
        <v>0</v>
      </c>
      <c r="C33" s="151">
        <v>0</v>
      </c>
      <c r="D33" s="151">
        <v>0</v>
      </c>
      <c r="E33" s="153">
        <v>1</v>
      </c>
      <c r="F33" s="150">
        <v>0</v>
      </c>
      <c r="G33" s="146">
        <v>0</v>
      </c>
      <c r="H33" s="146">
        <v>0</v>
      </c>
      <c r="I33" s="149">
        <v>1</v>
      </c>
      <c r="J33" s="150">
        <v>0</v>
      </c>
      <c r="K33" s="146">
        <v>0</v>
      </c>
      <c r="L33" s="146">
        <v>0</v>
      </c>
      <c r="M33" s="149">
        <v>1</v>
      </c>
      <c r="N33" s="150">
        <v>0</v>
      </c>
      <c r="O33" s="146">
        <v>0</v>
      </c>
      <c r="P33" s="146">
        <v>0</v>
      </c>
      <c r="Q33" s="149">
        <v>0</v>
      </c>
      <c r="R33" s="149">
        <f t="shared" si="0"/>
        <v>3</v>
      </c>
      <c r="S33" s="133" t="s">
        <v>22</v>
      </c>
    </row>
    <row r="34" spans="1:19" ht="14.25">
      <c r="A34" s="155" t="s">
        <v>399</v>
      </c>
      <c r="B34" s="156">
        <f t="shared" ref="B34:R34" si="1">SUM(B9:B33)</f>
        <v>3</v>
      </c>
      <c r="C34" s="157">
        <f t="shared" si="1"/>
        <v>0</v>
      </c>
      <c r="D34" s="157">
        <f t="shared" si="1"/>
        <v>3</v>
      </c>
      <c r="E34" s="158">
        <f t="shared" si="1"/>
        <v>19258</v>
      </c>
      <c r="F34" s="156">
        <f t="shared" si="1"/>
        <v>26</v>
      </c>
      <c r="G34" s="157">
        <f t="shared" si="1"/>
        <v>0</v>
      </c>
      <c r="H34" s="157">
        <f t="shared" si="1"/>
        <v>26</v>
      </c>
      <c r="I34" s="158">
        <f t="shared" si="1"/>
        <v>90472</v>
      </c>
      <c r="J34" s="156">
        <f t="shared" si="1"/>
        <v>6</v>
      </c>
      <c r="K34" s="157">
        <f t="shared" si="1"/>
        <v>0</v>
      </c>
      <c r="L34" s="157">
        <f t="shared" si="1"/>
        <v>6</v>
      </c>
      <c r="M34" s="158">
        <f t="shared" si="1"/>
        <v>56336</v>
      </c>
      <c r="N34" s="156">
        <f t="shared" si="1"/>
        <v>0</v>
      </c>
      <c r="O34" s="157">
        <f t="shared" si="1"/>
        <v>0</v>
      </c>
      <c r="P34" s="157">
        <f t="shared" si="1"/>
        <v>0</v>
      </c>
      <c r="Q34" s="158">
        <f t="shared" si="1"/>
        <v>4862</v>
      </c>
      <c r="R34" s="159">
        <f t="shared" si="1"/>
        <v>170928</v>
      </c>
      <c r="S34" s="133" t="s">
        <v>22</v>
      </c>
    </row>
    <row r="35" spans="1:19">
      <c r="A35" s="160"/>
      <c r="B35" s="160"/>
      <c r="C35" s="160"/>
      <c r="D35" s="160"/>
      <c r="E35" s="160"/>
      <c r="F35" s="160"/>
      <c r="G35" s="160"/>
      <c r="H35" s="160"/>
      <c r="I35" s="160"/>
      <c r="J35" s="160"/>
      <c r="K35" s="160"/>
      <c r="L35" s="160"/>
      <c r="M35" s="160"/>
      <c r="N35" s="160"/>
      <c r="O35" s="160"/>
      <c r="P35" s="160"/>
      <c r="Q35" s="160"/>
      <c r="R35" s="160"/>
      <c r="S35" s="133" t="s">
        <v>23</v>
      </c>
    </row>
    <row r="37" spans="1:19" ht="15.75">
      <c r="A37" s="450" t="s">
        <v>400</v>
      </c>
      <c r="B37" s="451"/>
      <c r="C37" s="451"/>
      <c r="D37" s="451"/>
      <c r="E37" s="451"/>
      <c r="F37" s="451"/>
      <c r="G37" s="451"/>
      <c r="H37" s="451"/>
      <c r="I37" s="451"/>
      <c r="J37" s="451"/>
      <c r="K37" s="451"/>
      <c r="L37" s="451"/>
      <c r="M37" s="451"/>
      <c r="N37" s="451"/>
      <c r="O37" s="451"/>
      <c r="P37" s="451"/>
      <c r="Q37" s="451"/>
      <c r="R37" s="451"/>
    </row>
    <row r="38" spans="1:19">
      <c r="A38" s="452" t="s">
        <v>401</v>
      </c>
      <c r="B38" s="453"/>
      <c r="C38" s="453"/>
      <c r="D38" s="453"/>
      <c r="E38" s="453"/>
      <c r="F38" s="453"/>
      <c r="G38" s="453"/>
      <c r="H38" s="453"/>
      <c r="I38" s="453"/>
      <c r="J38" s="453"/>
      <c r="K38" s="453"/>
      <c r="L38" s="453"/>
      <c r="M38" s="453"/>
      <c r="N38" s="453"/>
      <c r="O38" s="453"/>
      <c r="P38" s="453"/>
      <c r="Q38" s="453"/>
      <c r="R38" s="453"/>
    </row>
    <row r="39" spans="1:19">
      <c r="A39" s="453"/>
      <c r="B39" s="453"/>
      <c r="C39" s="453"/>
      <c r="D39" s="453"/>
      <c r="E39" s="453"/>
      <c r="F39" s="453"/>
      <c r="G39" s="453"/>
      <c r="H39" s="453"/>
      <c r="I39" s="453"/>
      <c r="J39" s="453"/>
      <c r="K39" s="453"/>
      <c r="L39" s="453"/>
      <c r="M39" s="453"/>
      <c r="N39" s="453"/>
      <c r="O39" s="453"/>
      <c r="P39" s="453"/>
      <c r="Q39" s="453"/>
      <c r="R39" s="453"/>
    </row>
    <row r="40" spans="1:19">
      <c r="A40" s="453"/>
      <c r="B40" s="453"/>
      <c r="C40" s="453"/>
      <c r="D40" s="453"/>
      <c r="E40" s="453"/>
      <c r="F40" s="453"/>
      <c r="G40" s="453"/>
      <c r="H40" s="453"/>
      <c r="I40" s="453"/>
      <c r="J40" s="453"/>
      <c r="K40" s="453"/>
      <c r="L40" s="453"/>
      <c r="M40" s="453"/>
      <c r="N40" s="453"/>
      <c r="O40" s="453"/>
      <c r="P40" s="453"/>
      <c r="Q40" s="453"/>
      <c r="R40" s="453"/>
    </row>
    <row r="41" spans="1:19">
      <c r="A41" s="453"/>
      <c r="B41" s="453"/>
      <c r="C41" s="453"/>
      <c r="D41" s="453"/>
      <c r="E41" s="453"/>
      <c r="F41" s="453"/>
      <c r="G41" s="453"/>
      <c r="H41" s="453"/>
      <c r="I41" s="453"/>
      <c r="J41" s="453"/>
      <c r="K41" s="453"/>
      <c r="L41" s="453"/>
      <c r="M41" s="453"/>
      <c r="N41" s="453"/>
      <c r="O41" s="453"/>
      <c r="P41" s="453"/>
      <c r="Q41" s="453"/>
      <c r="R41" s="453"/>
    </row>
    <row r="42" spans="1:19">
      <c r="A42" s="453"/>
      <c r="B42" s="453"/>
      <c r="C42" s="453"/>
      <c r="D42" s="453"/>
      <c r="E42" s="453"/>
      <c r="F42" s="453"/>
      <c r="G42" s="453"/>
      <c r="H42" s="453"/>
      <c r="I42" s="453"/>
      <c r="J42" s="453"/>
      <c r="K42" s="453"/>
      <c r="L42" s="453"/>
      <c r="M42" s="453"/>
      <c r="N42" s="453"/>
      <c r="O42" s="453"/>
      <c r="P42" s="453"/>
      <c r="Q42" s="453"/>
      <c r="R42" s="453"/>
    </row>
    <row r="43" spans="1:19">
      <c r="A43" s="453"/>
      <c r="B43" s="453"/>
      <c r="C43" s="453"/>
      <c r="D43" s="453"/>
      <c r="E43" s="453"/>
      <c r="F43" s="453"/>
      <c r="G43" s="453"/>
      <c r="H43" s="453"/>
      <c r="I43" s="453"/>
      <c r="J43" s="453"/>
      <c r="K43" s="453"/>
      <c r="L43" s="453"/>
      <c r="M43" s="453"/>
      <c r="N43" s="453"/>
      <c r="O43" s="453"/>
      <c r="P43" s="453"/>
      <c r="Q43" s="453"/>
      <c r="R43" s="453"/>
    </row>
    <row r="44" spans="1:19">
      <c r="A44" s="453"/>
      <c r="B44" s="453"/>
      <c r="C44" s="453"/>
      <c r="D44" s="453"/>
      <c r="E44" s="453"/>
      <c r="F44" s="453"/>
      <c r="G44" s="453"/>
      <c r="H44" s="453"/>
      <c r="I44" s="453"/>
      <c r="J44" s="453"/>
      <c r="K44" s="453"/>
      <c r="L44" s="453"/>
      <c r="M44" s="453"/>
      <c r="N44" s="453"/>
      <c r="O44" s="453"/>
      <c r="P44" s="453"/>
      <c r="Q44" s="453"/>
      <c r="R44" s="453"/>
    </row>
    <row r="211" spans="1:1">
      <c r="A211" s="134" t="s">
        <v>402</v>
      </c>
    </row>
  </sheetData>
  <mergeCells count="10">
    <mergeCell ref="A37:R37"/>
    <mergeCell ref="A38:R44"/>
    <mergeCell ref="A2:R2"/>
    <mergeCell ref="A4:R4"/>
    <mergeCell ref="A5:R5"/>
    <mergeCell ref="B6:E6"/>
    <mergeCell ref="F6:I6"/>
    <mergeCell ref="J6:M6"/>
    <mergeCell ref="N6:Q6"/>
    <mergeCell ref="R6:R7"/>
  </mergeCells>
  <printOptions horizontalCentered="1"/>
  <pageMargins left="0.25" right="0.25" top="0.75" bottom="0.75" header="0.3" footer="0.3"/>
  <pageSetup scale="63" orientation="landscape" r:id="rId1"/>
  <headerFooter scaleWithDoc="0">
    <oddHeader xml:space="preserve">&amp;L&amp;"Times New Roman,Bold"&amp;12Adjustments to Base By Decision Unit&amp;"Times New Roman,Regular"
</oddHeader>
    <oddFooter>&amp;C&amp;"Times New Roman,Regular"Adjustments to Base By Decision Unit</oddFooter>
  </headerFooter>
</worksheet>
</file>

<file path=xl/worksheets/sheet14.xml><?xml version="1.0" encoding="utf-8"?>
<worksheet xmlns="http://schemas.openxmlformats.org/spreadsheetml/2006/main" xmlns:r="http://schemas.openxmlformats.org/officeDocument/2006/relationships">
  <dimension ref="A1:G34"/>
  <sheetViews>
    <sheetView view="pageBreakPreview" zoomScale="90" zoomScaleNormal="100" zoomScaleSheetLayoutView="90" workbookViewId="0">
      <selection activeCell="A18" sqref="A18"/>
    </sheetView>
  </sheetViews>
  <sheetFormatPr defaultRowHeight="15"/>
  <cols>
    <col min="1" max="1" width="113.5703125" style="2" customWidth="1"/>
    <col min="2" max="3" width="14.5703125" style="5" customWidth="1"/>
    <col min="4" max="4" width="14.5703125" style="6" customWidth="1"/>
    <col min="5" max="5" width="11.5703125" style="1" bestFit="1" customWidth="1"/>
    <col min="6" max="6" width="4.85546875" style="2" customWidth="1"/>
    <col min="7" max="7" width="140.28515625" style="2" customWidth="1"/>
    <col min="8" max="16384" width="9.140625" style="2"/>
  </cols>
  <sheetData>
    <row r="1" spans="1:7" ht="18.75">
      <c r="A1" s="382" t="s">
        <v>0</v>
      </c>
      <c r="B1" s="382"/>
      <c r="C1" s="382"/>
      <c r="D1" s="382"/>
      <c r="E1" s="1" t="s">
        <v>22</v>
      </c>
      <c r="G1" s="3" t="s">
        <v>31</v>
      </c>
    </row>
    <row r="2" spans="1:7" ht="15.75">
      <c r="A2" s="383" t="s">
        <v>122</v>
      </c>
      <c r="B2" s="383"/>
      <c r="C2" s="383"/>
      <c r="D2" s="383"/>
      <c r="E2" s="1" t="s">
        <v>22</v>
      </c>
      <c r="G2" s="4" t="s">
        <v>67</v>
      </c>
    </row>
    <row r="3" spans="1:7">
      <c r="A3" s="384" t="s">
        <v>360</v>
      </c>
      <c r="B3" s="384"/>
      <c r="C3" s="384"/>
      <c r="D3" s="384"/>
      <c r="E3" s="1" t="s">
        <v>22</v>
      </c>
      <c r="G3" s="4" t="s">
        <v>68</v>
      </c>
    </row>
    <row r="4" spans="1:7">
      <c r="A4" s="385" t="s">
        <v>2</v>
      </c>
      <c r="B4" s="385"/>
      <c r="C4" s="385"/>
      <c r="D4" s="385"/>
      <c r="E4" s="1" t="s">
        <v>22</v>
      </c>
      <c r="G4" s="4" t="s">
        <v>56</v>
      </c>
    </row>
    <row r="5" spans="1:7" ht="15.75" thickBot="1">
      <c r="E5" s="1" t="s">
        <v>22</v>
      </c>
      <c r="G5" s="7" t="s">
        <v>69</v>
      </c>
    </row>
    <row r="6" spans="1:7">
      <c r="B6" s="381" t="s">
        <v>3</v>
      </c>
      <c r="C6" s="381"/>
      <c r="D6" s="381"/>
      <c r="E6" s="1" t="s">
        <v>22</v>
      </c>
    </row>
    <row r="7" spans="1:7">
      <c r="B7" s="229" t="s">
        <v>4</v>
      </c>
      <c r="C7" s="229" t="s">
        <v>47</v>
      </c>
      <c r="D7" s="230" t="s">
        <v>5</v>
      </c>
      <c r="E7" s="1" t="s">
        <v>22</v>
      </c>
      <c r="G7" s="8" t="s">
        <v>113</v>
      </c>
    </row>
    <row r="8" spans="1:7" ht="17.25">
      <c r="A8" s="219" t="s">
        <v>114</v>
      </c>
      <c r="B8" s="231">
        <v>0</v>
      </c>
      <c r="C8" s="207">
        <v>0</v>
      </c>
      <c r="D8" s="211">
        <v>80982</v>
      </c>
      <c r="E8" s="1" t="s">
        <v>22</v>
      </c>
      <c r="G8" s="9" t="s">
        <v>115</v>
      </c>
    </row>
    <row r="9" spans="1:7">
      <c r="A9" s="220" t="s">
        <v>6</v>
      </c>
      <c r="B9" s="232"/>
      <c r="C9" s="10"/>
      <c r="D9" s="212">
        <v>0</v>
      </c>
      <c r="E9" s="1" t="s">
        <v>22</v>
      </c>
      <c r="G9" s="9" t="s">
        <v>24</v>
      </c>
    </row>
    <row r="10" spans="1:7" ht="17.25">
      <c r="A10" s="221" t="s">
        <v>116</v>
      </c>
      <c r="B10" s="233">
        <f t="shared" ref="B10:C10" si="0">SUM(B8:B9)</f>
        <v>0</v>
      </c>
      <c r="C10" s="11">
        <f t="shared" si="0"/>
        <v>0</v>
      </c>
      <c r="D10" s="213">
        <f>SUM(D8:D9)</f>
        <v>80982</v>
      </c>
      <c r="E10" s="1" t="s">
        <v>22</v>
      </c>
      <c r="G10" s="12" t="s">
        <v>25</v>
      </c>
    </row>
    <row r="11" spans="1:7">
      <c r="A11" s="222" t="s">
        <v>8</v>
      </c>
      <c r="B11" s="233">
        <v>0</v>
      </c>
      <c r="C11" s="11">
        <v>0</v>
      </c>
      <c r="D11" s="214">
        <v>80982</v>
      </c>
      <c r="E11" s="1" t="s">
        <v>22</v>
      </c>
      <c r="G11" s="9" t="s">
        <v>117</v>
      </c>
    </row>
    <row r="12" spans="1:7">
      <c r="A12" s="220" t="s">
        <v>80</v>
      </c>
      <c r="B12" s="232"/>
      <c r="C12" s="10"/>
      <c r="D12" s="212">
        <v>496</v>
      </c>
      <c r="G12" s="9"/>
    </row>
    <row r="13" spans="1:7">
      <c r="A13" s="223" t="s">
        <v>43</v>
      </c>
      <c r="B13" s="13">
        <f>SUM(B11:B12)</f>
        <v>0</v>
      </c>
      <c r="C13" s="13">
        <f>SUM(C11:C12)</f>
        <v>0</v>
      </c>
      <c r="D13" s="13">
        <f>SUM(D11:D12)</f>
        <v>81478</v>
      </c>
      <c r="E13" s="1" t="s">
        <v>22</v>
      </c>
      <c r="G13" s="12" t="s">
        <v>26</v>
      </c>
    </row>
    <row r="14" spans="1:7">
      <c r="A14" s="223"/>
      <c r="B14" s="13"/>
      <c r="C14" s="13"/>
      <c r="D14" s="13"/>
      <c r="E14" s="1" t="s">
        <v>22</v>
      </c>
      <c r="G14" s="9"/>
    </row>
    <row r="15" spans="1:7">
      <c r="A15" s="224" t="s">
        <v>9</v>
      </c>
      <c r="B15" s="13"/>
      <c r="C15" s="13"/>
      <c r="D15" s="13"/>
      <c r="E15" s="1" t="s">
        <v>22</v>
      </c>
      <c r="G15" s="9" t="s">
        <v>41</v>
      </c>
    </row>
    <row r="16" spans="1:7">
      <c r="A16" s="225" t="s">
        <v>81</v>
      </c>
      <c r="B16" s="16">
        <v>0</v>
      </c>
      <c r="C16" s="16">
        <v>0</v>
      </c>
      <c r="D16" s="16">
        <v>-496</v>
      </c>
      <c r="G16" s="12"/>
    </row>
    <row r="17" spans="1:7">
      <c r="A17" s="226" t="s">
        <v>66</v>
      </c>
      <c r="B17" s="13">
        <f>SUM(B16:B16)</f>
        <v>0</v>
      </c>
      <c r="C17" s="13">
        <f>SUM(C16:C16)</f>
        <v>0</v>
      </c>
      <c r="D17" s="13">
        <f>SUM(D16:D16)</f>
        <v>-496</v>
      </c>
      <c r="E17" s="1" t="s">
        <v>22</v>
      </c>
      <c r="G17" s="9"/>
    </row>
    <row r="18" spans="1:7">
      <c r="A18" s="224" t="s">
        <v>42</v>
      </c>
      <c r="B18" s="13"/>
      <c r="C18" s="13"/>
      <c r="D18" s="13"/>
      <c r="E18" s="1" t="s">
        <v>22</v>
      </c>
      <c r="G18" s="12"/>
    </row>
    <row r="19" spans="1:7">
      <c r="A19" s="225" t="s">
        <v>372</v>
      </c>
      <c r="B19" s="16">
        <v>0</v>
      </c>
      <c r="C19" s="16">
        <v>0</v>
      </c>
      <c r="D19" s="16">
        <v>0</v>
      </c>
      <c r="E19" s="1" t="s">
        <v>22</v>
      </c>
      <c r="G19" s="9"/>
    </row>
    <row r="20" spans="1:7">
      <c r="A20" s="226" t="s">
        <v>44</v>
      </c>
      <c r="B20" s="13">
        <f>SUM(B19:B19)</f>
        <v>0</v>
      </c>
      <c r="C20" s="13">
        <f>SUM(C19:C19)</f>
        <v>0</v>
      </c>
      <c r="D20" s="13">
        <f>SUM(D19:D19)</f>
        <v>0</v>
      </c>
      <c r="E20" s="1" t="s">
        <v>22</v>
      </c>
      <c r="G20" s="12" t="s">
        <v>27</v>
      </c>
    </row>
    <row r="21" spans="1:7">
      <c r="A21" s="223" t="s">
        <v>45</v>
      </c>
      <c r="B21" s="10">
        <f>B20+B17</f>
        <v>0</v>
      </c>
      <c r="C21" s="10">
        <f>C20+C17</f>
        <v>0</v>
      </c>
      <c r="D21" s="10">
        <f>D20+D17</f>
        <v>-496</v>
      </c>
      <c r="E21" s="1" t="s">
        <v>22</v>
      </c>
      <c r="G21" s="12" t="s">
        <v>70</v>
      </c>
    </row>
    <row r="22" spans="1:7">
      <c r="A22" s="372" t="s">
        <v>15</v>
      </c>
      <c r="B22" s="11">
        <f>B13+B21</f>
        <v>0</v>
      </c>
      <c r="C22" s="11">
        <f>C13+C21</f>
        <v>0</v>
      </c>
      <c r="D22" s="11">
        <f>D13+D21</f>
        <v>80982</v>
      </c>
      <c r="E22" s="1" t="s">
        <v>22</v>
      </c>
      <c r="G22" s="12" t="s">
        <v>71</v>
      </c>
    </row>
    <row r="23" spans="1:7">
      <c r="A23" s="372" t="s">
        <v>16</v>
      </c>
      <c r="B23" s="11"/>
      <c r="C23" s="11"/>
      <c r="D23" s="11"/>
      <c r="E23" s="1" t="s">
        <v>22</v>
      </c>
      <c r="G23" s="9"/>
    </row>
    <row r="24" spans="1:7">
      <c r="A24" s="227" t="s">
        <v>104</v>
      </c>
      <c r="B24" s="249">
        <v>0</v>
      </c>
      <c r="C24" s="16">
        <v>0</v>
      </c>
      <c r="D24" s="237">
        <v>0</v>
      </c>
      <c r="E24" s="1" t="s">
        <v>22</v>
      </c>
      <c r="G24" s="9"/>
    </row>
    <row r="25" spans="1:7">
      <c r="A25" s="243" t="s">
        <v>17</v>
      </c>
      <c r="B25" s="248">
        <f>SUM(B24:B24)</f>
        <v>0</v>
      </c>
      <c r="C25" s="15">
        <f>SUM(C24:C24)</f>
        <v>0</v>
      </c>
      <c r="D25" s="236">
        <f>SUM(D24:D24)</f>
        <v>0</v>
      </c>
      <c r="E25" s="1" t="s">
        <v>22</v>
      </c>
      <c r="G25" s="9"/>
    </row>
    <row r="26" spans="1:7">
      <c r="A26" s="227" t="s">
        <v>105</v>
      </c>
      <c r="B26" s="249">
        <v>0</v>
      </c>
      <c r="C26" s="16">
        <v>0</v>
      </c>
      <c r="D26" s="237">
        <v>0</v>
      </c>
      <c r="E26" s="1" t="s">
        <v>22</v>
      </c>
      <c r="G26" s="9"/>
    </row>
    <row r="27" spans="1:7">
      <c r="A27" s="243" t="s">
        <v>18</v>
      </c>
      <c r="B27" s="248">
        <f>SUM(B26:B26)</f>
        <v>0</v>
      </c>
      <c r="C27" s="15">
        <f>SUM(C26:C26)</f>
        <v>0</v>
      </c>
      <c r="D27" s="236">
        <f>SUM(D26:D26)</f>
        <v>0</v>
      </c>
      <c r="E27" s="1" t="s">
        <v>22</v>
      </c>
      <c r="G27" s="9"/>
    </row>
    <row r="28" spans="1:7">
      <c r="A28" s="223" t="s">
        <v>19</v>
      </c>
      <c r="B28" s="232">
        <f>B25+B27</f>
        <v>0</v>
      </c>
      <c r="C28" s="10">
        <f>C25+C27</f>
        <v>0</v>
      </c>
      <c r="D28" s="238">
        <f>D25+D27</f>
        <v>0</v>
      </c>
      <c r="E28" s="1" t="s">
        <v>22</v>
      </c>
      <c r="G28" s="12" t="s">
        <v>28</v>
      </c>
    </row>
    <row r="29" spans="1:7">
      <c r="A29" s="244" t="s">
        <v>20</v>
      </c>
      <c r="B29" s="233">
        <f>B22+B28</f>
        <v>0</v>
      </c>
      <c r="C29" s="11">
        <f>C22+C28</f>
        <v>0</v>
      </c>
      <c r="D29" s="214">
        <f>D22+D28</f>
        <v>80982</v>
      </c>
      <c r="E29" s="1" t="s">
        <v>22</v>
      </c>
      <c r="G29" s="12" t="s">
        <v>29</v>
      </c>
    </row>
    <row r="30" spans="1:7">
      <c r="A30" s="220" t="s">
        <v>499</v>
      </c>
      <c r="B30" s="232"/>
      <c r="C30" s="10"/>
      <c r="D30" s="212">
        <v>0</v>
      </c>
      <c r="E30" s="1" t="s">
        <v>22</v>
      </c>
      <c r="G30" s="9"/>
    </row>
    <row r="31" spans="1:7" s="17" customFormat="1">
      <c r="A31" s="245" t="s">
        <v>500</v>
      </c>
      <c r="B31" s="250">
        <f>SUM(B29:B30)</f>
        <v>0</v>
      </c>
      <c r="C31" s="208">
        <f>SUM(C29:C30)</f>
        <v>0</v>
      </c>
      <c r="D31" s="239">
        <f>SUM(D29:D30)</f>
        <v>80982</v>
      </c>
      <c r="E31" s="1" t="s">
        <v>22</v>
      </c>
      <c r="G31" s="12" t="s">
        <v>61</v>
      </c>
    </row>
    <row r="32" spans="1:7">
      <c r="A32" s="246" t="s">
        <v>21</v>
      </c>
      <c r="B32" s="251">
        <f>B29-B13</f>
        <v>0</v>
      </c>
      <c r="C32" s="240">
        <f>C29-C13</f>
        <v>0</v>
      </c>
      <c r="D32" s="241">
        <f>D29-D11</f>
        <v>0</v>
      </c>
      <c r="E32" s="1" t="s">
        <v>22</v>
      </c>
      <c r="G32" s="12" t="s">
        <v>30</v>
      </c>
    </row>
    <row r="33" spans="1:5">
      <c r="A33" s="1"/>
      <c r="E33" s="1" t="s">
        <v>22</v>
      </c>
    </row>
    <row r="34" spans="1:5">
      <c r="E34" s="1" t="s">
        <v>23</v>
      </c>
    </row>
  </sheetData>
  <mergeCells count="5">
    <mergeCell ref="A1:D1"/>
    <mergeCell ref="A2:D2"/>
    <mergeCell ref="A3:D3"/>
    <mergeCell ref="A4:D4"/>
    <mergeCell ref="B6:D6"/>
  </mergeCells>
  <printOptions horizontalCentered="1"/>
  <pageMargins left="0.7" right="0.7" top="0.63" bottom="0.63" header="0.3" footer="0.3"/>
  <pageSetup scale="69" orientation="landscape" r:id="rId1"/>
  <headerFooter scaleWithDoc="0">
    <oddHeader>&amp;L&amp;"Times New Roman,Bold"&amp;12B. Summary of Requirements</oddHeader>
    <oddFooter>&amp;C&amp;"Times New Roman,Regular"Exhibit B - Summary of Requirements</oddFooter>
  </headerFooter>
</worksheet>
</file>

<file path=xl/worksheets/sheet15.xml><?xml version="1.0" encoding="utf-8"?>
<worksheet xmlns="http://schemas.openxmlformats.org/spreadsheetml/2006/main" xmlns:r="http://schemas.openxmlformats.org/officeDocument/2006/relationships">
  <dimension ref="A1:V34"/>
  <sheetViews>
    <sheetView view="pageBreakPreview" zoomScale="80" zoomScaleNormal="100" zoomScaleSheetLayoutView="80" workbookViewId="0">
      <selection activeCell="A18" sqref="A18"/>
    </sheetView>
  </sheetViews>
  <sheetFormatPr defaultRowHeight="15"/>
  <cols>
    <col min="1" max="1" width="37.140625" style="2" customWidth="1"/>
    <col min="2" max="3" width="8.28515625" style="2" customWidth="1"/>
    <col min="4" max="4" width="12.7109375" style="2" customWidth="1"/>
    <col min="5" max="6" width="8.28515625" style="2" customWidth="1"/>
    <col min="7" max="7" width="12.7109375" style="2" customWidth="1"/>
    <col min="8" max="9" width="8.28515625" style="2" customWidth="1"/>
    <col min="10" max="10" width="12.7109375" style="2" customWidth="1"/>
    <col min="11" max="12" width="8.28515625" style="2" customWidth="1"/>
    <col min="13" max="13" width="12.7109375" style="2" customWidth="1"/>
    <col min="14" max="14" width="14" style="1" bestFit="1" customWidth="1"/>
    <col min="15" max="15" width="4.5703125" style="2" customWidth="1"/>
    <col min="16" max="16" width="116.7109375" style="2" customWidth="1"/>
    <col min="17" max="18" width="8.28515625" style="2" customWidth="1"/>
    <col min="19" max="19" width="12.7109375" style="2" customWidth="1"/>
    <col min="20" max="21" width="8.28515625" style="2" customWidth="1"/>
    <col min="22" max="22" width="12.7109375" style="2" customWidth="1"/>
    <col min="23" max="16384" width="9.140625" style="2"/>
  </cols>
  <sheetData>
    <row r="1" spans="1:22" ht="18.75">
      <c r="A1" s="382" t="s">
        <v>0</v>
      </c>
      <c r="B1" s="382"/>
      <c r="C1" s="382"/>
      <c r="D1" s="382"/>
      <c r="E1" s="382"/>
      <c r="F1" s="382"/>
      <c r="G1" s="382"/>
      <c r="H1" s="382"/>
      <c r="I1" s="382"/>
      <c r="J1" s="382"/>
      <c r="K1" s="382"/>
      <c r="L1" s="382"/>
      <c r="M1" s="382"/>
      <c r="N1" s="18" t="s">
        <v>22</v>
      </c>
      <c r="O1" s="19"/>
      <c r="P1" s="3" t="s">
        <v>31</v>
      </c>
      <c r="Q1" s="19"/>
      <c r="R1" s="19"/>
      <c r="S1" s="19"/>
      <c r="T1" s="19"/>
      <c r="U1" s="19"/>
      <c r="V1" s="19"/>
    </row>
    <row r="2" spans="1:22" ht="15.75">
      <c r="A2" s="383" t="s">
        <v>122</v>
      </c>
      <c r="B2" s="383"/>
      <c r="C2" s="383"/>
      <c r="D2" s="383"/>
      <c r="E2" s="383"/>
      <c r="F2" s="383"/>
      <c r="G2" s="383"/>
      <c r="H2" s="383"/>
      <c r="I2" s="383"/>
      <c r="J2" s="383"/>
      <c r="K2" s="383"/>
      <c r="L2" s="383"/>
      <c r="M2" s="383"/>
      <c r="N2" s="18" t="s">
        <v>22</v>
      </c>
      <c r="O2" s="20"/>
      <c r="P2" s="4"/>
      <c r="Q2" s="20"/>
      <c r="R2" s="20"/>
      <c r="S2" s="20"/>
      <c r="T2" s="20"/>
      <c r="U2" s="20"/>
      <c r="V2" s="20"/>
    </row>
    <row r="3" spans="1:22">
      <c r="A3" s="384" t="s">
        <v>360</v>
      </c>
      <c r="B3" s="384"/>
      <c r="C3" s="384"/>
      <c r="D3" s="384"/>
      <c r="E3" s="384"/>
      <c r="F3" s="384"/>
      <c r="G3" s="384"/>
      <c r="H3" s="384"/>
      <c r="I3" s="384"/>
      <c r="J3" s="384"/>
      <c r="K3" s="384"/>
      <c r="L3" s="384"/>
      <c r="M3" s="384"/>
      <c r="N3" s="18" t="s">
        <v>22</v>
      </c>
      <c r="O3" s="21"/>
      <c r="P3" s="4" t="s">
        <v>120</v>
      </c>
      <c r="Q3" s="21"/>
      <c r="R3" s="21"/>
      <c r="S3" s="21"/>
      <c r="T3" s="21"/>
      <c r="U3" s="21"/>
      <c r="V3" s="21"/>
    </row>
    <row r="4" spans="1:22">
      <c r="A4" s="385" t="s">
        <v>2</v>
      </c>
      <c r="B4" s="385"/>
      <c r="C4" s="385"/>
      <c r="D4" s="385"/>
      <c r="E4" s="385"/>
      <c r="F4" s="385"/>
      <c r="G4" s="385"/>
      <c r="H4" s="385"/>
      <c r="I4" s="385"/>
      <c r="J4" s="385"/>
      <c r="K4" s="385"/>
      <c r="L4" s="385"/>
      <c r="M4" s="385"/>
      <c r="N4" s="18" t="s">
        <v>22</v>
      </c>
      <c r="O4" s="22"/>
      <c r="P4" s="4" t="s">
        <v>56</v>
      </c>
      <c r="Q4" s="22"/>
      <c r="R4" s="22"/>
      <c r="S4" s="22"/>
      <c r="T4" s="22"/>
      <c r="U4" s="22"/>
      <c r="V4" s="22"/>
    </row>
    <row r="5" spans="1:22" ht="15.75" thickBot="1">
      <c r="A5" s="385"/>
      <c r="B5" s="385"/>
      <c r="C5" s="385"/>
      <c r="D5" s="385"/>
      <c r="E5" s="385"/>
      <c r="F5" s="385"/>
      <c r="G5" s="385"/>
      <c r="H5" s="385"/>
      <c r="I5" s="385"/>
      <c r="J5" s="385"/>
      <c r="K5" s="385"/>
      <c r="L5" s="385"/>
      <c r="M5" s="385"/>
      <c r="N5" s="18" t="s">
        <v>22</v>
      </c>
      <c r="O5" s="22"/>
      <c r="P5" s="23"/>
      <c r="Q5" s="22"/>
      <c r="R5" s="22"/>
      <c r="S5" s="22"/>
      <c r="T5" s="22"/>
      <c r="U5" s="22"/>
      <c r="V5" s="22"/>
    </row>
    <row r="6" spans="1:22">
      <c r="A6" s="385"/>
      <c r="B6" s="385"/>
      <c r="C6" s="385"/>
      <c r="D6" s="385"/>
      <c r="E6" s="385"/>
      <c r="F6" s="385"/>
      <c r="G6" s="385"/>
      <c r="H6" s="385"/>
      <c r="I6" s="385"/>
      <c r="J6" s="385"/>
      <c r="K6" s="385"/>
      <c r="L6" s="385"/>
      <c r="M6" s="385"/>
      <c r="N6" s="18" t="s">
        <v>22</v>
      </c>
      <c r="O6" s="22"/>
      <c r="P6" s="22"/>
      <c r="Q6" s="22"/>
      <c r="R6" s="22"/>
      <c r="S6" s="22"/>
      <c r="T6" s="22"/>
      <c r="U6" s="22"/>
      <c r="V6" s="22"/>
    </row>
    <row r="7" spans="1:22" ht="45.75" customHeight="1">
      <c r="A7" s="386" t="s">
        <v>53</v>
      </c>
      <c r="B7" s="388" t="s">
        <v>46</v>
      </c>
      <c r="C7" s="388"/>
      <c r="D7" s="388"/>
      <c r="E7" s="388" t="s">
        <v>8</v>
      </c>
      <c r="F7" s="388"/>
      <c r="G7" s="388"/>
      <c r="H7" s="388" t="s">
        <v>72</v>
      </c>
      <c r="I7" s="388"/>
      <c r="J7" s="388"/>
      <c r="K7" s="388" t="s">
        <v>15</v>
      </c>
      <c r="L7" s="388"/>
      <c r="M7" s="388"/>
      <c r="N7" s="18" t="s">
        <v>22</v>
      </c>
      <c r="P7" s="2" t="s">
        <v>62</v>
      </c>
    </row>
    <row r="8" spans="1:22" ht="30">
      <c r="A8" s="387"/>
      <c r="B8" s="163" t="s">
        <v>4</v>
      </c>
      <c r="C8" s="163" t="s">
        <v>48</v>
      </c>
      <c r="D8" s="163" t="s">
        <v>5</v>
      </c>
      <c r="E8" s="163" t="s">
        <v>4</v>
      </c>
      <c r="F8" s="163" t="s">
        <v>64</v>
      </c>
      <c r="G8" s="163" t="s">
        <v>5</v>
      </c>
      <c r="H8" s="163" t="s">
        <v>4</v>
      </c>
      <c r="I8" s="163" t="s">
        <v>64</v>
      </c>
      <c r="J8" s="163" t="s">
        <v>5</v>
      </c>
      <c r="K8" s="163" t="s">
        <v>4</v>
      </c>
      <c r="L8" s="163" t="s">
        <v>64</v>
      </c>
      <c r="M8" s="163" t="s">
        <v>5</v>
      </c>
      <c r="N8" s="18" t="s">
        <v>22</v>
      </c>
      <c r="P8" s="26" t="s">
        <v>54</v>
      </c>
    </row>
    <row r="9" spans="1:22">
      <c r="A9" s="253" t="s">
        <v>360</v>
      </c>
      <c r="B9" s="195">
        <v>0</v>
      </c>
      <c r="C9" s="195">
        <v>0</v>
      </c>
      <c r="D9" s="195">
        <v>80982</v>
      </c>
      <c r="E9" s="195">
        <v>0</v>
      </c>
      <c r="F9" s="195">
        <v>0</v>
      </c>
      <c r="G9" s="195">
        <v>81478</v>
      </c>
      <c r="H9" s="195">
        <v>0</v>
      </c>
      <c r="I9" s="195">
        <v>0</v>
      </c>
      <c r="J9" s="195">
        <v>-496</v>
      </c>
      <c r="K9" s="195">
        <f>E9+H9</f>
        <v>0</v>
      </c>
      <c r="L9" s="195">
        <f t="shared" ref="L9:M12" si="0">F9+I9</f>
        <v>0</v>
      </c>
      <c r="M9" s="195">
        <f t="shared" si="0"/>
        <v>80982</v>
      </c>
      <c r="N9" s="18" t="s">
        <v>22</v>
      </c>
      <c r="P9" s="2" t="s">
        <v>121</v>
      </c>
    </row>
    <row r="10" spans="1:22">
      <c r="A10" s="256" t="s">
        <v>50</v>
      </c>
      <c r="B10" s="203">
        <f t="shared" ref="B10:M10" si="1">SUM(B9:B9)</f>
        <v>0</v>
      </c>
      <c r="C10" s="203">
        <f t="shared" si="1"/>
        <v>0</v>
      </c>
      <c r="D10" s="203">
        <f t="shared" si="1"/>
        <v>80982</v>
      </c>
      <c r="E10" s="203">
        <f t="shared" si="1"/>
        <v>0</v>
      </c>
      <c r="F10" s="203">
        <f t="shared" si="1"/>
        <v>0</v>
      </c>
      <c r="G10" s="203">
        <f t="shared" si="1"/>
        <v>81478</v>
      </c>
      <c r="H10" s="203">
        <f t="shared" si="1"/>
        <v>0</v>
      </c>
      <c r="I10" s="203">
        <f t="shared" si="1"/>
        <v>0</v>
      </c>
      <c r="J10" s="203">
        <f t="shared" si="1"/>
        <v>-496</v>
      </c>
      <c r="K10" s="203">
        <f t="shared" si="1"/>
        <v>0</v>
      </c>
      <c r="L10" s="203">
        <f t="shared" si="1"/>
        <v>0</v>
      </c>
      <c r="M10" s="203">
        <f t="shared" si="1"/>
        <v>80982</v>
      </c>
      <c r="N10" s="18" t="s">
        <v>22</v>
      </c>
      <c r="P10" s="17" t="s">
        <v>39</v>
      </c>
    </row>
    <row r="11" spans="1:22">
      <c r="A11" s="258" t="s">
        <v>49</v>
      </c>
      <c r="B11" s="207"/>
      <c r="C11" s="207"/>
      <c r="D11" s="195">
        <v>0</v>
      </c>
      <c r="E11" s="207"/>
      <c r="F11" s="207"/>
      <c r="G11" s="195">
        <v>0</v>
      </c>
      <c r="H11" s="207"/>
      <c r="I11" s="207"/>
      <c r="J11" s="195">
        <v>0</v>
      </c>
      <c r="K11" s="207"/>
      <c r="L11" s="207"/>
      <c r="M11" s="195">
        <f t="shared" si="0"/>
        <v>0</v>
      </c>
      <c r="N11" s="18" t="s">
        <v>22</v>
      </c>
      <c r="P11" s="17"/>
    </row>
    <row r="12" spans="1:22">
      <c r="A12" s="260" t="s">
        <v>65</v>
      </c>
      <c r="B12" s="10"/>
      <c r="C12" s="10"/>
      <c r="D12" s="29">
        <f>SUM(D10:D11)</f>
        <v>80982</v>
      </c>
      <c r="E12" s="10"/>
      <c r="F12" s="10"/>
      <c r="G12" s="29">
        <f>SUM(G10:G11)</f>
        <v>81478</v>
      </c>
      <c r="H12" s="10"/>
      <c r="I12" s="10"/>
      <c r="J12" s="29">
        <f>SUM(J10:J11)</f>
        <v>-496</v>
      </c>
      <c r="K12" s="10"/>
      <c r="L12" s="10"/>
      <c r="M12" s="29">
        <f t="shared" si="0"/>
        <v>80982</v>
      </c>
      <c r="N12" s="18" t="s">
        <v>22</v>
      </c>
      <c r="P12" s="17"/>
    </row>
    <row r="13" spans="1:22">
      <c r="A13" s="198" t="s">
        <v>35</v>
      </c>
      <c r="B13" s="30"/>
      <c r="C13" s="30">
        <v>0</v>
      </c>
      <c r="D13" s="30"/>
      <c r="E13" s="30"/>
      <c r="F13" s="30">
        <v>0</v>
      </c>
      <c r="G13" s="30"/>
      <c r="H13" s="30"/>
      <c r="I13" s="30">
        <v>0</v>
      </c>
      <c r="J13" s="30"/>
      <c r="K13" s="30"/>
      <c r="L13" s="30">
        <f t="shared" ref="L13:L14" si="2">F13+I13</f>
        <v>0</v>
      </c>
      <c r="M13" s="30"/>
      <c r="N13" s="18" t="s">
        <v>22</v>
      </c>
      <c r="P13" s="2" t="s">
        <v>73</v>
      </c>
    </row>
    <row r="14" spans="1:22">
      <c r="A14" s="254" t="s">
        <v>51</v>
      </c>
      <c r="B14" s="15"/>
      <c r="C14" s="15">
        <f>C10+C13</f>
        <v>0</v>
      </c>
      <c r="D14" s="15"/>
      <c r="E14" s="15"/>
      <c r="F14" s="15">
        <f>F10+F13</f>
        <v>0</v>
      </c>
      <c r="G14" s="15"/>
      <c r="H14" s="15"/>
      <c r="I14" s="15">
        <f>I10+I13</f>
        <v>0</v>
      </c>
      <c r="J14" s="15"/>
      <c r="K14" s="15"/>
      <c r="L14" s="15">
        <f t="shared" si="2"/>
        <v>0</v>
      </c>
      <c r="M14" s="15"/>
      <c r="N14" s="18" t="s">
        <v>22</v>
      </c>
      <c r="P14" s="2" t="s">
        <v>74</v>
      </c>
    </row>
    <row r="15" spans="1:22">
      <c r="A15" s="254"/>
      <c r="B15" s="15"/>
      <c r="C15" s="15"/>
      <c r="D15" s="15"/>
      <c r="E15" s="15"/>
      <c r="F15" s="15"/>
      <c r="G15" s="15"/>
      <c r="H15" s="15"/>
      <c r="I15" s="15"/>
      <c r="J15" s="15"/>
      <c r="K15" s="15"/>
      <c r="L15" s="15"/>
      <c r="M15" s="15"/>
      <c r="N15" s="18" t="s">
        <v>22</v>
      </c>
      <c r="P15" s="2" t="s">
        <v>75</v>
      </c>
    </row>
    <row r="16" spans="1:22">
      <c r="A16" s="254" t="s">
        <v>36</v>
      </c>
      <c r="B16" s="15"/>
      <c r="C16" s="15"/>
      <c r="D16" s="15"/>
      <c r="E16" s="15"/>
      <c r="F16" s="15"/>
      <c r="G16" s="15"/>
      <c r="H16" s="15"/>
      <c r="I16" s="15"/>
      <c r="J16" s="15"/>
      <c r="K16" s="15"/>
      <c r="L16" s="15"/>
      <c r="M16" s="15"/>
      <c r="N16" s="18" t="s">
        <v>22</v>
      </c>
      <c r="P16" s="2" t="s">
        <v>76</v>
      </c>
    </row>
    <row r="17" spans="1:16">
      <c r="A17" s="261" t="s">
        <v>37</v>
      </c>
      <c r="B17" s="15"/>
      <c r="C17" s="15">
        <v>0</v>
      </c>
      <c r="D17" s="15"/>
      <c r="E17" s="15"/>
      <c r="F17" s="15">
        <v>0</v>
      </c>
      <c r="G17" s="15"/>
      <c r="H17" s="15"/>
      <c r="I17" s="15">
        <v>0</v>
      </c>
      <c r="J17" s="15"/>
      <c r="K17" s="15"/>
      <c r="L17" s="15">
        <f t="shared" ref="L17:L19" si="3">F17+I17</f>
        <v>0</v>
      </c>
      <c r="M17" s="15"/>
      <c r="N17" s="18" t="s">
        <v>22</v>
      </c>
      <c r="P17" s="2" t="s">
        <v>77</v>
      </c>
    </row>
    <row r="18" spans="1:16">
      <c r="A18" s="262" t="s">
        <v>38</v>
      </c>
      <c r="B18" s="32"/>
      <c r="C18" s="32">
        <v>0</v>
      </c>
      <c r="D18" s="32"/>
      <c r="E18" s="32"/>
      <c r="F18" s="32">
        <v>0</v>
      </c>
      <c r="G18" s="32"/>
      <c r="H18" s="32"/>
      <c r="I18" s="32">
        <v>0</v>
      </c>
      <c r="J18" s="32"/>
      <c r="K18" s="32"/>
      <c r="L18" s="32">
        <f t="shared" si="3"/>
        <v>0</v>
      </c>
      <c r="M18" s="32"/>
      <c r="N18" s="18" t="s">
        <v>22</v>
      </c>
      <c r="P18" s="2" t="s">
        <v>78</v>
      </c>
    </row>
    <row r="19" spans="1:16">
      <c r="A19" s="263" t="s">
        <v>52</v>
      </c>
      <c r="B19" s="264"/>
      <c r="C19" s="264">
        <f>C14+C17+C18</f>
        <v>0</v>
      </c>
      <c r="D19" s="264"/>
      <c r="E19" s="264"/>
      <c r="F19" s="264">
        <f>F14+F17+F18</f>
        <v>0</v>
      </c>
      <c r="G19" s="264"/>
      <c r="H19" s="264"/>
      <c r="I19" s="264">
        <f>I14+I17+I18</f>
        <v>0</v>
      </c>
      <c r="J19" s="264"/>
      <c r="K19" s="264"/>
      <c r="L19" s="264">
        <f t="shared" si="3"/>
        <v>0</v>
      </c>
      <c r="M19" s="264"/>
      <c r="N19" s="18" t="s">
        <v>22</v>
      </c>
      <c r="P19" s="2" t="s">
        <v>79</v>
      </c>
    </row>
    <row r="20" spans="1:16">
      <c r="N20" s="18" t="s">
        <v>22</v>
      </c>
      <c r="P20" s="2" t="s">
        <v>40</v>
      </c>
    </row>
    <row r="21" spans="1:16">
      <c r="A21" s="386" t="s">
        <v>53</v>
      </c>
      <c r="B21" s="388" t="s">
        <v>32</v>
      </c>
      <c r="C21" s="388"/>
      <c r="D21" s="388"/>
      <c r="E21" s="388" t="s">
        <v>33</v>
      </c>
      <c r="F21" s="388"/>
      <c r="G21" s="388"/>
      <c r="H21" s="388" t="s">
        <v>34</v>
      </c>
      <c r="I21" s="388"/>
      <c r="J21" s="388"/>
      <c r="N21" s="18" t="s">
        <v>22</v>
      </c>
    </row>
    <row r="22" spans="1:16" ht="30">
      <c r="A22" s="387"/>
      <c r="B22" s="163" t="s">
        <v>4</v>
      </c>
      <c r="C22" s="163" t="s">
        <v>64</v>
      </c>
      <c r="D22" s="163" t="s">
        <v>5</v>
      </c>
      <c r="E22" s="163" t="s">
        <v>4</v>
      </c>
      <c r="F22" s="163" t="s">
        <v>64</v>
      </c>
      <c r="G22" s="163" t="s">
        <v>5</v>
      </c>
      <c r="H22" s="163" t="s">
        <v>4</v>
      </c>
      <c r="I22" s="163" t="s">
        <v>64</v>
      </c>
      <c r="J22" s="163" t="s">
        <v>5</v>
      </c>
      <c r="N22" s="18" t="s">
        <v>22</v>
      </c>
    </row>
    <row r="23" spans="1:16">
      <c r="A23" s="253" t="str">
        <f>A9</f>
        <v>Construction</v>
      </c>
      <c r="B23" s="195">
        <v>0</v>
      </c>
      <c r="C23" s="195">
        <v>0</v>
      </c>
      <c r="D23" s="195">
        <v>0</v>
      </c>
      <c r="E23" s="195">
        <v>0</v>
      </c>
      <c r="F23" s="195">
        <v>0</v>
      </c>
      <c r="G23" s="195">
        <v>0</v>
      </c>
      <c r="H23" s="195">
        <f>K9+B23+E23</f>
        <v>0</v>
      </c>
      <c r="I23" s="195">
        <f>L9+C23+F23</f>
        <v>0</v>
      </c>
      <c r="J23" s="195">
        <f>M9+D23+G23</f>
        <v>80982</v>
      </c>
      <c r="N23" s="18" t="s">
        <v>22</v>
      </c>
    </row>
    <row r="24" spans="1:16">
      <c r="A24" s="256" t="s">
        <v>50</v>
      </c>
      <c r="B24" s="203">
        <f t="shared" ref="B24:J24" si="4">SUM(B23:B23)</f>
        <v>0</v>
      </c>
      <c r="C24" s="203">
        <f t="shared" si="4"/>
        <v>0</v>
      </c>
      <c r="D24" s="203">
        <f t="shared" si="4"/>
        <v>0</v>
      </c>
      <c r="E24" s="203">
        <f t="shared" si="4"/>
        <v>0</v>
      </c>
      <c r="F24" s="203">
        <f t="shared" si="4"/>
        <v>0</v>
      </c>
      <c r="G24" s="203">
        <f t="shared" si="4"/>
        <v>0</v>
      </c>
      <c r="H24" s="203">
        <f t="shared" si="4"/>
        <v>0</v>
      </c>
      <c r="I24" s="203">
        <f t="shared" si="4"/>
        <v>0</v>
      </c>
      <c r="J24" s="203">
        <f t="shared" si="4"/>
        <v>80982</v>
      </c>
      <c r="N24" s="18" t="s">
        <v>22</v>
      </c>
    </row>
    <row r="25" spans="1:16">
      <c r="A25" s="258" t="s">
        <v>49</v>
      </c>
      <c r="B25" s="207"/>
      <c r="C25" s="207"/>
      <c r="D25" s="195">
        <v>0</v>
      </c>
      <c r="E25" s="207"/>
      <c r="F25" s="207"/>
      <c r="G25" s="195">
        <v>0</v>
      </c>
      <c r="H25" s="207"/>
      <c r="I25" s="207"/>
      <c r="J25" s="195">
        <f>M11+D25+G25</f>
        <v>0</v>
      </c>
      <c r="N25" s="18" t="s">
        <v>22</v>
      </c>
    </row>
    <row r="26" spans="1:16">
      <c r="A26" s="260" t="s">
        <v>65</v>
      </c>
      <c r="B26" s="10"/>
      <c r="C26" s="10"/>
      <c r="D26" s="29">
        <f>SUM(D24:D25)</f>
        <v>0</v>
      </c>
      <c r="E26" s="10"/>
      <c r="F26" s="10"/>
      <c r="G26" s="29">
        <f>SUM(G24:G25)</f>
        <v>0</v>
      </c>
      <c r="H26" s="10"/>
      <c r="I26" s="10"/>
      <c r="J26" s="29">
        <f>M12+D26+G26</f>
        <v>80982</v>
      </c>
      <c r="N26" s="18" t="s">
        <v>22</v>
      </c>
    </row>
    <row r="27" spans="1:16">
      <c r="A27" s="198" t="s">
        <v>35</v>
      </c>
      <c r="B27" s="30"/>
      <c r="C27" s="30">
        <v>0</v>
      </c>
      <c r="D27" s="30"/>
      <c r="E27" s="30"/>
      <c r="F27" s="30">
        <v>0</v>
      </c>
      <c r="G27" s="30"/>
      <c r="H27" s="30"/>
      <c r="I27" s="30">
        <f t="shared" ref="I27:I33" si="5">L13+C27+F27</f>
        <v>0</v>
      </c>
      <c r="J27" s="30"/>
      <c r="N27" s="18" t="s">
        <v>22</v>
      </c>
    </row>
    <row r="28" spans="1:16">
      <c r="A28" s="254" t="s">
        <v>51</v>
      </c>
      <c r="B28" s="15"/>
      <c r="C28" s="15">
        <f>C24+C27</f>
        <v>0</v>
      </c>
      <c r="D28" s="15"/>
      <c r="E28" s="15"/>
      <c r="F28" s="15">
        <f>F24+F27</f>
        <v>0</v>
      </c>
      <c r="G28" s="15"/>
      <c r="H28" s="15"/>
      <c r="I28" s="15">
        <f t="shared" si="5"/>
        <v>0</v>
      </c>
      <c r="J28" s="15"/>
      <c r="N28" s="18" t="s">
        <v>22</v>
      </c>
    </row>
    <row r="29" spans="1:16">
      <c r="A29" s="254"/>
      <c r="B29" s="15"/>
      <c r="C29" s="15"/>
      <c r="D29" s="15"/>
      <c r="E29" s="15"/>
      <c r="F29" s="15"/>
      <c r="G29" s="15"/>
      <c r="H29" s="15"/>
      <c r="I29" s="15">
        <f t="shared" si="5"/>
        <v>0</v>
      </c>
      <c r="J29" s="15"/>
      <c r="N29" s="18" t="s">
        <v>22</v>
      </c>
    </row>
    <row r="30" spans="1:16">
      <c r="A30" s="254" t="s">
        <v>36</v>
      </c>
      <c r="B30" s="15"/>
      <c r="C30" s="15"/>
      <c r="D30" s="15"/>
      <c r="E30" s="15"/>
      <c r="F30" s="15"/>
      <c r="G30" s="15"/>
      <c r="H30" s="15"/>
      <c r="I30" s="15">
        <f t="shared" si="5"/>
        <v>0</v>
      </c>
      <c r="J30" s="15"/>
      <c r="N30" s="18" t="s">
        <v>22</v>
      </c>
    </row>
    <row r="31" spans="1:16">
      <c r="A31" s="261" t="s">
        <v>37</v>
      </c>
      <c r="B31" s="15"/>
      <c r="C31" s="15">
        <v>0</v>
      </c>
      <c r="D31" s="15"/>
      <c r="E31" s="15"/>
      <c r="F31" s="15">
        <v>0</v>
      </c>
      <c r="G31" s="15"/>
      <c r="H31" s="15"/>
      <c r="I31" s="15">
        <f t="shared" si="5"/>
        <v>0</v>
      </c>
      <c r="J31" s="15"/>
      <c r="N31" s="18" t="s">
        <v>22</v>
      </c>
    </row>
    <row r="32" spans="1:16">
      <c r="A32" s="262" t="s">
        <v>38</v>
      </c>
      <c r="B32" s="32"/>
      <c r="C32" s="32">
        <v>0</v>
      </c>
      <c r="D32" s="32"/>
      <c r="E32" s="32"/>
      <c r="F32" s="32">
        <v>0</v>
      </c>
      <c r="G32" s="32"/>
      <c r="H32" s="32"/>
      <c r="I32" s="32">
        <f t="shared" si="5"/>
        <v>0</v>
      </c>
      <c r="J32" s="32"/>
      <c r="N32" s="18" t="s">
        <v>22</v>
      </c>
    </row>
    <row r="33" spans="1:14">
      <c r="A33" s="263" t="s">
        <v>52</v>
      </c>
      <c r="B33" s="264"/>
      <c r="C33" s="264">
        <f>C28+C31+C32</f>
        <v>0</v>
      </c>
      <c r="D33" s="264"/>
      <c r="E33" s="264"/>
      <c r="F33" s="264">
        <f>F28+F31+F32</f>
        <v>0</v>
      </c>
      <c r="G33" s="264"/>
      <c r="H33" s="264"/>
      <c r="I33" s="264">
        <f t="shared" si="5"/>
        <v>0</v>
      </c>
      <c r="J33" s="264"/>
      <c r="N33" s="18" t="s">
        <v>22</v>
      </c>
    </row>
    <row r="34" spans="1:14">
      <c r="N34" s="1" t="s">
        <v>23</v>
      </c>
    </row>
  </sheetData>
  <mergeCells count="15">
    <mergeCell ref="A21:A22"/>
    <mergeCell ref="B21:D21"/>
    <mergeCell ref="E21:G21"/>
    <mergeCell ref="H21:J21"/>
    <mergeCell ref="A1:M1"/>
    <mergeCell ref="A2:M2"/>
    <mergeCell ref="A3:M3"/>
    <mergeCell ref="A4:M4"/>
    <mergeCell ref="A5:M5"/>
    <mergeCell ref="A6:M6"/>
    <mergeCell ref="A7:A8"/>
    <mergeCell ref="B7:D7"/>
    <mergeCell ref="E7:G7"/>
    <mergeCell ref="H7:J7"/>
    <mergeCell ref="K7:M7"/>
  </mergeCells>
  <printOptions horizontalCentered="1"/>
  <pageMargins left="0.7" right="0.7" top="0.75" bottom="0.75" header="0.3" footer="0.3"/>
  <pageSetup scale="78" orientation="landscape" r:id="rId1"/>
  <headerFooter scaleWithDoc="0">
    <oddHeader>&amp;L&amp;"Times New Roman,Bold"&amp;12B. Summary of Requirements</oddHeader>
    <oddFooter>&amp;C&amp;"Times New Roman,Regular"Exhibit B - Summary of Requirements</oddFooter>
  </headerFooter>
</worksheet>
</file>

<file path=xl/worksheets/sheet16.xml><?xml version="1.0" encoding="utf-8"?>
<worksheet xmlns="http://schemas.openxmlformats.org/spreadsheetml/2006/main" xmlns:r="http://schemas.openxmlformats.org/officeDocument/2006/relationships">
  <dimension ref="A1:W31"/>
  <sheetViews>
    <sheetView view="pageBreakPreview" zoomScale="80" zoomScaleNormal="100" zoomScaleSheetLayoutView="80" workbookViewId="0">
      <selection activeCell="A18" sqref="A18"/>
    </sheetView>
  </sheetViews>
  <sheetFormatPr defaultRowHeight="15"/>
  <cols>
    <col min="1" max="1" width="7.42578125" style="2" bestFit="1" customWidth="1"/>
    <col min="2" max="2" width="59.5703125" style="2" customWidth="1"/>
    <col min="3" max="3" width="8.7109375" style="2" customWidth="1"/>
    <col min="4" max="4" width="12.7109375" style="2" customWidth="1"/>
    <col min="5" max="5" width="8.7109375" style="2" customWidth="1"/>
    <col min="6" max="6" width="12.7109375" style="2" customWidth="1"/>
    <col min="7" max="7" width="8.7109375" style="2" customWidth="1"/>
    <col min="8" max="8" width="12.7109375" style="2" customWidth="1"/>
    <col min="9" max="9" width="8.7109375" style="2" customWidth="1"/>
    <col min="10" max="10" width="12.7109375" style="2" customWidth="1"/>
    <col min="11" max="11" width="8.7109375" style="2" customWidth="1"/>
    <col min="12" max="12" width="12.7109375" style="2" customWidth="1"/>
    <col min="13" max="13" width="8.7109375" style="2" customWidth="1"/>
    <col min="14" max="14" width="12.7109375" style="2" customWidth="1"/>
    <col min="15" max="15" width="14" style="1" bestFit="1" customWidth="1"/>
    <col min="16" max="16" width="4.5703125" style="2" customWidth="1"/>
    <col min="17" max="17" width="122.85546875" style="2" customWidth="1"/>
    <col min="18" max="19" width="8.28515625" style="2" customWidth="1"/>
    <col min="20" max="20" width="12.7109375" style="2" customWidth="1"/>
    <col min="21" max="22" width="8.28515625" style="2" customWidth="1"/>
    <col min="23" max="23" width="12.7109375" style="2" customWidth="1"/>
    <col min="24" max="16384" width="9.140625" style="2"/>
  </cols>
  <sheetData>
    <row r="1" spans="1:23" ht="18.75">
      <c r="A1" s="382" t="s">
        <v>147</v>
      </c>
      <c r="B1" s="382"/>
      <c r="C1" s="382"/>
      <c r="D1" s="382"/>
      <c r="E1" s="382"/>
      <c r="F1" s="382"/>
      <c r="G1" s="382"/>
      <c r="H1" s="382"/>
      <c r="I1" s="382"/>
      <c r="J1" s="382"/>
      <c r="K1" s="382"/>
      <c r="L1" s="382"/>
      <c r="M1" s="382"/>
      <c r="N1" s="382"/>
      <c r="O1" s="18" t="s">
        <v>22</v>
      </c>
      <c r="P1" s="19"/>
      <c r="Q1" s="3" t="s">
        <v>31</v>
      </c>
      <c r="R1" s="19"/>
      <c r="S1" s="19"/>
      <c r="T1" s="19"/>
      <c r="U1" s="19"/>
      <c r="V1" s="19"/>
      <c r="W1" s="19"/>
    </row>
    <row r="2" spans="1:23" ht="15.75">
      <c r="A2" s="383" t="s">
        <v>122</v>
      </c>
      <c r="B2" s="383"/>
      <c r="C2" s="383"/>
      <c r="D2" s="383"/>
      <c r="E2" s="383"/>
      <c r="F2" s="383"/>
      <c r="G2" s="383"/>
      <c r="H2" s="383"/>
      <c r="I2" s="383"/>
      <c r="J2" s="383"/>
      <c r="K2" s="383"/>
      <c r="L2" s="383"/>
      <c r="M2" s="383"/>
      <c r="N2" s="383"/>
      <c r="O2" s="18" t="s">
        <v>22</v>
      </c>
      <c r="P2" s="20"/>
      <c r="Q2" s="4"/>
      <c r="R2" s="20"/>
      <c r="S2" s="20"/>
      <c r="T2" s="20"/>
      <c r="U2" s="20"/>
      <c r="V2" s="20"/>
      <c r="W2" s="20"/>
    </row>
    <row r="3" spans="1:23">
      <c r="A3" s="384" t="s">
        <v>360</v>
      </c>
      <c r="B3" s="384"/>
      <c r="C3" s="384"/>
      <c r="D3" s="384"/>
      <c r="E3" s="384"/>
      <c r="F3" s="384"/>
      <c r="G3" s="384"/>
      <c r="H3" s="384"/>
      <c r="I3" s="384"/>
      <c r="J3" s="384"/>
      <c r="K3" s="384"/>
      <c r="L3" s="384"/>
      <c r="M3" s="384"/>
      <c r="N3" s="384"/>
      <c r="O3" s="18" t="s">
        <v>22</v>
      </c>
      <c r="P3" s="21"/>
      <c r="Q3" s="4" t="s">
        <v>120</v>
      </c>
      <c r="R3" s="21"/>
      <c r="S3" s="21"/>
      <c r="T3" s="21"/>
      <c r="U3" s="21"/>
      <c r="V3" s="21"/>
      <c r="W3" s="21"/>
    </row>
    <row r="4" spans="1:23">
      <c r="A4" s="385" t="s">
        <v>2</v>
      </c>
      <c r="B4" s="385"/>
      <c r="C4" s="385"/>
      <c r="D4" s="385"/>
      <c r="E4" s="385"/>
      <c r="F4" s="385"/>
      <c r="G4" s="385"/>
      <c r="H4" s="385"/>
      <c r="I4" s="385"/>
      <c r="J4" s="385"/>
      <c r="K4" s="385"/>
      <c r="L4" s="385"/>
      <c r="M4" s="385"/>
      <c r="N4" s="385"/>
      <c r="O4" s="18" t="s">
        <v>22</v>
      </c>
      <c r="P4" s="22"/>
      <c r="Q4" s="4" t="s">
        <v>56</v>
      </c>
      <c r="R4" s="22"/>
      <c r="S4" s="22"/>
      <c r="T4" s="22"/>
      <c r="U4" s="22"/>
      <c r="V4" s="22"/>
      <c r="W4" s="22"/>
    </row>
    <row r="5" spans="1:23" ht="15.75" thickBot="1">
      <c r="A5" s="384"/>
      <c r="B5" s="384"/>
      <c r="C5" s="384"/>
      <c r="D5" s="384"/>
      <c r="E5" s="384"/>
      <c r="F5" s="384"/>
      <c r="G5" s="384"/>
      <c r="H5" s="384"/>
      <c r="I5" s="384"/>
      <c r="J5" s="384"/>
      <c r="K5" s="384"/>
      <c r="L5" s="384"/>
      <c r="M5" s="384"/>
      <c r="N5" s="384"/>
      <c r="O5" s="18" t="s">
        <v>22</v>
      </c>
      <c r="P5" s="22"/>
      <c r="Q5" s="23"/>
      <c r="R5" s="22"/>
      <c r="S5" s="22"/>
      <c r="T5" s="22"/>
      <c r="U5" s="22"/>
      <c r="V5" s="22"/>
      <c r="W5" s="22"/>
    </row>
    <row r="6" spans="1:23">
      <c r="A6" s="393"/>
      <c r="B6" s="393"/>
      <c r="C6" s="393"/>
      <c r="D6" s="393"/>
      <c r="E6" s="393"/>
      <c r="F6" s="393"/>
      <c r="G6" s="393"/>
      <c r="H6" s="393"/>
      <c r="I6" s="393"/>
      <c r="J6" s="393"/>
      <c r="K6" s="393"/>
      <c r="L6" s="393"/>
      <c r="M6" s="393"/>
      <c r="N6" s="393"/>
      <c r="O6" s="18" t="s">
        <v>22</v>
      </c>
      <c r="P6" s="22"/>
      <c r="Q6" s="103"/>
      <c r="R6" s="22"/>
      <c r="S6" s="22"/>
      <c r="T6" s="22"/>
      <c r="U6" s="22"/>
      <c r="V6" s="22"/>
      <c r="W6" s="22"/>
    </row>
    <row r="7" spans="1:23" ht="33.75" customHeight="1">
      <c r="A7" s="395" t="s">
        <v>148</v>
      </c>
      <c r="B7" s="395"/>
      <c r="C7" s="388" t="s">
        <v>359</v>
      </c>
      <c r="D7" s="388"/>
      <c r="E7" s="388" t="s">
        <v>8</v>
      </c>
      <c r="F7" s="388"/>
      <c r="G7" s="388" t="s">
        <v>15</v>
      </c>
      <c r="H7" s="388"/>
      <c r="I7" s="388" t="s">
        <v>32</v>
      </c>
      <c r="J7" s="388"/>
      <c r="K7" s="388" t="s">
        <v>33</v>
      </c>
      <c r="L7" s="388"/>
      <c r="M7" s="388" t="s">
        <v>20</v>
      </c>
      <c r="N7" s="388"/>
      <c r="O7" s="18" t="s">
        <v>22</v>
      </c>
      <c r="Q7" s="2" t="s">
        <v>409</v>
      </c>
    </row>
    <row r="8" spans="1:23" ht="45">
      <c r="A8" s="396"/>
      <c r="B8" s="396"/>
      <c r="C8" s="163" t="s">
        <v>410</v>
      </c>
      <c r="D8" s="163" t="s">
        <v>411</v>
      </c>
      <c r="E8" s="163" t="s">
        <v>410</v>
      </c>
      <c r="F8" s="163" t="s">
        <v>411</v>
      </c>
      <c r="G8" s="163" t="s">
        <v>410</v>
      </c>
      <c r="H8" s="163" t="s">
        <v>411</v>
      </c>
      <c r="I8" s="163" t="s">
        <v>410</v>
      </c>
      <c r="J8" s="163" t="s">
        <v>411</v>
      </c>
      <c r="K8" s="163" t="s">
        <v>410</v>
      </c>
      <c r="L8" s="163" t="s">
        <v>411</v>
      </c>
      <c r="M8" s="163" t="s">
        <v>410</v>
      </c>
      <c r="N8" s="163" t="s">
        <v>411</v>
      </c>
      <c r="O8" s="18" t="s">
        <v>22</v>
      </c>
      <c r="Q8" s="2" t="s">
        <v>412</v>
      </c>
    </row>
    <row r="9" spans="1:23" ht="42.75">
      <c r="A9" s="266" t="s">
        <v>413</v>
      </c>
      <c r="B9" s="164" t="s">
        <v>414</v>
      </c>
      <c r="C9" s="165"/>
      <c r="D9" s="165"/>
      <c r="E9" s="165"/>
      <c r="F9" s="165"/>
      <c r="G9" s="165"/>
      <c r="H9" s="165"/>
      <c r="I9" s="165"/>
      <c r="J9" s="165"/>
      <c r="K9" s="165"/>
      <c r="L9" s="165"/>
      <c r="M9" s="165"/>
      <c r="N9" s="165"/>
      <c r="O9" s="18" t="s">
        <v>22</v>
      </c>
    </row>
    <row r="10" spans="1:23" ht="15.75" customHeight="1">
      <c r="A10" s="267">
        <v>1.1000000000000001</v>
      </c>
      <c r="B10" s="166" t="s">
        <v>415</v>
      </c>
      <c r="C10" s="15">
        <v>0</v>
      </c>
      <c r="D10" s="167">
        <v>79722</v>
      </c>
      <c r="E10" s="15">
        <v>0</v>
      </c>
      <c r="F10" s="15">
        <v>80211</v>
      </c>
      <c r="G10" s="15">
        <v>0</v>
      </c>
      <c r="H10" s="15">
        <v>79722</v>
      </c>
      <c r="I10" s="15">
        <v>0</v>
      </c>
      <c r="J10" s="15">
        <v>0</v>
      </c>
      <c r="K10" s="15">
        <v>0</v>
      </c>
      <c r="L10" s="15">
        <v>0</v>
      </c>
      <c r="M10" s="15">
        <f>G10+I10+K10</f>
        <v>0</v>
      </c>
      <c r="N10" s="15">
        <f t="shared" ref="N10:N12" si="0">H10+J10+L10</f>
        <v>79722</v>
      </c>
      <c r="O10" s="18" t="s">
        <v>22</v>
      </c>
    </row>
    <row r="11" spans="1:23">
      <c r="A11" s="267">
        <v>1.2</v>
      </c>
      <c r="B11" s="168" t="s">
        <v>416</v>
      </c>
      <c r="C11" s="15">
        <v>0</v>
      </c>
      <c r="D11" s="15">
        <v>0</v>
      </c>
      <c r="E11" s="15">
        <v>0</v>
      </c>
      <c r="F11" s="15">
        <v>0</v>
      </c>
      <c r="G11" s="15">
        <v>0</v>
      </c>
      <c r="H11" s="15">
        <v>0</v>
      </c>
      <c r="I11" s="15">
        <v>0</v>
      </c>
      <c r="J11" s="15">
        <v>0</v>
      </c>
      <c r="K11" s="15">
        <v>0</v>
      </c>
      <c r="L11" s="15">
        <v>0</v>
      </c>
      <c r="M11" s="15">
        <f t="shared" ref="M11:M12" si="1">G11+I11+K11</f>
        <v>0</v>
      </c>
      <c r="N11" s="15">
        <f t="shared" si="0"/>
        <v>0</v>
      </c>
      <c r="O11" s="18" t="s">
        <v>22</v>
      </c>
    </row>
    <row r="12" spans="1:23">
      <c r="A12" s="267">
        <v>1.3</v>
      </c>
      <c r="B12" s="168" t="s">
        <v>417</v>
      </c>
      <c r="C12" s="15">
        <v>0</v>
      </c>
      <c r="D12" s="15">
        <v>380</v>
      </c>
      <c r="E12" s="15">
        <v>0</v>
      </c>
      <c r="F12" s="15">
        <v>382</v>
      </c>
      <c r="G12" s="15">
        <v>0</v>
      </c>
      <c r="H12" s="15">
        <v>380</v>
      </c>
      <c r="I12" s="15">
        <v>0</v>
      </c>
      <c r="J12" s="15">
        <v>0</v>
      </c>
      <c r="K12" s="15">
        <v>0</v>
      </c>
      <c r="L12" s="15">
        <v>0</v>
      </c>
      <c r="M12" s="15">
        <f t="shared" si="1"/>
        <v>0</v>
      </c>
      <c r="N12" s="15">
        <f t="shared" si="0"/>
        <v>380</v>
      </c>
      <c r="O12" s="18" t="s">
        <v>22</v>
      </c>
    </row>
    <row r="13" spans="1:23">
      <c r="A13" s="268"/>
      <c r="B13" s="169" t="s">
        <v>149</v>
      </c>
      <c r="C13" s="10">
        <f>SUM(C10:C12)</f>
        <v>0</v>
      </c>
      <c r="D13" s="10">
        <f t="shared" ref="D13:N13" si="2">SUM(D10:D12)</f>
        <v>80102</v>
      </c>
      <c r="E13" s="10">
        <f t="shared" si="2"/>
        <v>0</v>
      </c>
      <c r="F13" s="10">
        <f t="shared" si="2"/>
        <v>80593</v>
      </c>
      <c r="G13" s="10">
        <f t="shared" si="2"/>
        <v>0</v>
      </c>
      <c r="H13" s="10">
        <f t="shared" si="2"/>
        <v>80102</v>
      </c>
      <c r="I13" s="10">
        <f t="shared" si="2"/>
        <v>0</v>
      </c>
      <c r="J13" s="10">
        <f t="shared" si="2"/>
        <v>0</v>
      </c>
      <c r="K13" s="10">
        <f t="shared" si="2"/>
        <v>0</v>
      </c>
      <c r="L13" s="10">
        <f t="shared" si="2"/>
        <v>0</v>
      </c>
      <c r="M13" s="10">
        <f t="shared" si="2"/>
        <v>0</v>
      </c>
      <c r="N13" s="10">
        <f t="shared" si="2"/>
        <v>80102</v>
      </c>
      <c r="O13" s="18" t="s">
        <v>22</v>
      </c>
    </row>
    <row r="14" spans="1:23" ht="28.5">
      <c r="A14" s="266" t="s">
        <v>418</v>
      </c>
      <c r="B14" s="164" t="s">
        <v>419</v>
      </c>
      <c r="C14" s="165"/>
      <c r="D14" s="165"/>
      <c r="E14" s="165"/>
      <c r="F14" s="165"/>
      <c r="G14" s="165"/>
      <c r="H14" s="165"/>
      <c r="I14" s="165"/>
      <c r="J14" s="165"/>
      <c r="K14" s="165"/>
      <c r="L14" s="165"/>
      <c r="M14" s="165"/>
      <c r="N14" s="165"/>
      <c r="O14" s="18" t="s">
        <v>22</v>
      </c>
    </row>
    <row r="15" spans="1:23">
      <c r="A15" s="267">
        <v>2.1</v>
      </c>
      <c r="B15" s="166" t="s">
        <v>420</v>
      </c>
      <c r="C15" s="15">
        <v>0</v>
      </c>
      <c r="D15" s="15">
        <v>240</v>
      </c>
      <c r="E15" s="15">
        <v>0</v>
      </c>
      <c r="F15" s="15">
        <v>242</v>
      </c>
      <c r="G15" s="15">
        <v>0</v>
      </c>
      <c r="H15" s="15">
        <v>240</v>
      </c>
      <c r="I15" s="15">
        <v>0</v>
      </c>
      <c r="J15" s="15">
        <v>0</v>
      </c>
      <c r="K15" s="15">
        <v>0</v>
      </c>
      <c r="L15" s="15">
        <v>0</v>
      </c>
      <c r="M15" s="15">
        <f>G15+I15+K15</f>
        <v>0</v>
      </c>
      <c r="N15" s="15">
        <f t="shared" ref="N15:N20" si="3">H15+J15+L15</f>
        <v>240</v>
      </c>
      <c r="O15" s="18" t="s">
        <v>22</v>
      </c>
    </row>
    <row r="16" spans="1:23">
      <c r="A16" s="267">
        <v>2.2000000000000002</v>
      </c>
      <c r="B16" s="168" t="s">
        <v>421</v>
      </c>
      <c r="C16" s="15">
        <v>0</v>
      </c>
      <c r="D16" s="15">
        <v>80</v>
      </c>
      <c r="E16" s="15">
        <v>0</v>
      </c>
      <c r="F16" s="15">
        <v>80</v>
      </c>
      <c r="G16" s="15">
        <v>0</v>
      </c>
      <c r="H16" s="15">
        <v>80</v>
      </c>
      <c r="I16" s="15">
        <v>0</v>
      </c>
      <c r="J16" s="15">
        <v>0</v>
      </c>
      <c r="K16" s="15">
        <v>0</v>
      </c>
      <c r="L16" s="15">
        <v>0</v>
      </c>
      <c r="M16" s="15">
        <f t="shared" ref="M16:M20" si="4">G16+I16+K16</f>
        <v>0</v>
      </c>
      <c r="N16" s="15">
        <f t="shared" si="3"/>
        <v>80</v>
      </c>
      <c r="O16" s="18" t="s">
        <v>22</v>
      </c>
    </row>
    <row r="17" spans="1:17" ht="30">
      <c r="A17" s="267">
        <v>2.2999999999999998</v>
      </c>
      <c r="B17" s="166" t="s">
        <v>422</v>
      </c>
      <c r="C17" s="15">
        <v>0</v>
      </c>
      <c r="D17" s="15">
        <v>0</v>
      </c>
      <c r="E17" s="15">
        <v>0</v>
      </c>
      <c r="F17" s="15">
        <v>0</v>
      </c>
      <c r="G17" s="15">
        <v>0</v>
      </c>
      <c r="H17" s="15">
        <v>0</v>
      </c>
      <c r="I17" s="15">
        <v>0</v>
      </c>
      <c r="J17" s="15">
        <v>0</v>
      </c>
      <c r="K17" s="15">
        <v>0</v>
      </c>
      <c r="L17" s="15">
        <v>0</v>
      </c>
      <c r="M17" s="15">
        <f t="shared" si="4"/>
        <v>0</v>
      </c>
      <c r="N17" s="15">
        <f t="shared" si="3"/>
        <v>0</v>
      </c>
      <c r="O17" s="18" t="s">
        <v>22</v>
      </c>
    </row>
    <row r="18" spans="1:17" ht="30">
      <c r="A18" s="267">
        <v>2.4</v>
      </c>
      <c r="B18" s="166" t="s">
        <v>423</v>
      </c>
      <c r="C18" s="15">
        <v>0</v>
      </c>
      <c r="D18" s="15">
        <v>360</v>
      </c>
      <c r="E18" s="15">
        <v>0</v>
      </c>
      <c r="F18" s="15">
        <v>362</v>
      </c>
      <c r="G18" s="15">
        <v>0</v>
      </c>
      <c r="H18" s="15">
        <v>360</v>
      </c>
      <c r="I18" s="15">
        <v>0</v>
      </c>
      <c r="J18" s="15">
        <v>0</v>
      </c>
      <c r="K18" s="15">
        <v>0</v>
      </c>
      <c r="L18" s="15">
        <v>0</v>
      </c>
      <c r="M18" s="15">
        <f t="shared" si="4"/>
        <v>0</v>
      </c>
      <c r="N18" s="15">
        <f t="shared" si="3"/>
        <v>360</v>
      </c>
      <c r="O18" s="18" t="s">
        <v>22</v>
      </c>
    </row>
    <row r="19" spans="1:17">
      <c r="A19" s="267">
        <v>2.5</v>
      </c>
      <c r="B19" s="168" t="s">
        <v>424</v>
      </c>
      <c r="C19" s="15">
        <v>0</v>
      </c>
      <c r="D19" s="15">
        <v>40</v>
      </c>
      <c r="E19" s="15">
        <v>0</v>
      </c>
      <c r="F19" s="15">
        <v>40</v>
      </c>
      <c r="G19" s="15">
        <v>0</v>
      </c>
      <c r="H19" s="15">
        <v>40</v>
      </c>
      <c r="I19" s="15">
        <v>0</v>
      </c>
      <c r="J19" s="15">
        <v>0</v>
      </c>
      <c r="K19" s="15">
        <v>0</v>
      </c>
      <c r="L19" s="15">
        <v>0</v>
      </c>
      <c r="M19" s="15">
        <f t="shared" si="4"/>
        <v>0</v>
      </c>
      <c r="N19" s="15">
        <f t="shared" si="3"/>
        <v>40</v>
      </c>
      <c r="O19" s="18" t="s">
        <v>22</v>
      </c>
    </row>
    <row r="20" spans="1:17">
      <c r="A20" s="267">
        <v>2.6</v>
      </c>
      <c r="B20" s="168" t="s">
        <v>425</v>
      </c>
      <c r="C20" s="15">
        <v>0</v>
      </c>
      <c r="D20" s="15">
        <v>0</v>
      </c>
      <c r="E20" s="15">
        <v>0</v>
      </c>
      <c r="F20" s="15">
        <v>0</v>
      </c>
      <c r="G20" s="15">
        <v>0</v>
      </c>
      <c r="H20" s="15">
        <v>0</v>
      </c>
      <c r="I20" s="15">
        <v>0</v>
      </c>
      <c r="J20" s="15">
        <v>0</v>
      </c>
      <c r="K20" s="15">
        <v>0</v>
      </c>
      <c r="L20" s="15">
        <v>0</v>
      </c>
      <c r="M20" s="15">
        <f t="shared" si="4"/>
        <v>0</v>
      </c>
      <c r="N20" s="15">
        <f t="shared" si="3"/>
        <v>0</v>
      </c>
      <c r="O20" s="18" t="s">
        <v>22</v>
      </c>
    </row>
    <row r="21" spans="1:17">
      <c r="A21" s="268"/>
      <c r="B21" s="169" t="s">
        <v>150</v>
      </c>
      <c r="C21" s="10">
        <f t="shared" ref="C21:M21" si="5">SUM(C15:C20)</f>
        <v>0</v>
      </c>
      <c r="D21" s="10">
        <f t="shared" si="5"/>
        <v>720</v>
      </c>
      <c r="E21" s="10">
        <f t="shared" si="5"/>
        <v>0</v>
      </c>
      <c r="F21" s="10">
        <f t="shared" si="5"/>
        <v>724</v>
      </c>
      <c r="G21" s="10">
        <f t="shared" si="5"/>
        <v>0</v>
      </c>
      <c r="H21" s="10">
        <f t="shared" si="5"/>
        <v>720</v>
      </c>
      <c r="I21" s="10">
        <f t="shared" si="5"/>
        <v>0</v>
      </c>
      <c r="J21" s="10">
        <f t="shared" si="5"/>
        <v>0</v>
      </c>
      <c r="K21" s="10">
        <f t="shared" si="5"/>
        <v>0</v>
      </c>
      <c r="L21" s="10">
        <f t="shared" si="5"/>
        <v>0</v>
      </c>
      <c r="M21" s="10">
        <f t="shared" si="5"/>
        <v>0</v>
      </c>
      <c r="N21" s="10">
        <f>SUM(N15:N20)</f>
        <v>720</v>
      </c>
      <c r="O21" s="18" t="s">
        <v>22</v>
      </c>
    </row>
    <row r="22" spans="1:17" ht="42.75">
      <c r="A22" s="266" t="s">
        <v>426</v>
      </c>
      <c r="B22" s="164" t="s">
        <v>427</v>
      </c>
      <c r="C22" s="165"/>
      <c r="D22" s="165"/>
      <c r="E22" s="165"/>
      <c r="F22" s="165"/>
      <c r="G22" s="165"/>
      <c r="H22" s="165"/>
      <c r="I22" s="165"/>
      <c r="J22" s="165"/>
      <c r="K22" s="165"/>
      <c r="L22" s="165"/>
      <c r="M22" s="165"/>
      <c r="N22" s="165"/>
      <c r="O22" s="18" t="s">
        <v>22</v>
      </c>
    </row>
    <row r="23" spans="1:17" ht="45">
      <c r="A23" s="267">
        <v>3.1</v>
      </c>
      <c r="B23" s="166" t="s">
        <v>428</v>
      </c>
      <c r="C23" s="15">
        <v>0</v>
      </c>
      <c r="D23" s="15">
        <v>160</v>
      </c>
      <c r="E23" s="15">
        <v>0</v>
      </c>
      <c r="F23" s="15">
        <v>161</v>
      </c>
      <c r="G23" s="15">
        <v>0</v>
      </c>
      <c r="H23" s="15">
        <v>160</v>
      </c>
      <c r="I23" s="15">
        <v>0</v>
      </c>
      <c r="J23" s="15">
        <v>0</v>
      </c>
      <c r="K23" s="15">
        <v>0</v>
      </c>
      <c r="L23" s="15">
        <v>0</v>
      </c>
      <c r="M23" s="15">
        <f t="shared" ref="M23:N26" si="6">G23+I23+K23</f>
        <v>0</v>
      </c>
      <c r="N23" s="15">
        <f t="shared" si="6"/>
        <v>160</v>
      </c>
      <c r="O23" s="18" t="s">
        <v>22</v>
      </c>
    </row>
    <row r="24" spans="1:17" ht="45">
      <c r="A24" s="267">
        <v>3.2</v>
      </c>
      <c r="B24" s="166" t="s">
        <v>429</v>
      </c>
      <c r="C24" s="15">
        <v>0</v>
      </c>
      <c r="D24" s="15">
        <v>0</v>
      </c>
      <c r="E24" s="15">
        <v>0</v>
      </c>
      <c r="F24" s="15">
        <v>0</v>
      </c>
      <c r="G24" s="15">
        <v>0</v>
      </c>
      <c r="H24" s="15">
        <v>0</v>
      </c>
      <c r="I24" s="15">
        <v>0</v>
      </c>
      <c r="J24" s="15">
        <v>0</v>
      </c>
      <c r="K24" s="15">
        <v>0</v>
      </c>
      <c r="L24" s="15">
        <v>0</v>
      </c>
      <c r="M24" s="15">
        <f t="shared" si="6"/>
        <v>0</v>
      </c>
      <c r="N24" s="15">
        <f t="shared" si="6"/>
        <v>0</v>
      </c>
      <c r="O24" s="18" t="s">
        <v>22</v>
      </c>
    </row>
    <row r="25" spans="1:17" ht="45">
      <c r="A25" s="267">
        <v>3.3</v>
      </c>
      <c r="B25" s="166" t="s">
        <v>430</v>
      </c>
      <c r="C25" s="15">
        <v>0</v>
      </c>
      <c r="D25" s="15">
        <v>0</v>
      </c>
      <c r="E25" s="15">
        <v>0</v>
      </c>
      <c r="F25" s="15">
        <v>0</v>
      </c>
      <c r="G25" s="15">
        <v>0</v>
      </c>
      <c r="H25" s="15">
        <v>0</v>
      </c>
      <c r="I25" s="15">
        <v>0</v>
      </c>
      <c r="J25" s="15">
        <v>0</v>
      </c>
      <c r="K25" s="15">
        <v>0</v>
      </c>
      <c r="L25" s="15">
        <v>0</v>
      </c>
      <c r="M25" s="15">
        <f t="shared" si="6"/>
        <v>0</v>
      </c>
      <c r="N25" s="15">
        <f t="shared" si="6"/>
        <v>0</v>
      </c>
      <c r="O25" s="18" t="s">
        <v>22</v>
      </c>
    </row>
    <row r="26" spans="1:17" ht="30">
      <c r="A26" s="267">
        <v>3.4</v>
      </c>
      <c r="B26" s="166" t="s">
        <v>431</v>
      </c>
      <c r="C26" s="15">
        <v>0</v>
      </c>
      <c r="D26" s="15">
        <v>0</v>
      </c>
      <c r="E26" s="15">
        <v>0</v>
      </c>
      <c r="F26" s="15">
        <v>0</v>
      </c>
      <c r="G26" s="15">
        <v>0</v>
      </c>
      <c r="H26" s="15">
        <v>0</v>
      </c>
      <c r="I26" s="15">
        <v>0</v>
      </c>
      <c r="J26" s="15">
        <v>0</v>
      </c>
      <c r="K26" s="15">
        <v>0</v>
      </c>
      <c r="L26" s="15">
        <v>0</v>
      </c>
      <c r="M26" s="15">
        <f t="shared" si="6"/>
        <v>0</v>
      </c>
      <c r="N26" s="15">
        <f t="shared" si="6"/>
        <v>0</v>
      </c>
      <c r="O26" s="18" t="s">
        <v>22</v>
      </c>
    </row>
    <row r="27" spans="1:17">
      <c r="A27" s="268"/>
      <c r="B27" s="170" t="s">
        <v>151</v>
      </c>
      <c r="C27" s="10">
        <f>SUM(C23:C26)</f>
        <v>0</v>
      </c>
      <c r="D27" s="10">
        <f t="shared" ref="D27:N27" si="7">SUM(D23:D26)</f>
        <v>160</v>
      </c>
      <c r="E27" s="10">
        <f t="shared" si="7"/>
        <v>0</v>
      </c>
      <c r="F27" s="10">
        <f t="shared" si="7"/>
        <v>161</v>
      </c>
      <c r="G27" s="10">
        <f t="shared" si="7"/>
        <v>0</v>
      </c>
      <c r="H27" s="10">
        <f t="shared" si="7"/>
        <v>160</v>
      </c>
      <c r="I27" s="10">
        <f t="shared" si="7"/>
        <v>0</v>
      </c>
      <c r="J27" s="10">
        <f t="shared" si="7"/>
        <v>0</v>
      </c>
      <c r="K27" s="10">
        <f t="shared" si="7"/>
        <v>0</v>
      </c>
      <c r="L27" s="10">
        <f t="shared" si="7"/>
        <v>0</v>
      </c>
      <c r="M27" s="10">
        <f t="shared" si="7"/>
        <v>0</v>
      </c>
      <c r="N27" s="10">
        <f t="shared" si="7"/>
        <v>160</v>
      </c>
      <c r="O27" s="18" t="s">
        <v>22</v>
      </c>
    </row>
    <row r="28" spans="1:17">
      <c r="A28" s="269"/>
      <c r="B28" s="210" t="s">
        <v>432</v>
      </c>
      <c r="C28" s="203">
        <f>C27+C21+C13</f>
        <v>0</v>
      </c>
      <c r="D28" s="203">
        <f t="shared" ref="D28:N28" si="8">D27+D21+D13</f>
        <v>80982</v>
      </c>
      <c r="E28" s="203">
        <f t="shared" si="8"/>
        <v>0</v>
      </c>
      <c r="F28" s="203">
        <f t="shared" si="8"/>
        <v>81478</v>
      </c>
      <c r="G28" s="203">
        <f t="shared" si="8"/>
        <v>0</v>
      </c>
      <c r="H28" s="203">
        <f t="shared" si="8"/>
        <v>80982</v>
      </c>
      <c r="I28" s="203">
        <f t="shared" si="8"/>
        <v>0</v>
      </c>
      <c r="J28" s="203">
        <f t="shared" si="8"/>
        <v>0</v>
      </c>
      <c r="K28" s="203">
        <f t="shared" si="8"/>
        <v>0</v>
      </c>
      <c r="L28" s="203">
        <f t="shared" si="8"/>
        <v>0</v>
      </c>
      <c r="M28" s="203">
        <f t="shared" si="8"/>
        <v>0</v>
      </c>
      <c r="N28" s="203">
        <f t="shared" si="8"/>
        <v>80982</v>
      </c>
      <c r="O28" s="18" t="s">
        <v>22</v>
      </c>
      <c r="Q28" s="17" t="s">
        <v>433</v>
      </c>
    </row>
    <row r="29" spans="1:17">
      <c r="O29" s="18" t="s">
        <v>22</v>
      </c>
    </row>
    <row r="30" spans="1:17">
      <c r="A30" s="394" t="s">
        <v>446</v>
      </c>
      <c r="B30" s="394"/>
      <c r="C30" s="394"/>
      <c r="D30" s="394"/>
      <c r="E30" s="394"/>
      <c r="F30" s="394"/>
      <c r="G30" s="394"/>
      <c r="H30" s="394"/>
      <c r="I30" s="394"/>
      <c r="J30" s="394"/>
      <c r="K30" s="394"/>
      <c r="L30" s="394"/>
      <c r="M30" s="394"/>
      <c r="N30" s="394"/>
      <c r="O30" s="18" t="s">
        <v>22</v>
      </c>
    </row>
    <row r="31" spans="1:17">
      <c r="O31" s="18" t="s">
        <v>23</v>
      </c>
    </row>
  </sheetData>
  <mergeCells count="14">
    <mergeCell ref="A6:N6"/>
    <mergeCell ref="A1:N1"/>
    <mergeCell ref="A2:N2"/>
    <mergeCell ref="A3:N3"/>
    <mergeCell ref="A4:N4"/>
    <mergeCell ref="A5:N5"/>
    <mergeCell ref="M7:N7"/>
    <mergeCell ref="A30:N30"/>
    <mergeCell ref="A7:B8"/>
    <mergeCell ref="C7:D7"/>
    <mergeCell ref="E7:F7"/>
    <mergeCell ref="G7:H7"/>
    <mergeCell ref="I7:J7"/>
    <mergeCell ref="K7:L7"/>
  </mergeCells>
  <printOptions horizontalCentered="1"/>
  <pageMargins left="0.7" right="0.7" top="0.75" bottom="0.75" header="0.3" footer="0.3"/>
  <pageSetup scale="62" orientation="landscape" r:id="rId1"/>
  <headerFooter scaleWithDoc="0">
    <oddHeader>&amp;L&amp;"Times New Roman,Bold"&amp;12D. Resources by DOJ Strategic Goal and Strategic Objective</oddHeader>
    <oddFooter>&amp;C&amp;"Times New Roman,Regular"Exhibit D - Resources by DOJ Strategic Goal and Strategic Objective</oddFooter>
  </headerFooter>
</worksheet>
</file>

<file path=xl/worksheets/sheet17.xml><?xml version="1.0" encoding="utf-8"?>
<worksheet xmlns="http://schemas.openxmlformats.org/spreadsheetml/2006/main" xmlns:r="http://schemas.openxmlformats.org/officeDocument/2006/relationships">
  <dimension ref="A1:X29"/>
  <sheetViews>
    <sheetView view="pageBreakPreview" zoomScale="80" zoomScaleNormal="100" zoomScaleSheetLayoutView="80" workbookViewId="0">
      <selection activeCell="A18" sqref="A18"/>
    </sheetView>
  </sheetViews>
  <sheetFormatPr defaultColWidth="9.140625" defaultRowHeight="15"/>
  <cols>
    <col min="1" max="1" width="37.140625" style="2" customWidth="1"/>
    <col min="2" max="3" width="8.28515625" style="2" customWidth="1"/>
    <col min="4" max="4" width="12.7109375" style="2" customWidth="1"/>
    <col min="5" max="5" width="7.140625" style="2" customWidth="1"/>
    <col min="6" max="6" width="8.7109375" style="2" customWidth="1"/>
    <col min="7" max="7" width="12.7109375" style="2" customWidth="1"/>
    <col min="8" max="9" width="8.28515625" style="2" customWidth="1"/>
    <col min="10" max="12" width="12.7109375" style="2" customWidth="1"/>
    <col min="13" max="14" width="8.28515625" style="2" customWidth="1"/>
    <col min="15" max="15" width="12.7109375" style="2" customWidth="1"/>
    <col min="16" max="16" width="14" style="1" bestFit="1" customWidth="1"/>
    <col min="17" max="17" width="4.5703125" style="2" customWidth="1"/>
    <col min="18" max="18" width="116.7109375" style="2" customWidth="1"/>
    <col min="19" max="20" width="8.28515625" style="2" customWidth="1"/>
    <col min="21" max="21" width="12.7109375" style="2" customWidth="1"/>
    <col min="22" max="23" width="8.28515625" style="2" customWidth="1"/>
    <col min="24" max="24" width="12.7109375" style="2" customWidth="1"/>
    <col min="25" max="16384" width="9.140625" style="2"/>
  </cols>
  <sheetData>
    <row r="1" spans="1:24" ht="18.75">
      <c r="A1" s="382" t="s">
        <v>160</v>
      </c>
      <c r="B1" s="382"/>
      <c r="C1" s="382"/>
      <c r="D1" s="382"/>
      <c r="E1" s="382"/>
      <c r="F1" s="382"/>
      <c r="G1" s="382"/>
      <c r="H1" s="382"/>
      <c r="I1" s="382"/>
      <c r="J1" s="382"/>
      <c r="K1" s="382"/>
      <c r="L1" s="382"/>
      <c r="M1" s="382"/>
      <c r="N1" s="382"/>
      <c r="O1" s="382"/>
      <c r="P1" s="18" t="s">
        <v>22</v>
      </c>
      <c r="Q1" s="19"/>
      <c r="R1" s="3" t="s">
        <v>31</v>
      </c>
      <c r="S1" s="19"/>
      <c r="T1" s="19"/>
      <c r="U1" s="19"/>
      <c r="V1" s="19"/>
      <c r="W1" s="19"/>
      <c r="X1" s="19"/>
    </row>
    <row r="2" spans="1:24" ht="15.75">
      <c r="A2" s="383" t="s">
        <v>122</v>
      </c>
      <c r="B2" s="383"/>
      <c r="C2" s="383"/>
      <c r="D2" s="383"/>
      <c r="E2" s="383"/>
      <c r="F2" s="383"/>
      <c r="G2" s="383"/>
      <c r="H2" s="383"/>
      <c r="I2" s="383"/>
      <c r="J2" s="383"/>
      <c r="K2" s="383"/>
      <c r="L2" s="383"/>
      <c r="M2" s="383"/>
      <c r="N2" s="383"/>
      <c r="O2" s="383"/>
      <c r="P2" s="18" t="s">
        <v>22</v>
      </c>
      <c r="Q2" s="20"/>
      <c r="R2" s="4"/>
      <c r="S2" s="20"/>
      <c r="T2" s="20"/>
      <c r="U2" s="20"/>
      <c r="V2" s="20"/>
      <c r="W2" s="20"/>
      <c r="X2" s="20"/>
    </row>
    <row r="3" spans="1:24">
      <c r="A3" s="384" t="s">
        <v>360</v>
      </c>
      <c r="B3" s="384"/>
      <c r="C3" s="384"/>
      <c r="D3" s="384"/>
      <c r="E3" s="384"/>
      <c r="F3" s="384"/>
      <c r="G3" s="384"/>
      <c r="H3" s="384"/>
      <c r="I3" s="384"/>
      <c r="J3" s="384"/>
      <c r="K3" s="384"/>
      <c r="L3" s="384"/>
      <c r="M3" s="384"/>
      <c r="N3" s="384"/>
      <c r="O3" s="384"/>
      <c r="P3" s="18" t="s">
        <v>22</v>
      </c>
      <c r="Q3" s="21"/>
      <c r="R3" s="4" t="s">
        <v>120</v>
      </c>
      <c r="S3" s="21"/>
      <c r="T3" s="21"/>
      <c r="U3" s="21"/>
      <c r="V3" s="21"/>
      <c r="W3" s="21"/>
      <c r="X3" s="21"/>
    </row>
    <row r="4" spans="1:24">
      <c r="A4" s="385" t="s">
        <v>2</v>
      </c>
      <c r="B4" s="385"/>
      <c r="C4" s="385"/>
      <c r="D4" s="385"/>
      <c r="E4" s="385"/>
      <c r="F4" s="385"/>
      <c r="G4" s="385"/>
      <c r="H4" s="385"/>
      <c r="I4" s="385"/>
      <c r="J4" s="385"/>
      <c r="K4" s="385"/>
      <c r="L4" s="385"/>
      <c r="M4" s="385"/>
      <c r="N4" s="385"/>
      <c r="O4" s="385"/>
      <c r="P4" s="18" t="s">
        <v>22</v>
      </c>
      <c r="Q4" s="22"/>
      <c r="R4" s="4" t="s">
        <v>56</v>
      </c>
      <c r="S4" s="22"/>
      <c r="T4" s="22"/>
      <c r="U4" s="22"/>
      <c r="V4" s="22"/>
      <c r="W4" s="22"/>
      <c r="X4" s="22"/>
    </row>
    <row r="5" spans="1:24" ht="15.75" thickBot="1">
      <c r="A5" s="22"/>
      <c r="B5" s="22"/>
      <c r="C5" s="22"/>
      <c r="D5" s="22"/>
      <c r="E5" s="22"/>
      <c r="F5" s="22"/>
      <c r="G5" s="22"/>
      <c r="H5" s="22"/>
      <c r="I5" s="22"/>
      <c r="J5" s="22"/>
      <c r="K5" s="22"/>
      <c r="L5" s="22"/>
      <c r="M5" s="22"/>
      <c r="N5" s="22"/>
      <c r="O5" s="22"/>
      <c r="P5" s="18" t="s">
        <v>22</v>
      </c>
      <c r="Q5" s="22"/>
      <c r="R5" s="23"/>
      <c r="S5" s="22"/>
      <c r="T5" s="22"/>
      <c r="U5" s="22"/>
      <c r="V5" s="22"/>
      <c r="W5" s="22"/>
      <c r="X5" s="22"/>
    </row>
    <row r="6" spans="1:24">
      <c r="A6" s="103"/>
      <c r="B6" s="103"/>
      <c r="C6" s="103"/>
      <c r="D6" s="103"/>
      <c r="E6" s="103"/>
      <c r="F6" s="103"/>
      <c r="G6" s="103"/>
      <c r="H6" s="103"/>
      <c r="I6" s="103"/>
      <c r="J6" s="103"/>
      <c r="K6" s="103"/>
      <c r="L6" s="103"/>
      <c r="M6" s="103"/>
      <c r="N6" s="103"/>
      <c r="O6" s="103"/>
      <c r="P6" s="18" t="s">
        <v>22</v>
      </c>
      <c r="Q6" s="22"/>
      <c r="S6" s="22"/>
      <c r="T6" s="22"/>
      <c r="U6" s="22"/>
      <c r="V6" s="22"/>
      <c r="W6" s="22"/>
      <c r="X6" s="22"/>
    </row>
    <row r="7" spans="1:24" ht="33.75" customHeight="1">
      <c r="A7" s="386" t="s">
        <v>53</v>
      </c>
      <c r="B7" s="388" t="s">
        <v>161</v>
      </c>
      <c r="C7" s="388"/>
      <c r="D7" s="388"/>
      <c r="E7" s="388" t="s">
        <v>49</v>
      </c>
      <c r="F7" s="415"/>
      <c r="G7" s="416"/>
      <c r="H7" s="388" t="s">
        <v>162</v>
      </c>
      <c r="I7" s="388"/>
      <c r="J7" s="388"/>
      <c r="K7" s="294" t="s">
        <v>163</v>
      </c>
      <c r="L7" s="294" t="s">
        <v>164</v>
      </c>
      <c r="M7" s="388" t="s">
        <v>165</v>
      </c>
      <c r="N7" s="388"/>
      <c r="O7" s="388"/>
      <c r="P7" s="18" t="s">
        <v>22</v>
      </c>
      <c r="R7" s="17" t="s">
        <v>166</v>
      </c>
    </row>
    <row r="8" spans="1:24" ht="30">
      <c r="A8" s="387"/>
      <c r="B8" s="163" t="s">
        <v>4</v>
      </c>
      <c r="C8" s="163" t="s">
        <v>48</v>
      </c>
      <c r="D8" s="163" t="s">
        <v>5</v>
      </c>
      <c r="E8" s="163" t="s">
        <v>4</v>
      </c>
      <c r="F8" s="163" t="s">
        <v>48</v>
      </c>
      <c r="G8" s="163" t="s">
        <v>5</v>
      </c>
      <c r="H8" s="163" t="s">
        <v>4</v>
      </c>
      <c r="I8" s="163" t="s">
        <v>48</v>
      </c>
      <c r="J8" s="163" t="s">
        <v>5</v>
      </c>
      <c r="K8" s="163" t="s">
        <v>5</v>
      </c>
      <c r="L8" s="163" t="s">
        <v>5</v>
      </c>
      <c r="M8" s="163" t="s">
        <v>4</v>
      </c>
      <c r="N8" s="163" t="s">
        <v>48</v>
      </c>
      <c r="O8" s="163" t="s">
        <v>5</v>
      </c>
      <c r="P8" s="18" t="s">
        <v>22</v>
      </c>
      <c r="R8" s="17" t="s">
        <v>167</v>
      </c>
    </row>
    <row r="9" spans="1:24">
      <c r="A9" s="253" t="s">
        <v>360</v>
      </c>
      <c r="B9" s="195">
        <v>0</v>
      </c>
      <c r="C9" s="195">
        <v>0</v>
      </c>
      <c r="D9" s="195">
        <v>80982</v>
      </c>
      <c r="E9" s="195">
        <v>0</v>
      </c>
      <c r="F9" s="195">
        <v>0</v>
      </c>
      <c r="G9" s="195">
        <v>0</v>
      </c>
      <c r="H9" s="195">
        <v>0</v>
      </c>
      <c r="I9" s="195">
        <v>0</v>
      </c>
      <c r="J9" s="195">
        <v>0</v>
      </c>
      <c r="K9" s="195">
        <v>103721</v>
      </c>
      <c r="L9" s="195">
        <v>16729</v>
      </c>
      <c r="M9" s="195">
        <f t="shared" ref="M9:N9" si="0">B9+H9</f>
        <v>0</v>
      </c>
      <c r="N9" s="195">
        <f t="shared" si="0"/>
        <v>0</v>
      </c>
      <c r="O9" s="195">
        <f>D9+J9+K9+L9+G9</f>
        <v>201432</v>
      </c>
      <c r="P9" s="18" t="s">
        <v>22</v>
      </c>
      <c r="R9" s="71" t="s">
        <v>168</v>
      </c>
    </row>
    <row r="10" spans="1:24">
      <c r="A10" s="256" t="s">
        <v>50</v>
      </c>
      <c r="B10" s="203">
        <f t="shared" ref="B10:O10" si="1">SUM(B9:B9)</f>
        <v>0</v>
      </c>
      <c r="C10" s="203">
        <f t="shared" si="1"/>
        <v>0</v>
      </c>
      <c r="D10" s="203">
        <f t="shared" si="1"/>
        <v>80982</v>
      </c>
      <c r="E10" s="203">
        <f t="shared" si="1"/>
        <v>0</v>
      </c>
      <c r="F10" s="203">
        <f t="shared" si="1"/>
        <v>0</v>
      </c>
      <c r="G10" s="203">
        <f t="shared" si="1"/>
        <v>0</v>
      </c>
      <c r="H10" s="203">
        <f t="shared" si="1"/>
        <v>0</v>
      </c>
      <c r="I10" s="203">
        <f t="shared" si="1"/>
        <v>0</v>
      </c>
      <c r="J10" s="203">
        <f t="shared" si="1"/>
        <v>0</v>
      </c>
      <c r="K10" s="203">
        <f t="shared" si="1"/>
        <v>103721</v>
      </c>
      <c r="L10" s="203">
        <f t="shared" si="1"/>
        <v>16729</v>
      </c>
      <c r="M10" s="203">
        <f t="shared" si="1"/>
        <v>0</v>
      </c>
      <c r="N10" s="203">
        <f t="shared" si="1"/>
        <v>0</v>
      </c>
      <c r="O10" s="203">
        <f t="shared" si="1"/>
        <v>201432</v>
      </c>
      <c r="P10" s="18" t="s">
        <v>22</v>
      </c>
      <c r="R10" s="17" t="s">
        <v>174</v>
      </c>
    </row>
    <row r="11" spans="1:24">
      <c r="A11" s="198" t="s">
        <v>35</v>
      </c>
      <c r="B11" s="30"/>
      <c r="C11" s="30">
        <v>0</v>
      </c>
      <c r="D11" s="30"/>
      <c r="E11" s="30"/>
      <c r="F11" s="30">
        <v>0</v>
      </c>
      <c r="G11" s="30"/>
      <c r="H11" s="30"/>
      <c r="I11" s="30">
        <v>0</v>
      </c>
      <c r="J11" s="30"/>
      <c r="K11" s="30"/>
      <c r="L11" s="30"/>
      <c r="M11" s="30"/>
      <c r="N11" s="30">
        <f>C11+I11+F11</f>
        <v>0</v>
      </c>
      <c r="O11" s="30"/>
      <c r="P11" s="18" t="s">
        <v>22</v>
      </c>
    </row>
    <row r="12" spans="1:24">
      <c r="A12" s="254" t="s">
        <v>51</v>
      </c>
      <c r="B12" s="15"/>
      <c r="C12" s="15">
        <f>C10+C11</f>
        <v>0</v>
      </c>
      <c r="D12" s="15"/>
      <c r="E12" s="15"/>
      <c r="F12" s="15">
        <f>F10+F11</f>
        <v>0</v>
      </c>
      <c r="G12" s="15"/>
      <c r="H12" s="15"/>
      <c r="I12" s="15">
        <f>I10+I11</f>
        <v>0</v>
      </c>
      <c r="J12" s="15"/>
      <c r="K12" s="15"/>
      <c r="L12" s="15"/>
      <c r="M12" s="15"/>
      <c r="N12" s="30">
        <f>N10+N11</f>
        <v>0</v>
      </c>
      <c r="O12" s="15"/>
      <c r="P12" s="18" t="s">
        <v>22</v>
      </c>
      <c r="R12" s="26" t="s">
        <v>175</v>
      </c>
    </row>
    <row r="13" spans="1:24">
      <c r="A13" s="254"/>
      <c r="B13" s="15"/>
      <c r="C13" s="15"/>
      <c r="D13" s="15"/>
      <c r="E13" s="15"/>
      <c r="F13" s="15"/>
      <c r="G13" s="15"/>
      <c r="H13" s="15"/>
      <c r="I13" s="15"/>
      <c r="J13" s="15"/>
      <c r="K13" s="15"/>
      <c r="L13" s="15"/>
      <c r="M13" s="15"/>
      <c r="N13" s="15"/>
      <c r="O13" s="15"/>
      <c r="P13" s="18" t="s">
        <v>22</v>
      </c>
    </row>
    <row r="14" spans="1:24">
      <c r="A14" s="254" t="s">
        <v>36</v>
      </c>
      <c r="B14" s="15"/>
      <c r="C14" s="15"/>
      <c r="D14" s="15"/>
      <c r="E14" s="15"/>
      <c r="F14" s="15"/>
      <c r="G14" s="15"/>
      <c r="H14" s="15"/>
      <c r="I14" s="15"/>
      <c r="J14" s="15"/>
      <c r="K14" s="15"/>
      <c r="L14" s="15"/>
      <c r="M14" s="15"/>
      <c r="N14" s="15"/>
      <c r="O14" s="15"/>
      <c r="P14" s="18" t="s">
        <v>22</v>
      </c>
    </row>
    <row r="15" spans="1:24">
      <c r="A15" s="261" t="s">
        <v>37</v>
      </c>
      <c r="B15" s="15"/>
      <c r="C15" s="15">
        <v>0</v>
      </c>
      <c r="D15" s="15"/>
      <c r="E15" s="15"/>
      <c r="F15" s="15">
        <v>0</v>
      </c>
      <c r="G15" s="15"/>
      <c r="H15" s="15"/>
      <c r="I15" s="15">
        <v>0</v>
      </c>
      <c r="J15" s="15"/>
      <c r="K15" s="15"/>
      <c r="L15" s="15"/>
      <c r="M15" s="15"/>
      <c r="N15" s="15">
        <f>C15+I15+F15</f>
        <v>0</v>
      </c>
      <c r="O15" s="15"/>
      <c r="P15" s="18" t="s">
        <v>22</v>
      </c>
    </row>
    <row r="16" spans="1:24">
      <c r="A16" s="262" t="s">
        <v>38</v>
      </c>
      <c r="B16" s="32"/>
      <c r="C16" s="32">
        <v>0</v>
      </c>
      <c r="D16" s="32"/>
      <c r="E16" s="32"/>
      <c r="F16" s="32">
        <v>0</v>
      </c>
      <c r="G16" s="32"/>
      <c r="H16" s="32"/>
      <c r="I16" s="32">
        <v>0</v>
      </c>
      <c r="J16" s="32"/>
      <c r="K16" s="32"/>
      <c r="L16" s="32"/>
      <c r="M16" s="32"/>
      <c r="N16" s="15">
        <f>C16+I16+F15</f>
        <v>0</v>
      </c>
      <c r="O16" s="32"/>
      <c r="P16" s="18" t="s">
        <v>22</v>
      </c>
    </row>
    <row r="17" spans="1:16">
      <c r="A17" s="263" t="s">
        <v>52</v>
      </c>
      <c r="B17" s="264"/>
      <c r="C17" s="264">
        <f>C12+C15+C16</f>
        <v>0</v>
      </c>
      <c r="D17" s="264"/>
      <c r="E17" s="264"/>
      <c r="F17" s="264">
        <f>F12+F15+F16</f>
        <v>0</v>
      </c>
      <c r="G17" s="264"/>
      <c r="H17" s="264"/>
      <c r="I17" s="264">
        <f>I12+I15+I16</f>
        <v>0</v>
      </c>
      <c r="J17" s="264"/>
      <c r="K17" s="264"/>
      <c r="L17" s="264"/>
      <c r="M17" s="264"/>
      <c r="N17" s="264">
        <f>SUM(N12,N15:N16)</f>
        <v>0</v>
      </c>
      <c r="O17" s="264"/>
      <c r="P17" s="18" t="s">
        <v>22</v>
      </c>
    </row>
    <row r="18" spans="1:16">
      <c r="P18" s="18" t="s">
        <v>22</v>
      </c>
    </row>
    <row r="19" spans="1:16">
      <c r="A19" s="2" t="s">
        <v>361</v>
      </c>
      <c r="P19" s="18" t="s">
        <v>22</v>
      </c>
    </row>
    <row r="20" spans="1:16">
      <c r="A20" s="464"/>
      <c r="B20" s="464"/>
      <c r="C20" s="464"/>
      <c r="D20" s="464"/>
      <c r="E20" s="464"/>
      <c r="F20" s="464"/>
      <c r="G20" s="464"/>
      <c r="H20" s="464"/>
      <c r="I20" s="464"/>
      <c r="J20" s="464"/>
      <c r="K20" s="464"/>
      <c r="L20" s="464"/>
      <c r="M20" s="464"/>
      <c r="N20" s="464"/>
      <c r="O20" s="464"/>
      <c r="P20" s="18" t="s">
        <v>22</v>
      </c>
    </row>
    <row r="21" spans="1:16">
      <c r="A21" s="464"/>
      <c r="B21" s="464"/>
      <c r="C21" s="464"/>
      <c r="D21" s="464"/>
      <c r="E21" s="464"/>
      <c r="F21" s="464"/>
      <c r="G21" s="464"/>
      <c r="H21" s="464"/>
      <c r="I21" s="464"/>
      <c r="J21" s="464"/>
      <c r="K21" s="464"/>
      <c r="L21" s="464"/>
      <c r="M21" s="464"/>
      <c r="N21" s="464"/>
      <c r="O21" s="464"/>
      <c r="P21" s="18" t="s">
        <v>22</v>
      </c>
    </row>
    <row r="22" spans="1:16">
      <c r="A22" s="2" t="s">
        <v>362</v>
      </c>
      <c r="P22" s="18" t="s">
        <v>22</v>
      </c>
    </row>
    <row r="23" spans="1:16">
      <c r="A23" s="463" t="s">
        <v>363</v>
      </c>
      <c r="B23" s="463"/>
      <c r="C23" s="463"/>
      <c r="D23" s="463"/>
      <c r="E23" s="463"/>
      <c r="F23" s="463"/>
      <c r="G23" s="463"/>
      <c r="H23" s="463"/>
      <c r="I23" s="463"/>
      <c r="J23" s="463"/>
      <c r="K23" s="463"/>
      <c r="L23" s="463"/>
      <c r="M23" s="463"/>
      <c r="N23" s="463"/>
      <c r="O23" s="463"/>
      <c r="P23" s="18" t="s">
        <v>22</v>
      </c>
    </row>
    <row r="24" spans="1:16">
      <c r="A24" s="464"/>
      <c r="B24" s="464"/>
      <c r="C24" s="464"/>
      <c r="D24" s="464"/>
      <c r="E24" s="464"/>
      <c r="F24" s="464"/>
      <c r="G24" s="464"/>
      <c r="H24" s="464"/>
      <c r="I24" s="464"/>
      <c r="J24" s="464"/>
      <c r="K24" s="464"/>
      <c r="L24" s="464"/>
      <c r="M24" s="464"/>
      <c r="N24" s="464"/>
      <c r="O24" s="464"/>
      <c r="P24" s="18" t="s">
        <v>22</v>
      </c>
    </row>
    <row r="25" spans="1:16">
      <c r="A25" s="2" t="s">
        <v>364</v>
      </c>
      <c r="P25" s="18" t="s">
        <v>22</v>
      </c>
    </row>
    <row r="26" spans="1:16">
      <c r="A26" s="463" t="s">
        <v>365</v>
      </c>
      <c r="B26" s="463"/>
      <c r="C26" s="463"/>
      <c r="D26" s="463"/>
      <c r="E26" s="463"/>
      <c r="F26" s="463"/>
      <c r="G26" s="463"/>
      <c r="H26" s="463"/>
      <c r="I26" s="463"/>
      <c r="J26" s="463"/>
      <c r="K26" s="463"/>
      <c r="L26" s="463"/>
      <c r="M26" s="463"/>
      <c r="N26" s="463"/>
      <c r="O26" s="463"/>
      <c r="P26" s="18" t="s">
        <v>22</v>
      </c>
    </row>
    <row r="27" spans="1:16">
      <c r="A27" s="463"/>
      <c r="B27" s="463"/>
      <c r="C27" s="463"/>
      <c r="D27" s="463"/>
      <c r="E27" s="463"/>
      <c r="F27" s="463"/>
      <c r="G27" s="463"/>
      <c r="H27" s="463"/>
      <c r="I27" s="463"/>
      <c r="J27" s="463"/>
      <c r="K27" s="463"/>
      <c r="L27" s="463"/>
      <c r="M27" s="463"/>
      <c r="N27" s="463"/>
      <c r="O27" s="463"/>
      <c r="P27" s="18" t="s">
        <v>22</v>
      </c>
    </row>
    <row r="28" spans="1:16">
      <c r="P28" s="18" t="s">
        <v>22</v>
      </c>
    </row>
    <row r="29" spans="1:16">
      <c r="P29" s="1" t="s">
        <v>23</v>
      </c>
    </row>
  </sheetData>
  <mergeCells count="15">
    <mergeCell ref="A27:O27"/>
    <mergeCell ref="A1:O1"/>
    <mergeCell ref="A2:O2"/>
    <mergeCell ref="A3:O3"/>
    <mergeCell ref="A4:O4"/>
    <mergeCell ref="A7:A8"/>
    <mergeCell ref="B7:D7"/>
    <mergeCell ref="E7:G7"/>
    <mergeCell ref="H7:J7"/>
    <mergeCell ref="M7:O7"/>
    <mergeCell ref="A20:O20"/>
    <mergeCell ref="A21:O21"/>
    <mergeCell ref="A23:O23"/>
    <mergeCell ref="A24:O24"/>
    <mergeCell ref="A26:O26"/>
  </mergeCells>
  <printOptions horizontalCentered="1"/>
  <pageMargins left="0.7" right="0.7" top="0.64" bottom="0.61" header="0.3" footer="0.3"/>
  <pageSetup scale="64" orientation="landscape" r:id="rId1"/>
  <headerFooter scaleWithDoc="0">
    <oddHeader>&amp;L&amp;"Times New Roman,Bold"&amp;12F. Crosswalk of 2012 Availability</oddHeader>
    <oddFooter>&amp;C&amp;"Times New Roman,Regular"Exhibit F - Crosswalk of 2012 Availability</oddFooter>
  </headerFooter>
</worksheet>
</file>

<file path=xl/worksheets/sheet18.xml><?xml version="1.0" encoding="utf-8"?>
<worksheet xmlns="http://schemas.openxmlformats.org/spreadsheetml/2006/main" xmlns:r="http://schemas.openxmlformats.org/officeDocument/2006/relationships">
  <dimension ref="A1:V31"/>
  <sheetViews>
    <sheetView view="pageBreakPreview" zoomScale="80" zoomScaleNormal="100" zoomScaleSheetLayoutView="80" workbookViewId="0">
      <selection activeCell="A18" sqref="A18"/>
    </sheetView>
  </sheetViews>
  <sheetFormatPr defaultColWidth="9.140625" defaultRowHeight="15"/>
  <cols>
    <col min="1" max="1" width="37.140625" style="2" customWidth="1"/>
    <col min="2" max="3" width="8.28515625" style="2" customWidth="1"/>
    <col min="4" max="4" width="12.7109375" style="2" customWidth="1"/>
    <col min="5" max="5" width="15" style="2" customWidth="1"/>
    <col min="6" max="7" width="8.28515625" style="2" customWidth="1"/>
    <col min="8" max="10" width="12.7109375" style="2" customWidth="1"/>
    <col min="11" max="12" width="8.28515625" style="2" customWidth="1"/>
    <col min="13" max="13" width="12.7109375" style="2" customWidth="1"/>
    <col min="14" max="14" width="14" style="1" bestFit="1" customWidth="1"/>
    <col min="15" max="15" width="4.5703125" style="2" customWidth="1"/>
    <col min="16" max="16" width="116.7109375" style="2" customWidth="1"/>
    <col min="17" max="18" width="8.28515625" style="2" customWidth="1"/>
    <col min="19" max="19" width="12.7109375" style="2" customWidth="1"/>
    <col min="20" max="21" width="8.28515625" style="2" customWidth="1"/>
    <col min="22" max="22" width="12.7109375" style="2" customWidth="1"/>
    <col min="23" max="16384" width="9.140625" style="2"/>
  </cols>
  <sheetData>
    <row r="1" spans="1:22" ht="18.75">
      <c r="A1" s="382" t="s">
        <v>188</v>
      </c>
      <c r="B1" s="382"/>
      <c r="C1" s="382"/>
      <c r="D1" s="382"/>
      <c r="E1" s="382"/>
      <c r="F1" s="382"/>
      <c r="G1" s="382"/>
      <c r="H1" s="382"/>
      <c r="I1" s="382"/>
      <c r="J1" s="382"/>
      <c r="K1" s="382"/>
      <c r="L1" s="382"/>
      <c r="M1" s="382"/>
      <c r="N1" s="18" t="s">
        <v>22</v>
      </c>
      <c r="O1" s="19"/>
      <c r="P1" s="3" t="s">
        <v>31</v>
      </c>
      <c r="Q1" s="19"/>
      <c r="R1" s="19"/>
      <c r="S1" s="19"/>
      <c r="T1" s="19"/>
      <c r="U1" s="19"/>
      <c r="V1" s="19"/>
    </row>
    <row r="2" spans="1:22" ht="15.75">
      <c r="A2" s="383" t="s">
        <v>122</v>
      </c>
      <c r="B2" s="383"/>
      <c r="C2" s="383"/>
      <c r="D2" s="383"/>
      <c r="E2" s="383"/>
      <c r="F2" s="383"/>
      <c r="G2" s="383"/>
      <c r="H2" s="383"/>
      <c r="I2" s="383"/>
      <c r="J2" s="383"/>
      <c r="K2" s="383"/>
      <c r="L2" s="383"/>
      <c r="M2" s="383"/>
      <c r="N2" s="18" t="s">
        <v>22</v>
      </c>
      <c r="O2" s="20"/>
      <c r="P2" s="4"/>
      <c r="Q2" s="20"/>
      <c r="R2" s="20"/>
      <c r="S2" s="20"/>
      <c r="T2" s="20"/>
      <c r="U2" s="20"/>
      <c r="V2" s="20"/>
    </row>
    <row r="3" spans="1:22">
      <c r="A3" s="384" t="s">
        <v>360</v>
      </c>
      <c r="B3" s="384"/>
      <c r="C3" s="384"/>
      <c r="D3" s="384"/>
      <c r="E3" s="384"/>
      <c r="F3" s="384"/>
      <c r="G3" s="384"/>
      <c r="H3" s="384"/>
      <c r="I3" s="384"/>
      <c r="J3" s="384"/>
      <c r="K3" s="384"/>
      <c r="L3" s="384"/>
      <c r="M3" s="384"/>
      <c r="N3" s="18" t="s">
        <v>22</v>
      </c>
      <c r="O3" s="21"/>
      <c r="P3" s="4" t="s">
        <v>120</v>
      </c>
      <c r="Q3" s="21"/>
      <c r="R3" s="21"/>
      <c r="S3" s="21"/>
      <c r="T3" s="21"/>
      <c r="U3" s="21"/>
      <c r="V3" s="21"/>
    </row>
    <row r="4" spans="1:22">
      <c r="A4" s="385" t="s">
        <v>2</v>
      </c>
      <c r="B4" s="385"/>
      <c r="C4" s="385"/>
      <c r="D4" s="385"/>
      <c r="E4" s="385"/>
      <c r="F4" s="385"/>
      <c r="G4" s="385"/>
      <c r="H4" s="385"/>
      <c r="I4" s="385"/>
      <c r="J4" s="385"/>
      <c r="K4" s="385"/>
      <c r="L4" s="385"/>
      <c r="M4" s="385"/>
      <c r="N4" s="18" t="s">
        <v>22</v>
      </c>
      <c r="O4" s="22"/>
      <c r="P4" s="4" t="s">
        <v>56</v>
      </c>
      <c r="Q4" s="22"/>
      <c r="R4" s="22"/>
      <c r="S4" s="22"/>
      <c r="T4" s="22"/>
      <c r="U4" s="22"/>
      <c r="V4" s="22"/>
    </row>
    <row r="5" spans="1:22" ht="15.75" thickBot="1">
      <c r="A5" s="22"/>
      <c r="B5" s="22"/>
      <c r="C5" s="22"/>
      <c r="D5" s="22"/>
      <c r="E5" s="22"/>
      <c r="F5" s="22"/>
      <c r="G5" s="22"/>
      <c r="H5" s="22"/>
      <c r="I5" s="22"/>
      <c r="J5" s="22"/>
      <c r="K5" s="22"/>
      <c r="L5" s="22"/>
      <c r="M5" s="22"/>
      <c r="N5" s="18" t="s">
        <v>22</v>
      </c>
      <c r="O5" s="22"/>
      <c r="P5" s="23"/>
      <c r="Q5" s="22"/>
      <c r="R5" s="22"/>
      <c r="S5" s="22"/>
      <c r="T5" s="22"/>
      <c r="U5" s="22"/>
      <c r="V5" s="22"/>
    </row>
    <row r="6" spans="1:22">
      <c r="A6" s="103"/>
      <c r="B6" s="103"/>
      <c r="C6" s="103"/>
      <c r="D6" s="103"/>
      <c r="E6" s="103"/>
      <c r="F6" s="103"/>
      <c r="G6" s="103"/>
      <c r="H6" s="103"/>
      <c r="I6" s="103"/>
      <c r="J6" s="103"/>
      <c r="K6" s="103"/>
      <c r="L6" s="103"/>
      <c r="M6" s="103"/>
      <c r="N6" s="18" t="s">
        <v>22</v>
      </c>
      <c r="O6" s="22"/>
      <c r="P6" s="22"/>
      <c r="Q6" s="22"/>
      <c r="R6" s="22"/>
      <c r="S6" s="22"/>
      <c r="T6" s="22"/>
      <c r="U6" s="22"/>
      <c r="V6" s="22"/>
    </row>
    <row r="7" spans="1:22" ht="33.75" customHeight="1">
      <c r="A7" s="386" t="s">
        <v>53</v>
      </c>
      <c r="B7" s="388" t="s">
        <v>189</v>
      </c>
      <c r="C7" s="388"/>
      <c r="D7" s="388"/>
      <c r="E7" s="294" t="s">
        <v>190</v>
      </c>
      <c r="F7" s="388" t="s">
        <v>162</v>
      </c>
      <c r="G7" s="388"/>
      <c r="H7" s="388"/>
      <c r="I7" s="294" t="s">
        <v>163</v>
      </c>
      <c r="J7" s="294" t="s">
        <v>164</v>
      </c>
      <c r="K7" s="388" t="s">
        <v>191</v>
      </c>
      <c r="L7" s="388"/>
      <c r="M7" s="388"/>
      <c r="N7" s="18" t="s">
        <v>22</v>
      </c>
      <c r="P7" s="17" t="s">
        <v>192</v>
      </c>
    </row>
    <row r="8" spans="1:22" ht="30">
      <c r="A8" s="387"/>
      <c r="B8" s="163" t="s">
        <v>4</v>
      </c>
      <c r="C8" s="163" t="s">
        <v>193</v>
      </c>
      <c r="D8" s="163" t="s">
        <v>5</v>
      </c>
      <c r="E8" s="163" t="s">
        <v>5</v>
      </c>
      <c r="F8" s="163" t="s">
        <v>4</v>
      </c>
      <c r="G8" s="163" t="s">
        <v>193</v>
      </c>
      <c r="H8" s="163" t="s">
        <v>5</v>
      </c>
      <c r="I8" s="163" t="s">
        <v>5</v>
      </c>
      <c r="J8" s="163" t="s">
        <v>5</v>
      </c>
      <c r="K8" s="163" t="s">
        <v>4</v>
      </c>
      <c r="L8" s="163" t="s">
        <v>193</v>
      </c>
      <c r="M8" s="163" t="s">
        <v>5</v>
      </c>
      <c r="N8" s="18" t="s">
        <v>22</v>
      </c>
      <c r="P8" s="17" t="s">
        <v>194</v>
      </c>
    </row>
    <row r="9" spans="1:22">
      <c r="A9" s="253" t="s">
        <v>360</v>
      </c>
      <c r="B9" s="195">
        <v>0</v>
      </c>
      <c r="C9" s="195">
        <v>0</v>
      </c>
      <c r="D9" s="195">
        <v>39495</v>
      </c>
      <c r="E9" s="195">
        <v>0</v>
      </c>
      <c r="F9" s="195">
        <v>0</v>
      </c>
      <c r="G9" s="195">
        <v>0</v>
      </c>
      <c r="H9" s="195">
        <v>0</v>
      </c>
      <c r="I9" s="195">
        <v>96690</v>
      </c>
      <c r="J9" s="195">
        <v>34800</v>
      </c>
      <c r="K9" s="195">
        <f>B9+F9</f>
        <v>0</v>
      </c>
      <c r="L9" s="195">
        <f>C9+G9</f>
        <v>0</v>
      </c>
      <c r="M9" s="195">
        <f>D9+E9+H9+I9+J9</f>
        <v>170985</v>
      </c>
      <c r="N9" s="18" t="s">
        <v>22</v>
      </c>
      <c r="P9" s="71" t="s">
        <v>168</v>
      </c>
    </row>
    <row r="10" spans="1:22">
      <c r="A10" s="256" t="s">
        <v>50</v>
      </c>
      <c r="B10" s="203">
        <f t="shared" ref="B10:M10" si="0">SUM(B9:B9)</f>
        <v>0</v>
      </c>
      <c r="C10" s="203">
        <f t="shared" si="0"/>
        <v>0</v>
      </c>
      <c r="D10" s="203">
        <f t="shared" si="0"/>
        <v>39495</v>
      </c>
      <c r="E10" s="203">
        <f t="shared" si="0"/>
        <v>0</v>
      </c>
      <c r="F10" s="203">
        <f t="shared" si="0"/>
        <v>0</v>
      </c>
      <c r="G10" s="203">
        <f t="shared" si="0"/>
        <v>0</v>
      </c>
      <c r="H10" s="203">
        <f t="shared" si="0"/>
        <v>0</v>
      </c>
      <c r="I10" s="203">
        <f t="shared" si="0"/>
        <v>96690</v>
      </c>
      <c r="J10" s="203">
        <f t="shared" si="0"/>
        <v>34800</v>
      </c>
      <c r="K10" s="203">
        <f t="shared" si="0"/>
        <v>0</v>
      </c>
      <c r="L10" s="203">
        <f t="shared" si="0"/>
        <v>0</v>
      </c>
      <c r="M10" s="203">
        <f t="shared" si="0"/>
        <v>170985</v>
      </c>
      <c r="N10" s="18" t="s">
        <v>22</v>
      </c>
      <c r="P10" s="17" t="s">
        <v>197</v>
      </c>
    </row>
    <row r="11" spans="1:22">
      <c r="A11" s="297" t="s">
        <v>49</v>
      </c>
      <c r="B11" s="195"/>
      <c r="C11" s="195"/>
      <c r="D11" s="195">
        <v>0</v>
      </c>
      <c r="E11" s="195"/>
      <c r="F11" s="195"/>
      <c r="G11" s="195"/>
      <c r="H11" s="195"/>
      <c r="I11" s="195"/>
      <c r="J11" s="195"/>
      <c r="K11" s="195"/>
      <c r="L11" s="195"/>
      <c r="M11" s="195">
        <f>D11+E11+H11+I11+J11</f>
        <v>0</v>
      </c>
      <c r="N11" s="18" t="s">
        <v>22</v>
      </c>
    </row>
    <row r="12" spans="1:22">
      <c r="A12" s="298" t="s">
        <v>65</v>
      </c>
      <c r="B12" s="29"/>
      <c r="C12" s="29"/>
      <c r="D12" s="29">
        <f>SUM(D10:D11)</f>
        <v>39495</v>
      </c>
      <c r="E12" s="29"/>
      <c r="F12" s="29"/>
      <c r="G12" s="29"/>
      <c r="H12" s="29"/>
      <c r="I12" s="29"/>
      <c r="J12" s="29"/>
      <c r="K12" s="29"/>
      <c r="L12" s="29"/>
      <c r="M12" s="29">
        <f>SUM(M10:M11)</f>
        <v>170985</v>
      </c>
      <c r="N12" s="18" t="s">
        <v>22</v>
      </c>
      <c r="P12" s="26" t="s">
        <v>175</v>
      </c>
    </row>
    <row r="13" spans="1:22">
      <c r="A13" s="198" t="s">
        <v>35</v>
      </c>
      <c r="B13" s="30"/>
      <c r="C13" s="30">
        <v>0</v>
      </c>
      <c r="D13" s="30"/>
      <c r="E13" s="30"/>
      <c r="F13" s="30"/>
      <c r="G13" s="30">
        <v>0</v>
      </c>
      <c r="H13" s="30"/>
      <c r="I13" s="30">
        <v>0</v>
      </c>
      <c r="J13" s="30"/>
      <c r="K13" s="30"/>
      <c r="L13" s="30">
        <f t="shared" ref="L13" si="1">C13+G13</f>
        <v>0</v>
      </c>
      <c r="M13" s="30"/>
      <c r="N13" s="18" t="s">
        <v>22</v>
      </c>
    </row>
    <row r="14" spans="1:22">
      <c r="A14" s="254" t="s">
        <v>51</v>
      </c>
      <c r="B14" s="15"/>
      <c r="C14" s="15">
        <f>C10+C13</f>
        <v>0</v>
      </c>
      <c r="D14" s="15"/>
      <c r="E14" s="15"/>
      <c r="F14" s="15"/>
      <c r="G14" s="15">
        <f>G10+G13</f>
        <v>0</v>
      </c>
      <c r="H14" s="15"/>
      <c r="I14" s="15">
        <f>I10+I13</f>
        <v>96690</v>
      </c>
      <c r="J14" s="15"/>
      <c r="K14" s="15"/>
      <c r="L14" s="15">
        <f>L10+L13</f>
        <v>0</v>
      </c>
      <c r="M14" s="15"/>
      <c r="N14" s="18" t="s">
        <v>22</v>
      </c>
    </row>
    <row r="15" spans="1:22">
      <c r="A15" s="254"/>
      <c r="B15" s="15"/>
      <c r="C15" s="15"/>
      <c r="D15" s="15"/>
      <c r="E15" s="15"/>
      <c r="F15" s="15"/>
      <c r="G15" s="15"/>
      <c r="H15" s="15"/>
      <c r="I15" s="15"/>
      <c r="J15" s="15"/>
      <c r="K15" s="15"/>
      <c r="L15" s="15"/>
      <c r="M15" s="15"/>
      <c r="N15" s="18" t="s">
        <v>22</v>
      </c>
    </row>
    <row r="16" spans="1:22">
      <c r="A16" s="254" t="s">
        <v>36</v>
      </c>
      <c r="B16" s="15"/>
      <c r="C16" s="15"/>
      <c r="D16" s="15"/>
      <c r="E16" s="15"/>
      <c r="F16" s="15"/>
      <c r="G16" s="15"/>
      <c r="H16" s="15"/>
      <c r="I16" s="15"/>
      <c r="J16" s="15"/>
      <c r="K16" s="15"/>
      <c r="L16" s="15"/>
      <c r="M16" s="15"/>
      <c r="N16" s="18" t="s">
        <v>22</v>
      </c>
    </row>
    <row r="17" spans="1:14">
      <c r="A17" s="261" t="s">
        <v>37</v>
      </c>
      <c r="B17" s="15"/>
      <c r="C17" s="15">
        <v>0</v>
      </c>
      <c r="D17" s="15"/>
      <c r="E17" s="15"/>
      <c r="F17" s="15"/>
      <c r="G17" s="15">
        <v>0</v>
      </c>
      <c r="H17" s="15"/>
      <c r="I17" s="15">
        <v>0</v>
      </c>
      <c r="J17" s="15"/>
      <c r="K17" s="15"/>
      <c r="L17" s="15">
        <f t="shared" ref="L17:L18" si="2">C17+G17</f>
        <v>0</v>
      </c>
      <c r="M17" s="15"/>
      <c r="N17" s="18" t="s">
        <v>22</v>
      </c>
    </row>
    <row r="18" spans="1:14">
      <c r="A18" s="262" t="s">
        <v>38</v>
      </c>
      <c r="B18" s="32"/>
      <c r="C18" s="32">
        <v>0</v>
      </c>
      <c r="D18" s="32"/>
      <c r="E18" s="32"/>
      <c r="F18" s="32"/>
      <c r="G18" s="32">
        <v>0</v>
      </c>
      <c r="H18" s="32"/>
      <c r="I18" s="32">
        <v>0</v>
      </c>
      <c r="J18" s="32"/>
      <c r="K18" s="32"/>
      <c r="L18" s="32">
        <f t="shared" si="2"/>
        <v>0</v>
      </c>
      <c r="M18" s="32"/>
      <c r="N18" s="18" t="s">
        <v>22</v>
      </c>
    </row>
    <row r="19" spans="1:14">
      <c r="A19" s="263" t="s">
        <v>52</v>
      </c>
      <c r="B19" s="264"/>
      <c r="C19" s="264">
        <f>C14+C17+C18</f>
        <v>0</v>
      </c>
      <c r="D19" s="264"/>
      <c r="E19" s="264"/>
      <c r="F19" s="264"/>
      <c r="G19" s="264">
        <f>G14+G17+G18</f>
        <v>0</v>
      </c>
      <c r="H19" s="264"/>
      <c r="I19" s="264">
        <f>I14+I17+I18</f>
        <v>96690</v>
      </c>
      <c r="J19" s="264"/>
      <c r="K19" s="264"/>
      <c r="L19" s="264">
        <f>SUM(L14,L17:L18)</f>
        <v>0</v>
      </c>
      <c r="M19" s="264"/>
      <c r="N19" s="18" t="s">
        <v>22</v>
      </c>
    </row>
    <row r="20" spans="1:14">
      <c r="N20" s="18" t="s">
        <v>22</v>
      </c>
    </row>
    <row r="21" spans="1:14">
      <c r="A21" s="2" t="s">
        <v>162</v>
      </c>
      <c r="N21" s="18" t="s">
        <v>22</v>
      </c>
    </row>
    <row r="22" spans="1:14">
      <c r="A22" s="464"/>
      <c r="B22" s="464"/>
      <c r="C22" s="464"/>
      <c r="D22" s="464"/>
      <c r="E22" s="464"/>
      <c r="F22" s="464"/>
      <c r="G22" s="464"/>
      <c r="H22" s="464"/>
      <c r="I22" s="464"/>
      <c r="J22" s="464"/>
      <c r="K22" s="464"/>
      <c r="L22" s="464"/>
      <c r="M22" s="464"/>
      <c r="N22" s="18" t="s">
        <v>22</v>
      </c>
    </row>
    <row r="23" spans="1:14">
      <c r="A23" s="464"/>
      <c r="B23" s="464"/>
      <c r="C23" s="464"/>
      <c r="D23" s="464"/>
      <c r="E23" s="464"/>
      <c r="F23" s="464"/>
      <c r="G23" s="464"/>
      <c r="H23" s="464"/>
      <c r="I23" s="464"/>
      <c r="J23" s="464"/>
      <c r="K23" s="464"/>
      <c r="L23" s="464"/>
      <c r="M23" s="464"/>
      <c r="N23" s="18" t="s">
        <v>22</v>
      </c>
    </row>
    <row r="24" spans="1:14">
      <c r="A24" s="2" t="s">
        <v>366</v>
      </c>
      <c r="N24" s="18" t="s">
        <v>22</v>
      </c>
    </row>
    <row r="25" spans="1:14" ht="15" customHeight="1">
      <c r="A25" s="463" t="s">
        <v>367</v>
      </c>
      <c r="B25" s="463"/>
      <c r="C25" s="463"/>
      <c r="D25" s="463"/>
      <c r="E25" s="463"/>
      <c r="F25" s="463"/>
      <c r="G25" s="463"/>
      <c r="H25" s="463"/>
      <c r="I25" s="463"/>
      <c r="J25" s="463"/>
      <c r="K25" s="463"/>
      <c r="L25" s="463"/>
      <c r="M25" s="463"/>
      <c r="N25" s="18" t="s">
        <v>22</v>
      </c>
    </row>
    <row r="26" spans="1:14">
      <c r="A26" s="463" t="s">
        <v>368</v>
      </c>
      <c r="B26" s="463"/>
      <c r="C26" s="463"/>
      <c r="D26" s="463"/>
      <c r="E26" s="463"/>
      <c r="F26" s="463"/>
      <c r="G26" s="463"/>
      <c r="H26" s="463"/>
      <c r="I26" s="463"/>
      <c r="J26" s="463"/>
      <c r="K26" s="463"/>
      <c r="L26" s="463"/>
      <c r="M26" s="463"/>
      <c r="N26" s="18" t="s">
        <v>22</v>
      </c>
    </row>
    <row r="27" spans="1:14">
      <c r="A27" s="2" t="s">
        <v>369</v>
      </c>
      <c r="N27" s="18" t="s">
        <v>22</v>
      </c>
    </row>
    <row r="28" spans="1:14">
      <c r="A28" s="463" t="s">
        <v>370</v>
      </c>
      <c r="B28" s="463"/>
      <c r="C28" s="463"/>
      <c r="D28" s="463"/>
      <c r="E28" s="463"/>
      <c r="F28" s="463"/>
      <c r="G28" s="463"/>
      <c r="H28" s="463"/>
      <c r="I28" s="463"/>
      <c r="J28" s="463"/>
      <c r="K28" s="463"/>
      <c r="L28" s="463"/>
      <c r="M28" s="463"/>
      <c r="N28" s="18" t="s">
        <v>22</v>
      </c>
    </row>
    <row r="29" spans="1:14">
      <c r="A29" s="464"/>
      <c r="B29" s="464"/>
      <c r="C29" s="464"/>
      <c r="D29" s="464"/>
      <c r="E29" s="464"/>
      <c r="F29" s="464"/>
      <c r="G29" s="464"/>
      <c r="H29" s="464"/>
      <c r="I29" s="464"/>
      <c r="J29" s="464"/>
      <c r="K29" s="464"/>
      <c r="L29" s="464"/>
      <c r="M29" s="464"/>
      <c r="N29" s="18" t="s">
        <v>22</v>
      </c>
    </row>
    <row r="30" spans="1:14">
      <c r="N30" s="18" t="s">
        <v>22</v>
      </c>
    </row>
    <row r="31" spans="1:14">
      <c r="N31" s="1" t="s">
        <v>23</v>
      </c>
    </row>
  </sheetData>
  <mergeCells count="14">
    <mergeCell ref="A29:M29"/>
    <mergeCell ref="A1:M1"/>
    <mergeCell ref="A2:M2"/>
    <mergeCell ref="A3:M3"/>
    <mergeCell ref="A4:M4"/>
    <mergeCell ref="A7:A8"/>
    <mergeCell ref="B7:D7"/>
    <mergeCell ref="F7:H7"/>
    <mergeCell ref="K7:M7"/>
    <mergeCell ref="A22:M22"/>
    <mergeCell ref="A23:M23"/>
    <mergeCell ref="A25:M25"/>
    <mergeCell ref="A26:M26"/>
    <mergeCell ref="A28:M28"/>
  </mergeCells>
  <printOptions horizontalCentered="1"/>
  <pageMargins left="0.7" right="0.7" top="0.66" bottom="0.66" header="0.3" footer="0.3"/>
  <pageSetup scale="73" orientation="landscape" r:id="rId1"/>
  <headerFooter scaleWithDoc="0">
    <oddHeader>&amp;L&amp;"Times New Roman,Bold"&amp;12G. Crosswalk of 2013 Availability</oddHeader>
    <oddFooter>&amp;C&amp;"Times New Roman,Regular"Exhibit G - Crosswalk of 2013 Availability</oddFooter>
  </headerFooter>
</worksheet>
</file>

<file path=xl/worksheets/sheet19.xml><?xml version="1.0" encoding="utf-8"?>
<worksheet xmlns="http://schemas.openxmlformats.org/spreadsheetml/2006/main" xmlns:r="http://schemas.openxmlformats.org/officeDocument/2006/relationships">
  <dimension ref="A1:R49"/>
  <sheetViews>
    <sheetView view="pageBreakPreview" zoomScale="90" zoomScaleNormal="100" zoomScaleSheetLayoutView="90" workbookViewId="0">
      <selection activeCell="A50" sqref="A50"/>
    </sheetView>
  </sheetViews>
  <sheetFormatPr defaultColWidth="9.140625" defaultRowHeight="15"/>
  <cols>
    <col min="1" max="1" width="86.5703125" style="2" customWidth="1"/>
    <col min="2" max="2" width="8.28515625" style="2" customWidth="1"/>
    <col min="3" max="3" width="12.7109375" style="2" customWidth="1"/>
    <col min="4" max="4" width="8.28515625" style="2" customWidth="1"/>
    <col min="5" max="5" width="12.7109375" style="2" customWidth="1"/>
    <col min="6" max="6" width="8.28515625" style="2" customWidth="1"/>
    <col min="7" max="7" width="12.7109375" style="2" customWidth="1"/>
    <col min="8" max="8" width="8.28515625" style="2" customWidth="1"/>
    <col min="9" max="9" width="12.7109375" style="2" customWidth="1"/>
    <col min="10" max="10" width="14" style="1" bestFit="1" customWidth="1"/>
    <col min="11" max="11" width="4.5703125" style="2" customWidth="1"/>
    <col min="12" max="12" width="116.7109375" style="120" customWidth="1"/>
    <col min="13" max="14" width="8.28515625" style="2" customWidth="1"/>
    <col min="15" max="15" width="12.7109375" style="2" customWidth="1"/>
    <col min="16" max="17" width="8.28515625" style="2" customWidth="1"/>
    <col min="18" max="18" width="12.7109375" style="2" customWidth="1"/>
    <col min="19" max="16384" width="9.140625" style="2"/>
  </cols>
  <sheetData>
    <row r="1" spans="1:18" ht="18.75">
      <c r="A1" s="382" t="s">
        <v>311</v>
      </c>
      <c r="B1" s="382"/>
      <c r="C1" s="382"/>
      <c r="D1" s="382"/>
      <c r="E1" s="382"/>
      <c r="F1" s="382"/>
      <c r="G1" s="382"/>
      <c r="H1" s="382"/>
      <c r="I1" s="382"/>
      <c r="J1" s="18" t="s">
        <v>22</v>
      </c>
      <c r="K1" s="19"/>
      <c r="L1" s="3" t="s">
        <v>31</v>
      </c>
      <c r="M1" s="19"/>
      <c r="N1" s="19"/>
      <c r="O1" s="19"/>
      <c r="P1" s="19"/>
      <c r="Q1" s="19"/>
      <c r="R1" s="19"/>
    </row>
    <row r="2" spans="1:18" ht="15.75">
      <c r="A2" s="383" t="s">
        <v>122</v>
      </c>
      <c r="B2" s="383"/>
      <c r="C2" s="383"/>
      <c r="D2" s="383"/>
      <c r="E2" s="383"/>
      <c r="F2" s="383"/>
      <c r="G2" s="383"/>
      <c r="H2" s="383"/>
      <c r="I2" s="383"/>
      <c r="J2" s="18" t="s">
        <v>22</v>
      </c>
      <c r="K2" s="20"/>
      <c r="L2" s="4"/>
      <c r="M2" s="20"/>
      <c r="N2" s="20"/>
      <c r="O2" s="20"/>
      <c r="P2" s="20"/>
      <c r="Q2" s="20"/>
      <c r="R2" s="20"/>
    </row>
    <row r="3" spans="1:18">
      <c r="A3" s="384" t="s">
        <v>360</v>
      </c>
      <c r="B3" s="384"/>
      <c r="C3" s="384"/>
      <c r="D3" s="384"/>
      <c r="E3" s="384"/>
      <c r="F3" s="384"/>
      <c r="G3" s="384"/>
      <c r="H3" s="384"/>
      <c r="I3" s="384"/>
      <c r="J3" s="18" t="s">
        <v>22</v>
      </c>
      <c r="K3" s="21"/>
      <c r="L3" s="4" t="s">
        <v>120</v>
      </c>
      <c r="M3" s="21"/>
      <c r="N3" s="21"/>
      <c r="O3" s="21"/>
      <c r="P3" s="21"/>
      <c r="Q3" s="21"/>
      <c r="R3" s="21"/>
    </row>
    <row r="4" spans="1:18">
      <c r="A4" s="385" t="s">
        <v>2</v>
      </c>
      <c r="B4" s="385"/>
      <c r="C4" s="385"/>
      <c r="D4" s="385"/>
      <c r="E4" s="385"/>
      <c r="F4" s="385"/>
      <c r="G4" s="385"/>
      <c r="H4" s="385"/>
      <c r="I4" s="385"/>
      <c r="J4" s="18" t="s">
        <v>22</v>
      </c>
      <c r="K4" s="22"/>
      <c r="L4" s="4" t="s">
        <v>56</v>
      </c>
      <c r="M4" s="22"/>
      <c r="N4" s="22"/>
      <c r="O4" s="22"/>
      <c r="P4" s="22"/>
      <c r="Q4" s="22"/>
      <c r="R4" s="22"/>
    </row>
    <row r="5" spans="1:18" ht="15.75" thickBot="1">
      <c r="A5" s="385"/>
      <c r="B5" s="385"/>
      <c r="C5" s="385"/>
      <c r="D5" s="385"/>
      <c r="E5" s="385"/>
      <c r="F5" s="385"/>
      <c r="G5" s="385"/>
      <c r="H5" s="385"/>
      <c r="I5" s="385"/>
      <c r="J5" s="18" t="s">
        <v>22</v>
      </c>
      <c r="K5" s="22"/>
      <c r="L5" s="23"/>
      <c r="M5" s="22"/>
      <c r="N5" s="22"/>
      <c r="O5" s="22"/>
      <c r="P5" s="22"/>
      <c r="Q5" s="22"/>
      <c r="R5" s="22"/>
    </row>
    <row r="6" spans="1:18">
      <c r="A6" s="386" t="s">
        <v>313</v>
      </c>
      <c r="B6" s="388" t="s">
        <v>165</v>
      </c>
      <c r="C6" s="388"/>
      <c r="D6" s="388" t="s">
        <v>191</v>
      </c>
      <c r="E6" s="388"/>
      <c r="F6" s="388" t="s">
        <v>34</v>
      </c>
      <c r="G6" s="388"/>
      <c r="H6" s="388" t="s">
        <v>206</v>
      </c>
      <c r="I6" s="388"/>
      <c r="J6" s="18" t="s">
        <v>22</v>
      </c>
      <c r="L6" s="118"/>
    </row>
    <row r="7" spans="1:18" ht="30">
      <c r="A7" s="387"/>
      <c r="B7" s="163" t="s">
        <v>315</v>
      </c>
      <c r="C7" s="163" t="s">
        <v>5</v>
      </c>
      <c r="D7" s="163" t="s">
        <v>315</v>
      </c>
      <c r="E7" s="163" t="s">
        <v>5</v>
      </c>
      <c r="F7" s="163" t="s">
        <v>315</v>
      </c>
      <c r="G7" s="163" t="s">
        <v>5</v>
      </c>
      <c r="H7" s="163" t="s">
        <v>315</v>
      </c>
      <c r="I7" s="163" t="s">
        <v>5</v>
      </c>
      <c r="J7" s="18" t="s">
        <v>22</v>
      </c>
      <c r="L7" s="119"/>
    </row>
    <row r="8" spans="1:18">
      <c r="A8" s="258" t="s">
        <v>316</v>
      </c>
      <c r="B8" s="195">
        <v>0</v>
      </c>
      <c r="C8" s="195">
        <v>0</v>
      </c>
      <c r="D8" s="195">
        <v>0</v>
      </c>
      <c r="E8" s="195">
        <v>0</v>
      </c>
      <c r="F8" s="195">
        <v>0</v>
      </c>
      <c r="G8" s="195">
        <v>0</v>
      </c>
      <c r="H8" s="195">
        <f>F8-D8</f>
        <v>0</v>
      </c>
      <c r="I8" s="195">
        <f>G8-E8</f>
        <v>0</v>
      </c>
      <c r="J8" s="18" t="s">
        <v>22</v>
      </c>
      <c r="L8" s="118"/>
    </row>
    <row r="9" spans="1:18">
      <c r="A9" s="366" t="s">
        <v>317</v>
      </c>
      <c r="B9" s="15">
        <v>0</v>
      </c>
      <c r="C9" s="15">
        <v>0</v>
      </c>
      <c r="D9" s="15">
        <v>0</v>
      </c>
      <c r="E9" s="15">
        <v>0</v>
      </c>
      <c r="F9" s="15">
        <v>0</v>
      </c>
      <c r="G9" s="15">
        <v>0</v>
      </c>
      <c r="H9" s="15">
        <f t="shared" ref="H9:I13" si="0">F9-D9</f>
        <v>0</v>
      </c>
      <c r="I9" s="15">
        <f t="shared" si="0"/>
        <v>0</v>
      </c>
      <c r="J9" s="18" t="s">
        <v>22</v>
      </c>
    </row>
    <row r="10" spans="1:18">
      <c r="A10" s="366" t="s">
        <v>318</v>
      </c>
      <c r="B10" s="15">
        <f>SUM(B11:B12)</f>
        <v>0</v>
      </c>
      <c r="C10" s="15">
        <f t="shared" ref="C10:G10" si="1">SUM(C11:C12)</f>
        <v>0</v>
      </c>
      <c r="D10" s="15">
        <f t="shared" si="1"/>
        <v>0</v>
      </c>
      <c r="E10" s="15">
        <f t="shared" si="1"/>
        <v>0</v>
      </c>
      <c r="F10" s="15">
        <f t="shared" si="1"/>
        <v>0</v>
      </c>
      <c r="G10" s="15">
        <f t="shared" si="1"/>
        <v>0</v>
      </c>
      <c r="H10" s="15">
        <f t="shared" si="0"/>
        <v>0</v>
      </c>
      <c r="I10" s="15">
        <f t="shared" si="0"/>
        <v>0</v>
      </c>
      <c r="J10" s="18" t="s">
        <v>22</v>
      </c>
    </row>
    <row r="11" spans="1:18">
      <c r="A11" s="367" t="s">
        <v>38</v>
      </c>
      <c r="B11" s="121">
        <v>0</v>
      </c>
      <c r="C11" s="121">
        <v>0</v>
      </c>
      <c r="D11" s="121">
        <v>0</v>
      </c>
      <c r="E11" s="121">
        <v>0</v>
      </c>
      <c r="F11" s="121">
        <v>0</v>
      </c>
      <c r="G11" s="121">
        <v>0</v>
      </c>
      <c r="H11" s="121">
        <f t="shared" si="0"/>
        <v>0</v>
      </c>
      <c r="I11" s="121">
        <f t="shared" si="0"/>
        <v>0</v>
      </c>
      <c r="J11" s="18" t="s">
        <v>22</v>
      </c>
    </row>
    <row r="12" spans="1:18">
      <c r="A12" s="367" t="s">
        <v>319</v>
      </c>
      <c r="B12" s="121">
        <v>0</v>
      </c>
      <c r="C12" s="121">
        <v>0</v>
      </c>
      <c r="D12" s="121">
        <v>0</v>
      </c>
      <c r="E12" s="121">
        <v>0</v>
      </c>
      <c r="F12" s="121">
        <v>0</v>
      </c>
      <c r="G12" s="121">
        <v>0</v>
      </c>
      <c r="H12" s="121">
        <f t="shared" si="0"/>
        <v>0</v>
      </c>
      <c r="I12" s="121">
        <f t="shared" si="0"/>
        <v>0</v>
      </c>
      <c r="J12" s="18" t="s">
        <v>22</v>
      </c>
    </row>
    <row r="13" spans="1:18">
      <c r="A13" s="366" t="s">
        <v>320</v>
      </c>
      <c r="B13" s="29">
        <v>0</v>
      </c>
      <c r="C13" s="29">
        <v>0</v>
      </c>
      <c r="D13" s="29">
        <v>0</v>
      </c>
      <c r="E13" s="29">
        <v>0</v>
      </c>
      <c r="F13" s="29">
        <v>0</v>
      </c>
      <c r="G13" s="29">
        <v>0</v>
      </c>
      <c r="H13" s="29">
        <f t="shared" si="0"/>
        <v>0</v>
      </c>
      <c r="I13" s="29">
        <f t="shared" si="0"/>
        <v>0</v>
      </c>
      <c r="J13" s="18" t="s">
        <v>22</v>
      </c>
    </row>
    <row r="14" spans="1:18">
      <c r="A14" s="368" t="s">
        <v>275</v>
      </c>
      <c r="B14" s="11">
        <f>SUM(B8:B10,B13)</f>
        <v>0</v>
      </c>
      <c r="C14" s="11">
        <f t="shared" ref="C14:I14" si="2">SUM(C8:C10,C13)</f>
        <v>0</v>
      </c>
      <c r="D14" s="11">
        <f t="shared" si="2"/>
        <v>0</v>
      </c>
      <c r="E14" s="11">
        <f t="shared" si="2"/>
        <v>0</v>
      </c>
      <c r="F14" s="11">
        <f t="shared" si="2"/>
        <v>0</v>
      </c>
      <c r="G14" s="11">
        <f t="shared" si="2"/>
        <v>0</v>
      </c>
      <c r="H14" s="11">
        <f t="shared" si="2"/>
        <v>0</v>
      </c>
      <c r="I14" s="11">
        <f t="shared" si="2"/>
        <v>0</v>
      </c>
      <c r="J14" s="18" t="s">
        <v>22</v>
      </c>
    </row>
    <row r="15" spans="1:18">
      <c r="A15" s="369" t="s">
        <v>321</v>
      </c>
      <c r="B15" s="15"/>
      <c r="C15" s="15"/>
      <c r="D15" s="15"/>
      <c r="E15" s="15"/>
      <c r="F15" s="15"/>
      <c r="G15" s="15"/>
      <c r="H15" s="15"/>
      <c r="I15" s="15"/>
      <c r="J15" s="18" t="s">
        <v>22</v>
      </c>
    </row>
    <row r="16" spans="1:18">
      <c r="A16" s="366" t="s">
        <v>322</v>
      </c>
      <c r="B16" s="15"/>
      <c r="C16" s="15">
        <v>0</v>
      </c>
      <c r="D16" s="15"/>
      <c r="E16" s="15">
        <v>1017</v>
      </c>
      <c r="F16" s="15"/>
      <c r="G16" s="15">
        <v>0</v>
      </c>
      <c r="H16" s="15"/>
      <c r="I16" s="15">
        <f t="shared" ref="I16:I36" si="3">G16-E16</f>
        <v>-1017</v>
      </c>
      <c r="J16" s="18" t="s">
        <v>22</v>
      </c>
      <c r="L16" s="120" t="s">
        <v>323</v>
      </c>
    </row>
    <row r="17" spans="1:10">
      <c r="A17" s="366" t="s">
        <v>324</v>
      </c>
      <c r="B17" s="15"/>
      <c r="C17" s="15">
        <v>0</v>
      </c>
      <c r="D17" s="15"/>
      <c r="E17" s="15">
        <v>0</v>
      </c>
      <c r="F17" s="15"/>
      <c r="G17" s="15">
        <v>0</v>
      </c>
      <c r="H17" s="15"/>
      <c r="I17" s="15">
        <f t="shared" si="3"/>
        <v>0</v>
      </c>
      <c r="J17" s="18" t="s">
        <v>22</v>
      </c>
    </row>
    <row r="18" spans="1:10">
      <c r="A18" s="366" t="s">
        <v>325</v>
      </c>
      <c r="B18" s="15"/>
      <c r="C18" s="15">
        <v>716</v>
      </c>
      <c r="D18" s="15"/>
      <c r="E18" s="15">
        <v>1</v>
      </c>
      <c r="F18" s="15"/>
      <c r="G18" s="15">
        <v>0</v>
      </c>
      <c r="H18" s="15"/>
      <c r="I18" s="15">
        <f t="shared" si="3"/>
        <v>-1</v>
      </c>
      <c r="J18" s="18" t="s">
        <v>22</v>
      </c>
    </row>
    <row r="19" spans="1:10">
      <c r="A19" s="366" t="s">
        <v>326</v>
      </c>
      <c r="B19" s="15"/>
      <c r="C19" s="15">
        <v>0</v>
      </c>
      <c r="D19" s="15"/>
      <c r="E19" s="15">
        <v>661</v>
      </c>
      <c r="F19" s="15"/>
      <c r="G19" s="15">
        <v>0</v>
      </c>
      <c r="H19" s="15"/>
      <c r="I19" s="15">
        <f t="shared" si="3"/>
        <v>-661</v>
      </c>
      <c r="J19" s="18" t="s">
        <v>22</v>
      </c>
    </row>
    <row r="20" spans="1:10">
      <c r="A20" s="366" t="s">
        <v>328</v>
      </c>
      <c r="B20" s="15"/>
      <c r="C20" s="15">
        <v>0</v>
      </c>
      <c r="D20" s="15"/>
      <c r="E20" s="15">
        <v>0</v>
      </c>
      <c r="F20" s="15"/>
      <c r="G20" s="15">
        <v>0</v>
      </c>
      <c r="H20" s="15"/>
      <c r="I20" s="15">
        <f t="shared" si="3"/>
        <v>0</v>
      </c>
      <c r="J20" s="18" t="s">
        <v>22</v>
      </c>
    </row>
    <row r="21" spans="1:10">
      <c r="A21" s="366" t="s">
        <v>329</v>
      </c>
      <c r="B21" s="15"/>
      <c r="C21" s="15">
        <v>0</v>
      </c>
      <c r="D21" s="15"/>
      <c r="E21" s="15">
        <v>31</v>
      </c>
      <c r="F21" s="15"/>
      <c r="G21" s="15">
        <v>0</v>
      </c>
      <c r="H21" s="15"/>
      <c r="I21" s="15">
        <f t="shared" si="3"/>
        <v>-31</v>
      </c>
      <c r="J21" s="18" t="s">
        <v>22</v>
      </c>
    </row>
    <row r="22" spans="1:10">
      <c r="A22" s="366" t="s">
        <v>331</v>
      </c>
      <c r="B22" s="15"/>
      <c r="C22" s="15">
        <v>4707</v>
      </c>
      <c r="D22" s="15"/>
      <c r="E22" s="15">
        <v>322</v>
      </c>
      <c r="F22" s="15"/>
      <c r="G22" s="15">
        <v>0</v>
      </c>
      <c r="H22" s="15"/>
      <c r="I22" s="15">
        <f t="shared" si="3"/>
        <v>-322</v>
      </c>
      <c r="J22" s="18" t="s">
        <v>22</v>
      </c>
    </row>
    <row r="23" spans="1:10">
      <c r="A23" s="366" t="s">
        <v>333</v>
      </c>
      <c r="B23" s="15"/>
      <c r="C23" s="15">
        <v>0</v>
      </c>
      <c r="D23" s="15"/>
      <c r="E23" s="15">
        <v>0</v>
      </c>
      <c r="F23" s="15"/>
      <c r="G23" s="15">
        <v>0</v>
      </c>
      <c r="H23" s="15"/>
      <c r="I23" s="15">
        <f t="shared" si="3"/>
        <v>0</v>
      </c>
      <c r="J23" s="18" t="s">
        <v>22</v>
      </c>
    </row>
    <row r="24" spans="1:10">
      <c r="A24" s="366" t="s">
        <v>334</v>
      </c>
      <c r="B24" s="15"/>
      <c r="C24" s="15">
        <v>53160</v>
      </c>
      <c r="D24" s="15"/>
      <c r="E24" s="15">
        <v>33236</v>
      </c>
      <c r="F24" s="15"/>
      <c r="G24" s="15">
        <v>33236</v>
      </c>
      <c r="H24" s="15"/>
      <c r="I24" s="15">
        <f t="shared" si="3"/>
        <v>0</v>
      </c>
      <c r="J24" s="18" t="s">
        <v>22</v>
      </c>
    </row>
    <row r="25" spans="1:10">
      <c r="A25" s="366" t="s">
        <v>335</v>
      </c>
      <c r="B25" s="15"/>
      <c r="C25" s="15">
        <v>0</v>
      </c>
      <c r="D25" s="15"/>
      <c r="E25" s="15">
        <f>10053+11892</f>
        <v>21945</v>
      </c>
      <c r="F25" s="15"/>
      <c r="G25" s="15">
        <v>11892</v>
      </c>
      <c r="H25" s="15"/>
      <c r="I25" s="15">
        <f t="shared" si="3"/>
        <v>-10053</v>
      </c>
      <c r="J25" s="18" t="s">
        <v>22</v>
      </c>
    </row>
    <row r="26" spans="1:10">
      <c r="A26" s="366" t="s">
        <v>336</v>
      </c>
      <c r="B26" s="15"/>
      <c r="C26" s="15">
        <v>0</v>
      </c>
      <c r="D26" s="15"/>
      <c r="E26" s="15">
        <v>0</v>
      </c>
      <c r="F26" s="15"/>
      <c r="G26" s="15">
        <v>0</v>
      </c>
      <c r="H26" s="15"/>
      <c r="I26" s="15">
        <f t="shared" si="3"/>
        <v>0</v>
      </c>
      <c r="J26" s="18" t="s">
        <v>22</v>
      </c>
    </row>
    <row r="27" spans="1:10">
      <c r="A27" s="366" t="s">
        <v>337</v>
      </c>
      <c r="B27" s="15"/>
      <c r="C27" s="15">
        <v>0</v>
      </c>
      <c r="D27" s="15"/>
      <c r="E27" s="15">
        <v>461</v>
      </c>
      <c r="F27" s="15"/>
      <c r="G27" s="15">
        <v>461</v>
      </c>
      <c r="H27" s="15"/>
      <c r="I27" s="15">
        <f t="shared" si="3"/>
        <v>0</v>
      </c>
      <c r="J27" s="18" t="s">
        <v>22</v>
      </c>
    </row>
    <row r="28" spans="1:10">
      <c r="A28" s="366" t="s">
        <v>338</v>
      </c>
      <c r="B28" s="15"/>
      <c r="C28" s="15">
        <v>0</v>
      </c>
      <c r="D28" s="15"/>
      <c r="E28" s="15">
        <v>0</v>
      </c>
      <c r="F28" s="15"/>
      <c r="G28" s="15">
        <v>0</v>
      </c>
      <c r="H28" s="15"/>
      <c r="I28" s="15">
        <f t="shared" si="3"/>
        <v>0</v>
      </c>
      <c r="J28" s="18" t="s">
        <v>22</v>
      </c>
    </row>
    <row r="29" spans="1:10">
      <c r="A29" s="366" t="s">
        <v>339</v>
      </c>
      <c r="B29" s="15"/>
      <c r="C29" s="15">
        <v>0</v>
      </c>
      <c r="D29" s="15"/>
      <c r="E29" s="15">
        <v>0</v>
      </c>
      <c r="F29" s="15"/>
      <c r="G29" s="15">
        <v>0</v>
      </c>
      <c r="H29" s="15"/>
      <c r="I29" s="15">
        <f t="shared" si="3"/>
        <v>0</v>
      </c>
      <c r="J29" s="18" t="s">
        <v>22</v>
      </c>
    </row>
    <row r="30" spans="1:10">
      <c r="A30" s="366" t="s">
        <v>340</v>
      </c>
      <c r="B30" s="15"/>
      <c r="C30" s="15">
        <v>0</v>
      </c>
      <c r="D30" s="15"/>
      <c r="E30" s="15">
        <v>4029</v>
      </c>
      <c r="F30" s="15"/>
      <c r="G30" s="15">
        <v>4029</v>
      </c>
      <c r="H30" s="15"/>
      <c r="I30" s="15">
        <f t="shared" si="3"/>
        <v>0</v>
      </c>
      <c r="J30" s="18" t="s">
        <v>22</v>
      </c>
    </row>
    <row r="31" spans="1:10">
      <c r="A31" s="366" t="s">
        <v>341</v>
      </c>
      <c r="B31" s="15"/>
      <c r="C31" s="15">
        <v>0</v>
      </c>
      <c r="D31" s="15"/>
      <c r="E31" s="15">
        <v>0</v>
      </c>
      <c r="F31" s="15"/>
      <c r="G31" s="15">
        <v>0</v>
      </c>
      <c r="H31" s="15"/>
      <c r="I31" s="15">
        <f t="shared" si="3"/>
        <v>0</v>
      </c>
      <c r="J31" s="18" t="s">
        <v>22</v>
      </c>
    </row>
    <row r="32" spans="1:10">
      <c r="A32" s="366" t="s">
        <v>342</v>
      </c>
      <c r="B32" s="15"/>
      <c r="C32" s="15">
        <v>1813</v>
      </c>
      <c r="D32" s="15"/>
      <c r="E32" s="15">
        <v>1696</v>
      </c>
      <c r="F32" s="15"/>
      <c r="G32" s="15">
        <v>1696</v>
      </c>
      <c r="H32" s="15"/>
      <c r="I32" s="15">
        <f t="shared" si="3"/>
        <v>0</v>
      </c>
      <c r="J32" s="18" t="s">
        <v>22</v>
      </c>
    </row>
    <row r="33" spans="1:12">
      <c r="A33" s="366" t="s">
        <v>343</v>
      </c>
      <c r="B33" s="15"/>
      <c r="C33" s="15">
        <v>22659</v>
      </c>
      <c r="D33" s="15"/>
      <c r="E33" s="15">
        <v>17808</v>
      </c>
      <c r="F33" s="15"/>
      <c r="G33" s="15">
        <v>17808</v>
      </c>
      <c r="H33" s="15"/>
      <c r="I33" s="15">
        <f t="shared" si="3"/>
        <v>0</v>
      </c>
      <c r="J33" s="18" t="s">
        <v>22</v>
      </c>
    </row>
    <row r="34" spans="1:12">
      <c r="A34" s="366" t="s">
        <v>344</v>
      </c>
      <c r="B34" s="15"/>
      <c r="C34" s="15">
        <v>21687</v>
      </c>
      <c r="D34" s="15"/>
      <c r="E34" s="15">
        <f>84605+11860</f>
        <v>96465</v>
      </c>
      <c r="F34" s="15"/>
      <c r="G34" s="15">
        <v>11860</v>
      </c>
      <c r="H34" s="15"/>
      <c r="I34" s="15">
        <f t="shared" si="3"/>
        <v>-84605</v>
      </c>
      <c r="J34" s="18" t="s">
        <v>22</v>
      </c>
    </row>
    <row r="35" spans="1:12">
      <c r="A35" s="366" t="s">
        <v>345</v>
      </c>
      <c r="B35" s="15"/>
      <c r="C35" s="15">
        <v>0</v>
      </c>
      <c r="D35" s="15"/>
      <c r="E35" s="15">
        <v>0</v>
      </c>
      <c r="F35" s="15"/>
      <c r="G35" s="15">
        <v>0</v>
      </c>
      <c r="H35" s="15"/>
      <c r="I35" s="15">
        <f t="shared" si="3"/>
        <v>0</v>
      </c>
      <c r="J35" s="18" t="s">
        <v>22</v>
      </c>
    </row>
    <row r="36" spans="1:12">
      <c r="A36" s="366" t="s">
        <v>346</v>
      </c>
      <c r="B36" s="15"/>
      <c r="C36" s="15">
        <v>0</v>
      </c>
      <c r="D36" s="15"/>
      <c r="E36" s="15">
        <v>0</v>
      </c>
      <c r="F36" s="15"/>
      <c r="G36" s="15">
        <v>0</v>
      </c>
      <c r="H36" s="15"/>
      <c r="I36" s="15">
        <f t="shared" si="3"/>
        <v>0</v>
      </c>
      <c r="J36" s="18" t="s">
        <v>22</v>
      </c>
    </row>
    <row r="37" spans="1:12">
      <c r="A37" s="368" t="s">
        <v>347</v>
      </c>
      <c r="B37" s="13"/>
      <c r="C37" s="13">
        <f>SUM(C14:C36)</f>
        <v>104742</v>
      </c>
      <c r="D37" s="13"/>
      <c r="E37" s="13">
        <f t="shared" ref="E37:I37" si="4">SUM(E14:E36)</f>
        <v>177672</v>
      </c>
      <c r="F37" s="13"/>
      <c r="G37" s="13">
        <f>SUM(G14:G36)</f>
        <v>80982</v>
      </c>
      <c r="H37" s="13"/>
      <c r="I37" s="13">
        <f t="shared" si="4"/>
        <v>-96690</v>
      </c>
      <c r="J37" s="18" t="s">
        <v>22</v>
      </c>
      <c r="L37" s="118"/>
    </row>
    <row r="38" spans="1:12">
      <c r="A38" s="366" t="s">
        <v>348</v>
      </c>
      <c r="B38" s="15"/>
      <c r="C38" s="15">
        <v>-103721</v>
      </c>
      <c r="D38" s="15"/>
      <c r="E38" s="15">
        <v>-96690</v>
      </c>
      <c r="F38" s="15"/>
      <c r="G38" s="15">
        <v>0</v>
      </c>
      <c r="H38" s="15"/>
      <c r="I38" s="15">
        <f>G38-E38</f>
        <v>96690</v>
      </c>
      <c r="J38" s="18" t="s">
        <v>22</v>
      </c>
      <c r="L38" s="118"/>
    </row>
    <row r="39" spans="1:12">
      <c r="A39" s="366" t="s">
        <v>349</v>
      </c>
      <c r="B39" s="15"/>
      <c r="C39" s="15">
        <v>0</v>
      </c>
      <c r="D39" s="15"/>
      <c r="E39" s="15">
        <v>0</v>
      </c>
      <c r="F39" s="15"/>
      <c r="G39" s="15">
        <v>0</v>
      </c>
      <c r="H39" s="15"/>
      <c r="I39" s="15">
        <f t="shared" ref="I39:I42" si="5">G39-E39</f>
        <v>0</v>
      </c>
      <c r="J39" s="18" t="s">
        <v>22</v>
      </c>
      <c r="L39" s="118"/>
    </row>
    <row r="40" spans="1:12">
      <c r="A40" s="366" t="s">
        <v>350</v>
      </c>
      <c r="B40" s="15"/>
      <c r="C40" s="15">
        <v>-16729</v>
      </c>
      <c r="D40" s="15"/>
      <c r="E40" s="15">
        <v>0</v>
      </c>
      <c r="F40" s="15"/>
      <c r="G40" s="15">
        <v>0</v>
      </c>
      <c r="H40" s="15"/>
      <c r="I40" s="15">
        <f t="shared" si="5"/>
        <v>0</v>
      </c>
      <c r="J40" s="18" t="s">
        <v>22</v>
      </c>
      <c r="L40" s="118"/>
    </row>
    <row r="41" spans="1:12">
      <c r="A41" s="366" t="s">
        <v>351</v>
      </c>
      <c r="B41" s="15"/>
      <c r="C41" s="15">
        <v>96690</v>
      </c>
      <c r="D41" s="15"/>
      <c r="E41" s="15">
        <v>0</v>
      </c>
      <c r="F41" s="15"/>
      <c r="G41" s="15">
        <v>0</v>
      </c>
      <c r="H41" s="15"/>
      <c r="I41" s="15">
        <f t="shared" si="5"/>
        <v>0</v>
      </c>
      <c r="J41" s="18" t="s">
        <v>22</v>
      </c>
      <c r="L41" s="118"/>
    </row>
    <row r="42" spans="1:12">
      <c r="A42" s="366" t="s">
        <v>352</v>
      </c>
      <c r="B42" s="15"/>
      <c r="C42" s="15">
        <v>0</v>
      </c>
      <c r="D42" s="15"/>
      <c r="E42" s="15">
        <v>0</v>
      </c>
      <c r="F42" s="15"/>
      <c r="G42" s="15">
        <v>0</v>
      </c>
      <c r="H42" s="15"/>
      <c r="I42" s="15">
        <f t="shared" si="5"/>
        <v>0</v>
      </c>
      <c r="J42" s="18" t="s">
        <v>22</v>
      </c>
      <c r="L42" s="118"/>
    </row>
    <row r="43" spans="1:12">
      <c r="A43" s="371" t="s">
        <v>353</v>
      </c>
      <c r="B43" s="14">
        <f t="shared" ref="B43:I43" si="6">SUM(B37:B42)</f>
        <v>0</v>
      </c>
      <c r="C43" s="14">
        <f>SUM(C37:C42)</f>
        <v>80982</v>
      </c>
      <c r="D43" s="14">
        <f t="shared" si="6"/>
        <v>0</v>
      </c>
      <c r="E43" s="14">
        <f t="shared" si="6"/>
        <v>80982</v>
      </c>
      <c r="F43" s="14">
        <f t="shared" si="6"/>
        <v>0</v>
      </c>
      <c r="G43" s="14">
        <f t="shared" si="6"/>
        <v>80982</v>
      </c>
      <c r="H43" s="14">
        <f t="shared" si="6"/>
        <v>0</v>
      </c>
      <c r="I43" s="14">
        <f t="shared" si="6"/>
        <v>0</v>
      </c>
      <c r="J43" s="18" t="s">
        <v>22</v>
      </c>
      <c r="L43" s="118"/>
    </row>
    <row r="44" spans="1:12">
      <c r="A44" s="165" t="s">
        <v>35</v>
      </c>
      <c r="B44" s="195"/>
      <c r="C44" s="195"/>
      <c r="D44" s="195"/>
      <c r="E44" s="195"/>
      <c r="F44" s="195"/>
      <c r="G44" s="195"/>
      <c r="H44" s="195"/>
      <c r="I44" s="195"/>
      <c r="J44" s="18" t="s">
        <v>22</v>
      </c>
    </row>
    <row r="45" spans="1:12">
      <c r="A45" s="366" t="s">
        <v>355</v>
      </c>
      <c r="B45" s="15">
        <v>0</v>
      </c>
      <c r="C45" s="15"/>
      <c r="D45" s="15">
        <v>0</v>
      </c>
      <c r="E45" s="15"/>
      <c r="F45" s="15">
        <v>0</v>
      </c>
      <c r="G45" s="15"/>
      <c r="H45" s="15">
        <f>F45-D45</f>
        <v>0</v>
      </c>
      <c r="I45" s="15"/>
      <c r="J45" s="18" t="s">
        <v>22</v>
      </c>
      <c r="L45" s="120" t="s">
        <v>356</v>
      </c>
    </row>
    <row r="46" spans="1:12">
      <c r="A46" s="366"/>
      <c r="B46" s="15"/>
      <c r="C46" s="15"/>
      <c r="D46" s="15"/>
      <c r="E46" s="15"/>
      <c r="F46" s="15"/>
      <c r="G46" s="15"/>
      <c r="H46" s="15"/>
      <c r="I46" s="15"/>
      <c r="J46" s="18" t="s">
        <v>22</v>
      </c>
      <c r="L46" s="118"/>
    </row>
    <row r="47" spans="1:12">
      <c r="A47" s="366" t="s">
        <v>357</v>
      </c>
      <c r="B47" s="15"/>
      <c r="C47" s="15">
        <v>0</v>
      </c>
      <c r="D47" s="15"/>
      <c r="E47" s="15">
        <v>0</v>
      </c>
      <c r="F47" s="15"/>
      <c r="G47" s="15">
        <v>0</v>
      </c>
      <c r="H47" s="15"/>
      <c r="I47" s="15">
        <f t="shared" ref="I47:I48" si="7">G47-E47</f>
        <v>0</v>
      </c>
      <c r="J47" s="18" t="s">
        <v>22</v>
      </c>
    </row>
    <row r="48" spans="1:12">
      <c r="A48" s="370" t="s">
        <v>336</v>
      </c>
      <c r="B48" s="29"/>
      <c r="C48" s="29">
        <v>0</v>
      </c>
      <c r="D48" s="29"/>
      <c r="E48" s="29">
        <v>0</v>
      </c>
      <c r="F48" s="29"/>
      <c r="G48" s="29">
        <v>0</v>
      </c>
      <c r="H48" s="29"/>
      <c r="I48" s="29">
        <f t="shared" si="7"/>
        <v>0</v>
      </c>
      <c r="J48" s="18" t="s">
        <v>22</v>
      </c>
    </row>
    <row r="49" spans="10:10">
      <c r="J49" s="1" t="s">
        <v>23</v>
      </c>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1"/>
  <headerFooter scaleWithDoc="0">
    <oddHeader>&amp;L&amp;"Times New Roman,Bold"&amp;12L. Summary of Requirements by Object Class</oddHeader>
    <oddFooter>&amp;C&amp;"Times New Roman,Regular"Exhibit L - Summary of Requirements by Object Class</oddFooter>
  </headerFooter>
</worksheet>
</file>

<file path=xl/worksheets/sheet2.xml><?xml version="1.0" encoding="utf-8"?>
<worksheet xmlns="http://schemas.openxmlformats.org/spreadsheetml/2006/main" xmlns:r="http://schemas.openxmlformats.org/officeDocument/2006/relationships">
  <dimension ref="A1:V63"/>
  <sheetViews>
    <sheetView view="pageBreakPreview" topLeftCell="A7" zoomScaleNormal="100" zoomScaleSheetLayoutView="100" workbookViewId="0">
      <selection activeCell="A18" sqref="A18"/>
    </sheetView>
  </sheetViews>
  <sheetFormatPr defaultColWidth="9.140625" defaultRowHeight="15"/>
  <cols>
    <col min="1" max="1" width="53.28515625" style="2" bestFit="1" customWidth="1"/>
    <col min="2" max="3" width="8.28515625" style="2" customWidth="1"/>
    <col min="4" max="4" width="12.7109375" style="2" customWidth="1"/>
    <col min="5" max="6" width="8.28515625" style="2" customWidth="1"/>
    <col min="7" max="7" width="12.7109375" style="2" customWidth="1"/>
    <col min="8" max="9" width="8.28515625" style="2" customWidth="1"/>
    <col min="10" max="10" width="12.7109375" style="2" customWidth="1"/>
    <col min="11" max="11" width="8.28515625" style="2" customWidth="1"/>
    <col min="12" max="12" width="7.85546875" style="2" customWidth="1"/>
    <col min="13" max="13" width="12.7109375" style="2" customWidth="1"/>
    <col min="14" max="14" width="14" style="1" bestFit="1" customWidth="1"/>
    <col min="15" max="15" width="3.28515625" style="2" customWidth="1"/>
    <col min="16" max="16" width="116.7109375" style="2" customWidth="1"/>
    <col min="17" max="18" width="8.28515625" style="2" customWidth="1"/>
    <col min="19" max="19" width="12.7109375" style="2" customWidth="1"/>
    <col min="20" max="21" width="8.28515625" style="2" customWidth="1"/>
    <col min="22" max="22" width="12.7109375" style="2" customWidth="1"/>
    <col min="23" max="16384" width="9.140625" style="2"/>
  </cols>
  <sheetData>
    <row r="1" spans="1:22" ht="18.75">
      <c r="A1" s="382" t="s">
        <v>0</v>
      </c>
      <c r="B1" s="382"/>
      <c r="C1" s="382"/>
      <c r="D1" s="382"/>
      <c r="E1" s="382"/>
      <c r="F1" s="382"/>
      <c r="G1" s="382"/>
      <c r="H1" s="382"/>
      <c r="I1" s="382"/>
      <c r="J1" s="382"/>
      <c r="K1" s="382"/>
      <c r="L1" s="382"/>
      <c r="M1" s="382"/>
      <c r="N1" s="18" t="s">
        <v>22</v>
      </c>
      <c r="O1" s="19"/>
      <c r="P1" s="3" t="s">
        <v>31</v>
      </c>
      <c r="Q1" s="19"/>
      <c r="R1" s="19"/>
      <c r="S1" s="19"/>
      <c r="T1" s="19"/>
      <c r="U1" s="19"/>
      <c r="V1" s="19"/>
    </row>
    <row r="2" spans="1:22" ht="15.75">
      <c r="A2" s="383" t="s">
        <v>122</v>
      </c>
      <c r="B2" s="383"/>
      <c r="C2" s="383"/>
      <c r="D2" s="383"/>
      <c r="E2" s="383"/>
      <c r="F2" s="383"/>
      <c r="G2" s="383"/>
      <c r="H2" s="383"/>
      <c r="I2" s="383"/>
      <c r="J2" s="383"/>
      <c r="K2" s="383"/>
      <c r="L2" s="383"/>
      <c r="M2" s="383"/>
      <c r="N2" s="18" t="s">
        <v>22</v>
      </c>
      <c r="O2" s="20"/>
      <c r="P2" s="4"/>
      <c r="Q2" s="20"/>
      <c r="R2" s="20"/>
      <c r="S2" s="20"/>
      <c r="T2" s="20"/>
      <c r="U2" s="20"/>
      <c r="V2" s="20"/>
    </row>
    <row r="3" spans="1:22">
      <c r="A3" s="384" t="s">
        <v>1</v>
      </c>
      <c r="B3" s="384"/>
      <c r="C3" s="384"/>
      <c r="D3" s="384"/>
      <c r="E3" s="384"/>
      <c r="F3" s="384"/>
      <c r="G3" s="384"/>
      <c r="H3" s="384"/>
      <c r="I3" s="384"/>
      <c r="J3" s="384"/>
      <c r="K3" s="384"/>
      <c r="L3" s="384"/>
      <c r="M3" s="384"/>
      <c r="N3" s="18" t="s">
        <v>22</v>
      </c>
      <c r="O3" s="21"/>
      <c r="P3" s="4" t="s">
        <v>120</v>
      </c>
      <c r="Q3" s="21"/>
      <c r="R3" s="21"/>
      <c r="S3" s="21"/>
      <c r="T3" s="21"/>
      <c r="U3" s="21"/>
      <c r="V3" s="21"/>
    </row>
    <row r="4" spans="1:22">
      <c r="A4" s="385" t="s">
        <v>2</v>
      </c>
      <c r="B4" s="385"/>
      <c r="C4" s="385"/>
      <c r="D4" s="385"/>
      <c r="E4" s="385"/>
      <c r="F4" s="385"/>
      <c r="G4" s="385"/>
      <c r="H4" s="385"/>
      <c r="I4" s="385"/>
      <c r="J4" s="385"/>
      <c r="K4" s="385"/>
      <c r="L4" s="385"/>
      <c r="M4" s="385"/>
      <c r="N4" s="18" t="s">
        <v>22</v>
      </c>
      <c r="O4" s="22"/>
      <c r="P4" s="4" t="s">
        <v>56</v>
      </c>
      <c r="Q4" s="22"/>
      <c r="R4" s="22"/>
      <c r="S4" s="22"/>
      <c r="T4" s="22"/>
      <c r="U4" s="22"/>
      <c r="V4" s="22"/>
    </row>
    <row r="5" spans="1:22" ht="15.75" thickBot="1">
      <c r="A5" s="385"/>
      <c r="B5" s="385"/>
      <c r="C5" s="385"/>
      <c r="D5" s="385"/>
      <c r="E5" s="385"/>
      <c r="F5" s="385"/>
      <c r="G5" s="385"/>
      <c r="H5" s="385"/>
      <c r="I5" s="385"/>
      <c r="J5" s="385"/>
      <c r="K5" s="385"/>
      <c r="L5" s="385"/>
      <c r="M5" s="385"/>
      <c r="N5" s="18" t="s">
        <v>22</v>
      </c>
      <c r="O5" s="22"/>
      <c r="P5" s="23"/>
      <c r="Q5" s="22"/>
      <c r="R5" s="22"/>
      <c r="S5" s="22"/>
      <c r="T5" s="22"/>
      <c r="U5" s="22"/>
      <c r="V5" s="22"/>
    </row>
    <row r="6" spans="1:22">
      <c r="A6" s="385"/>
      <c r="B6" s="385"/>
      <c r="C6" s="385"/>
      <c r="D6" s="385"/>
      <c r="E6" s="385"/>
      <c r="F6" s="385"/>
      <c r="G6" s="385"/>
      <c r="H6" s="385"/>
      <c r="I6" s="385"/>
      <c r="J6" s="385"/>
      <c r="K6" s="385"/>
      <c r="L6" s="385"/>
      <c r="M6" s="385"/>
      <c r="N6" s="18" t="s">
        <v>22</v>
      </c>
      <c r="O6" s="22"/>
      <c r="P6" s="22"/>
      <c r="Q6" s="22"/>
      <c r="R6" s="22"/>
      <c r="S6" s="22"/>
      <c r="T6" s="22"/>
      <c r="U6" s="22"/>
      <c r="V6" s="22"/>
    </row>
    <row r="7" spans="1:22" ht="45.75" customHeight="1">
      <c r="A7" s="386" t="s">
        <v>53</v>
      </c>
      <c r="B7" s="388" t="s">
        <v>46</v>
      </c>
      <c r="C7" s="388"/>
      <c r="D7" s="388"/>
      <c r="E7" s="388" t="s">
        <v>125</v>
      </c>
      <c r="F7" s="388"/>
      <c r="G7" s="388"/>
      <c r="H7" s="388" t="s">
        <v>72</v>
      </c>
      <c r="I7" s="388"/>
      <c r="J7" s="388"/>
      <c r="K7" s="388" t="s">
        <v>15</v>
      </c>
      <c r="L7" s="388"/>
      <c r="M7" s="388"/>
      <c r="N7" s="18" t="s">
        <v>22</v>
      </c>
      <c r="P7" s="2" t="s">
        <v>62</v>
      </c>
    </row>
    <row r="8" spans="1:22" ht="30">
      <c r="A8" s="387"/>
      <c r="B8" s="252" t="s">
        <v>4</v>
      </c>
      <c r="C8" s="252" t="s">
        <v>48</v>
      </c>
      <c r="D8" s="252" t="s">
        <v>5</v>
      </c>
      <c r="E8" s="252" t="s">
        <v>4</v>
      </c>
      <c r="F8" s="252" t="s">
        <v>64</v>
      </c>
      <c r="G8" s="252" t="s">
        <v>5</v>
      </c>
      <c r="H8" s="252" t="s">
        <v>4</v>
      </c>
      <c r="I8" s="252" t="s">
        <v>64</v>
      </c>
      <c r="J8" s="252" t="s">
        <v>5</v>
      </c>
      <c r="K8" s="252" t="s">
        <v>4</v>
      </c>
      <c r="L8" s="252" t="s">
        <v>64</v>
      </c>
      <c r="M8" s="252" t="s">
        <v>5</v>
      </c>
      <c r="N8" s="18" t="s">
        <v>22</v>
      </c>
      <c r="P8" s="26" t="s">
        <v>54</v>
      </c>
    </row>
    <row r="9" spans="1:22">
      <c r="A9" s="253" t="s">
        <v>106</v>
      </c>
      <c r="B9" s="195">
        <v>7211</v>
      </c>
      <c r="C9" s="195">
        <f>ROUND((B9/$B$13)*32381,0)</f>
        <v>6864</v>
      </c>
      <c r="D9" s="195">
        <v>1683508.0149999999</v>
      </c>
      <c r="E9" s="195">
        <v>7211</v>
      </c>
      <c r="F9" s="195">
        <v>6954</v>
      </c>
      <c r="G9" s="195">
        <f>ROUND(D9*1.00612,0)</f>
        <v>1693811</v>
      </c>
      <c r="H9" s="195">
        <f>K9-E9</f>
        <v>-67</v>
      </c>
      <c r="I9" s="195">
        <f t="shared" ref="I9:I12" si="0">L9-F9</f>
        <v>-57</v>
      </c>
      <c r="J9" s="195">
        <f t="shared" ref="J9:J11" si="1">M9-G9</f>
        <v>24818</v>
      </c>
      <c r="K9" s="195">
        <f>H27-E27-B27</f>
        <v>7144</v>
      </c>
      <c r="L9" s="195">
        <f t="shared" ref="L9:M9" si="2">I27-F27-C27</f>
        <v>6897</v>
      </c>
      <c r="M9" s="195">
        <f t="shared" si="2"/>
        <v>1718629</v>
      </c>
      <c r="N9" s="18" t="s">
        <v>22</v>
      </c>
      <c r="P9" s="2" t="s">
        <v>121</v>
      </c>
    </row>
    <row r="10" spans="1:22">
      <c r="A10" s="254" t="s">
        <v>107</v>
      </c>
      <c r="B10" s="15">
        <v>12757</v>
      </c>
      <c r="C10" s="15">
        <f t="shared" ref="C10:C11" si="3">ROUND((B10/$B$13)*32381,0)</f>
        <v>12143</v>
      </c>
      <c r="D10" s="15">
        <v>3229095.719</v>
      </c>
      <c r="E10" s="15">
        <v>12757</v>
      </c>
      <c r="F10" s="15">
        <v>12303</v>
      </c>
      <c r="G10" s="15">
        <f t="shared" ref="G10:G12" si="4">ROUND(D10*1.00612,0)</f>
        <v>3248858</v>
      </c>
      <c r="H10" s="15">
        <f t="shared" ref="H10:H12" si="5">K10-E10</f>
        <v>296</v>
      </c>
      <c r="I10" s="15">
        <f t="shared" si="0"/>
        <v>324</v>
      </c>
      <c r="J10" s="15">
        <f t="shared" si="1"/>
        <v>91447</v>
      </c>
      <c r="K10" s="15">
        <f t="shared" ref="K10:M10" si="6">H28-E28-B28</f>
        <v>13053</v>
      </c>
      <c r="L10" s="15">
        <f t="shared" si="6"/>
        <v>12627</v>
      </c>
      <c r="M10" s="15">
        <f t="shared" si="6"/>
        <v>3340305</v>
      </c>
      <c r="N10" s="18" t="s">
        <v>22</v>
      </c>
    </row>
    <row r="11" spans="1:22">
      <c r="A11" s="254" t="s">
        <v>108</v>
      </c>
      <c r="B11" s="15">
        <v>11948</v>
      </c>
      <c r="C11" s="15">
        <f t="shared" si="3"/>
        <v>11373</v>
      </c>
      <c r="D11" s="15">
        <v>2624371.2370000002</v>
      </c>
      <c r="E11" s="15">
        <v>11948</v>
      </c>
      <c r="F11" s="15">
        <v>11522</v>
      </c>
      <c r="G11" s="15">
        <f t="shared" si="4"/>
        <v>2640432</v>
      </c>
      <c r="H11" s="15">
        <f t="shared" si="5"/>
        <v>-147</v>
      </c>
      <c r="I11" s="15">
        <f t="shared" si="0"/>
        <v>-83</v>
      </c>
      <c r="J11" s="15">
        <f t="shared" si="1"/>
        <v>16422</v>
      </c>
      <c r="K11" s="15">
        <f t="shared" ref="K11:M11" si="7">H29-E29-B29</f>
        <v>11801</v>
      </c>
      <c r="L11" s="15">
        <f t="shared" si="7"/>
        <v>11439</v>
      </c>
      <c r="M11" s="15">
        <f t="shared" si="7"/>
        <v>2656854</v>
      </c>
      <c r="N11" s="18" t="s">
        <v>22</v>
      </c>
    </row>
    <row r="12" spans="1:22">
      <c r="A12" s="255" t="s">
        <v>109</v>
      </c>
      <c r="B12" s="240">
        <v>2103</v>
      </c>
      <c r="C12" s="240">
        <f>32381-SUM(C9:C11)</f>
        <v>2001</v>
      </c>
      <c r="D12" s="240">
        <v>500016.02899999998</v>
      </c>
      <c r="E12" s="240">
        <v>2103</v>
      </c>
      <c r="F12" s="240">
        <v>2028</v>
      </c>
      <c r="G12" s="240">
        <f t="shared" si="4"/>
        <v>503076</v>
      </c>
      <c r="H12" s="240">
        <f t="shared" si="5"/>
        <v>-47</v>
      </c>
      <c r="I12" s="240">
        <f t="shared" si="0"/>
        <v>-58</v>
      </c>
      <c r="J12" s="240">
        <f>M12-G12</f>
        <v>-10945</v>
      </c>
      <c r="K12" s="240">
        <f t="shared" ref="K12:M12" si="8">H30-E30-B30</f>
        <v>2056</v>
      </c>
      <c r="L12" s="240">
        <f t="shared" si="8"/>
        <v>1970</v>
      </c>
      <c r="M12" s="240">
        <f t="shared" si="8"/>
        <v>492131</v>
      </c>
      <c r="N12" s="18" t="s">
        <v>22</v>
      </c>
    </row>
    <row r="13" spans="1:22">
      <c r="A13" s="256" t="s">
        <v>50</v>
      </c>
      <c r="B13" s="203">
        <f>SUM(B9:B12)</f>
        <v>34019</v>
      </c>
      <c r="C13" s="203">
        <f t="shared" ref="C13:M13" si="9">SUM(C9:C12)</f>
        <v>32381</v>
      </c>
      <c r="D13" s="203">
        <f t="shared" si="9"/>
        <v>8036991.0000000009</v>
      </c>
      <c r="E13" s="203">
        <f t="shared" si="9"/>
        <v>34019</v>
      </c>
      <c r="F13" s="203">
        <f t="shared" si="9"/>
        <v>32807</v>
      </c>
      <c r="G13" s="203">
        <f t="shared" si="9"/>
        <v>8086177</v>
      </c>
      <c r="H13" s="257">
        <f t="shared" si="9"/>
        <v>35</v>
      </c>
      <c r="I13" s="257">
        <f t="shared" si="9"/>
        <v>126</v>
      </c>
      <c r="J13" s="203">
        <f t="shared" si="9"/>
        <v>121742</v>
      </c>
      <c r="K13" s="203">
        <f t="shared" si="9"/>
        <v>34054</v>
      </c>
      <c r="L13" s="203">
        <f t="shared" si="9"/>
        <v>32933</v>
      </c>
      <c r="M13" s="203">
        <f t="shared" si="9"/>
        <v>8207919</v>
      </c>
      <c r="N13" s="18" t="s">
        <v>22</v>
      </c>
      <c r="P13" s="17" t="s">
        <v>39</v>
      </c>
    </row>
    <row r="14" spans="1:22">
      <c r="A14" s="258" t="s">
        <v>49</v>
      </c>
      <c r="B14" s="207"/>
      <c r="C14" s="207"/>
      <c r="D14" s="195">
        <v>0</v>
      </c>
      <c r="E14" s="207"/>
      <c r="F14" s="207"/>
      <c r="G14" s="195">
        <v>0</v>
      </c>
      <c r="H14" s="207"/>
      <c r="I14" s="207"/>
      <c r="J14" s="195">
        <v>0</v>
      </c>
      <c r="K14" s="207"/>
      <c r="L14" s="207"/>
      <c r="M14" s="195">
        <f t="shared" ref="M14:M16" si="10">G14+J14</f>
        <v>0</v>
      </c>
      <c r="N14" s="18" t="s">
        <v>22</v>
      </c>
      <c r="P14" s="17"/>
    </row>
    <row r="15" spans="1:22">
      <c r="A15" s="259" t="s">
        <v>110</v>
      </c>
      <c r="B15" s="208"/>
      <c r="C15" s="208"/>
      <c r="D15" s="200">
        <v>0</v>
      </c>
      <c r="E15" s="208"/>
      <c r="F15" s="208"/>
      <c r="G15" s="200">
        <v>10020</v>
      </c>
      <c r="H15" s="208"/>
      <c r="I15" s="208"/>
      <c r="J15" s="200">
        <v>-10020</v>
      </c>
      <c r="K15" s="208"/>
      <c r="L15" s="208"/>
      <c r="M15" s="200">
        <f t="shared" si="10"/>
        <v>0</v>
      </c>
      <c r="N15" s="18" t="s">
        <v>22</v>
      </c>
      <c r="P15" s="17"/>
    </row>
    <row r="16" spans="1:22">
      <c r="A16" s="260" t="s">
        <v>65</v>
      </c>
      <c r="B16" s="10"/>
      <c r="C16" s="10"/>
      <c r="D16" s="29">
        <f>SUM(D13:D15)</f>
        <v>8036991.0000000009</v>
      </c>
      <c r="E16" s="10"/>
      <c r="F16" s="10"/>
      <c r="G16" s="29">
        <f>SUM(G13:G15)</f>
        <v>8096197</v>
      </c>
      <c r="H16" s="10"/>
      <c r="I16" s="10"/>
      <c r="J16" s="29">
        <f>SUM(J13:J15)</f>
        <v>111722</v>
      </c>
      <c r="K16" s="10"/>
      <c r="L16" s="10"/>
      <c r="M16" s="29">
        <f t="shared" si="10"/>
        <v>8207919</v>
      </c>
      <c r="N16" s="18" t="s">
        <v>22</v>
      </c>
      <c r="P16" s="17"/>
    </row>
    <row r="17" spans="1:16">
      <c r="A17" s="198" t="s">
        <v>35</v>
      </c>
      <c r="B17" s="30"/>
      <c r="C17" s="31">
        <v>3138</v>
      </c>
      <c r="D17" s="30"/>
      <c r="E17" s="30"/>
      <c r="F17" s="30">
        <v>3150</v>
      </c>
      <c r="G17" s="30"/>
      <c r="H17" s="30"/>
      <c r="I17" s="30">
        <v>0</v>
      </c>
      <c r="J17" s="30"/>
      <c r="K17" s="30"/>
      <c r="L17" s="30">
        <f t="shared" ref="L17:L18" si="11">F17+I17</f>
        <v>3150</v>
      </c>
      <c r="M17" s="30"/>
      <c r="N17" s="18" t="s">
        <v>22</v>
      </c>
      <c r="P17" s="2" t="s">
        <v>73</v>
      </c>
    </row>
    <row r="18" spans="1:16">
      <c r="A18" s="254" t="s">
        <v>51</v>
      </c>
      <c r="B18" s="15"/>
      <c r="C18" s="15">
        <f>C13+C17</f>
        <v>35519</v>
      </c>
      <c r="D18" s="15"/>
      <c r="E18" s="15"/>
      <c r="F18" s="15">
        <f>F13+F17</f>
        <v>35957</v>
      </c>
      <c r="G18" s="15"/>
      <c r="H18" s="15"/>
      <c r="I18" s="162">
        <f>I13+I17</f>
        <v>126</v>
      </c>
      <c r="J18" s="15"/>
      <c r="K18" s="15"/>
      <c r="L18" s="15">
        <f t="shared" si="11"/>
        <v>36083</v>
      </c>
      <c r="M18" s="15"/>
      <c r="N18" s="18" t="s">
        <v>22</v>
      </c>
      <c r="P18" s="2" t="s">
        <v>74</v>
      </c>
    </row>
    <row r="19" spans="1:16">
      <c r="A19" s="254"/>
      <c r="B19" s="15"/>
      <c r="C19" s="15"/>
      <c r="D19" s="15"/>
      <c r="E19" s="15"/>
      <c r="F19" s="15"/>
      <c r="G19" s="15"/>
      <c r="H19" s="15"/>
      <c r="I19" s="15"/>
      <c r="J19" s="15"/>
      <c r="K19" s="15"/>
      <c r="L19" s="15"/>
      <c r="M19" s="15"/>
      <c r="N19" s="18" t="s">
        <v>22</v>
      </c>
      <c r="P19" s="2" t="s">
        <v>75</v>
      </c>
    </row>
    <row r="20" spans="1:16">
      <c r="A20" s="254" t="s">
        <v>36</v>
      </c>
      <c r="B20" s="15"/>
      <c r="C20" s="15"/>
      <c r="D20" s="15"/>
      <c r="E20" s="15"/>
      <c r="F20" s="15"/>
      <c r="G20" s="15"/>
      <c r="H20" s="15"/>
      <c r="I20" s="15"/>
      <c r="J20" s="15"/>
      <c r="K20" s="15"/>
      <c r="L20" s="15"/>
      <c r="M20" s="15"/>
      <c r="N20" s="18" t="s">
        <v>22</v>
      </c>
      <c r="P20" s="2" t="s">
        <v>76</v>
      </c>
    </row>
    <row r="21" spans="1:16">
      <c r="A21" s="261" t="s">
        <v>37</v>
      </c>
      <c r="B21" s="15"/>
      <c r="C21" s="15">
        <f>ROUND(12979*0.25,0)</f>
        <v>3245</v>
      </c>
      <c r="D21" s="15"/>
      <c r="E21" s="15"/>
      <c r="F21" s="15">
        <f>ROUND(12979*0.25,0)</f>
        <v>3245</v>
      </c>
      <c r="G21" s="15"/>
      <c r="H21" s="15"/>
      <c r="I21" s="15">
        <v>0</v>
      </c>
      <c r="J21" s="15"/>
      <c r="K21" s="15"/>
      <c r="L21" s="15">
        <f t="shared" ref="L21:L23" si="12">F21+I21</f>
        <v>3245</v>
      </c>
      <c r="M21" s="15"/>
      <c r="N21" s="18" t="s">
        <v>22</v>
      </c>
      <c r="P21" s="2" t="s">
        <v>77</v>
      </c>
    </row>
    <row r="22" spans="1:16">
      <c r="A22" s="262" t="s">
        <v>38</v>
      </c>
      <c r="B22" s="32"/>
      <c r="C22" s="32">
        <v>730</v>
      </c>
      <c r="D22" s="32"/>
      <c r="E22" s="32"/>
      <c r="F22" s="32">
        <f>(ROUND((3038+18002)*0.0338,0))</f>
        <v>711</v>
      </c>
      <c r="G22" s="32"/>
      <c r="H22" s="32"/>
      <c r="I22" s="32">
        <f>(ROUND(383*0.0338,0))</f>
        <v>13</v>
      </c>
      <c r="J22" s="32"/>
      <c r="K22" s="32"/>
      <c r="L22" s="32">
        <f t="shared" si="12"/>
        <v>724</v>
      </c>
      <c r="M22" s="32"/>
      <c r="N22" s="18" t="s">
        <v>22</v>
      </c>
      <c r="P22" s="2" t="s">
        <v>78</v>
      </c>
    </row>
    <row r="23" spans="1:16">
      <c r="A23" s="263" t="s">
        <v>52</v>
      </c>
      <c r="B23" s="264"/>
      <c r="C23" s="264">
        <f>C18+C21+C22</f>
        <v>39494</v>
      </c>
      <c r="D23" s="264"/>
      <c r="E23" s="264"/>
      <c r="F23" s="264">
        <f>F18+F21+F22</f>
        <v>39913</v>
      </c>
      <c r="G23" s="264"/>
      <c r="H23" s="264"/>
      <c r="I23" s="264">
        <f>I18+I21+I22</f>
        <v>139</v>
      </c>
      <c r="J23" s="264"/>
      <c r="K23" s="264"/>
      <c r="L23" s="264">
        <f t="shared" si="12"/>
        <v>40052</v>
      </c>
      <c r="M23" s="264"/>
      <c r="N23" s="18" t="s">
        <v>22</v>
      </c>
      <c r="P23" s="2" t="s">
        <v>79</v>
      </c>
    </row>
    <row r="24" spans="1:16">
      <c r="N24" s="18" t="s">
        <v>22</v>
      </c>
      <c r="P24" s="2" t="s">
        <v>40</v>
      </c>
    </row>
    <row r="25" spans="1:16">
      <c r="A25" s="386" t="s">
        <v>53</v>
      </c>
      <c r="B25" s="388" t="s">
        <v>32</v>
      </c>
      <c r="C25" s="388"/>
      <c r="D25" s="388"/>
      <c r="E25" s="388" t="s">
        <v>33</v>
      </c>
      <c r="F25" s="388"/>
      <c r="G25" s="388"/>
      <c r="H25" s="388" t="s">
        <v>34</v>
      </c>
      <c r="I25" s="388"/>
      <c r="J25" s="388"/>
      <c r="N25" s="18" t="s">
        <v>22</v>
      </c>
    </row>
    <row r="26" spans="1:16" ht="30">
      <c r="A26" s="387"/>
      <c r="B26" s="252" t="s">
        <v>4</v>
      </c>
      <c r="C26" s="252" t="s">
        <v>64</v>
      </c>
      <c r="D26" s="252" t="s">
        <v>5</v>
      </c>
      <c r="E26" s="252" t="s">
        <v>4</v>
      </c>
      <c r="F26" s="252" t="s">
        <v>64</v>
      </c>
      <c r="G26" s="252" t="s">
        <v>5</v>
      </c>
      <c r="H26" s="252" t="s">
        <v>4</v>
      </c>
      <c r="I26" s="252" t="s">
        <v>64</v>
      </c>
      <c r="J26" s="252" t="s">
        <v>5</v>
      </c>
      <c r="N26" s="18" t="s">
        <v>22</v>
      </c>
    </row>
    <row r="27" spans="1:16">
      <c r="A27" s="253" t="str">
        <f>A9</f>
        <v>Intelligence Decision Unit</v>
      </c>
      <c r="B27" s="195">
        <v>3</v>
      </c>
      <c r="C27" s="195">
        <v>1</v>
      </c>
      <c r="D27" s="195">
        <v>14017</v>
      </c>
      <c r="E27" s="195">
        <v>-15</v>
      </c>
      <c r="F27" s="195">
        <v>-15</v>
      </c>
      <c r="G27" s="195">
        <v>-20841</v>
      </c>
      <c r="H27" s="195">
        <v>7132</v>
      </c>
      <c r="I27" s="195">
        <f>6942-68+9</f>
        <v>6883</v>
      </c>
      <c r="J27" s="195">
        <v>1711805</v>
      </c>
      <c r="L27" s="33"/>
      <c r="M27" s="5"/>
      <c r="N27" s="18" t="s">
        <v>22</v>
      </c>
    </row>
    <row r="28" spans="1:16">
      <c r="A28" s="254" t="str">
        <f>A10</f>
        <v>Counterterrorism/Counterintelligence Decision Unit</v>
      </c>
      <c r="B28" s="15">
        <v>119</v>
      </c>
      <c r="C28" s="15">
        <v>62</v>
      </c>
      <c r="D28" s="15">
        <v>68488</v>
      </c>
      <c r="E28" s="15">
        <v>0</v>
      </c>
      <c r="F28" s="15">
        <v>0</v>
      </c>
      <c r="G28" s="15">
        <v>-23261</v>
      </c>
      <c r="H28" s="15">
        <v>13172</v>
      </c>
      <c r="I28" s="15">
        <f>12779-106+16</f>
        <v>12689</v>
      </c>
      <c r="J28" s="15">
        <v>3385532</v>
      </c>
      <c r="L28" s="33"/>
      <c r="M28" s="5"/>
      <c r="N28" s="18" t="s">
        <v>22</v>
      </c>
    </row>
    <row r="29" spans="1:16">
      <c r="A29" s="254" t="str">
        <f>A11</f>
        <v>Criminal Enterprises Federal Crimes Decision Unit</v>
      </c>
      <c r="B29" s="15">
        <v>102</v>
      </c>
      <c r="C29" s="15">
        <v>49</v>
      </c>
      <c r="D29" s="15">
        <v>39853</v>
      </c>
      <c r="E29" s="15">
        <v>0</v>
      </c>
      <c r="F29" s="15">
        <v>0</v>
      </c>
      <c r="G29" s="15">
        <v>-14720</v>
      </c>
      <c r="H29" s="15">
        <v>11903</v>
      </c>
      <c r="I29" s="15">
        <f>11532-59+15</f>
        <v>11488</v>
      </c>
      <c r="J29" s="15">
        <v>2681987</v>
      </c>
      <c r="L29" s="33"/>
      <c r="M29" s="5"/>
      <c r="N29" s="18" t="s">
        <v>22</v>
      </c>
    </row>
    <row r="30" spans="1:16">
      <c r="A30" s="265" t="str">
        <f>A12</f>
        <v>Criminal Justice Services Decision Unit</v>
      </c>
      <c r="B30" s="29">
        <v>524</v>
      </c>
      <c r="C30" s="29">
        <v>262</v>
      </c>
      <c r="D30" s="29">
        <v>92601</v>
      </c>
      <c r="E30" s="29">
        <v>0</v>
      </c>
      <c r="F30" s="29">
        <v>0</v>
      </c>
      <c r="G30" s="29">
        <v>-2369</v>
      </c>
      <c r="H30" s="29">
        <v>2580</v>
      </c>
      <c r="I30" s="29">
        <f>2296-67+3</f>
        <v>2232</v>
      </c>
      <c r="J30" s="29">
        <v>582363</v>
      </c>
      <c r="L30" s="33"/>
      <c r="M30" s="5"/>
      <c r="N30" s="18" t="s">
        <v>22</v>
      </c>
    </row>
    <row r="31" spans="1:16">
      <c r="A31" s="256" t="s">
        <v>50</v>
      </c>
      <c r="B31" s="203">
        <f t="shared" ref="B31:J31" si="13">SUM(B27:B30)</f>
        <v>748</v>
      </c>
      <c r="C31" s="203">
        <f t="shared" si="13"/>
        <v>374</v>
      </c>
      <c r="D31" s="203">
        <f t="shared" si="13"/>
        <v>214959</v>
      </c>
      <c r="E31" s="203">
        <f t="shared" si="13"/>
        <v>-15</v>
      </c>
      <c r="F31" s="203">
        <f t="shared" si="13"/>
        <v>-15</v>
      </c>
      <c r="G31" s="203">
        <f t="shared" si="13"/>
        <v>-61191</v>
      </c>
      <c r="H31" s="203">
        <f t="shared" si="13"/>
        <v>34787</v>
      </c>
      <c r="I31" s="203">
        <f t="shared" si="13"/>
        <v>33292</v>
      </c>
      <c r="J31" s="203">
        <f t="shared" si="13"/>
        <v>8361687</v>
      </c>
      <c r="L31" s="33"/>
      <c r="M31" s="5"/>
      <c r="N31" s="18" t="s">
        <v>22</v>
      </c>
    </row>
    <row r="32" spans="1:16">
      <c r="A32" s="258" t="s">
        <v>49</v>
      </c>
      <c r="B32" s="207"/>
      <c r="C32" s="207"/>
      <c r="D32" s="195">
        <v>-150000</v>
      </c>
      <c r="E32" s="207"/>
      <c r="F32" s="207"/>
      <c r="G32" s="195">
        <v>0</v>
      </c>
      <c r="H32" s="207"/>
      <c r="I32" s="207"/>
      <c r="J32" s="195">
        <f>M14+D32+G32</f>
        <v>-150000</v>
      </c>
      <c r="M32" s="33"/>
      <c r="N32" s="18" t="s">
        <v>22</v>
      </c>
    </row>
    <row r="33" spans="1:15">
      <c r="A33" s="260" t="s">
        <v>65</v>
      </c>
      <c r="B33" s="10"/>
      <c r="C33" s="10"/>
      <c r="D33" s="29">
        <f>SUM(D31:D32)</f>
        <v>64959</v>
      </c>
      <c r="E33" s="10"/>
      <c r="F33" s="10"/>
      <c r="G33" s="29">
        <f>SUM(G31:G32)</f>
        <v>-61191</v>
      </c>
      <c r="H33" s="10"/>
      <c r="I33" s="10"/>
      <c r="J33" s="29">
        <f>M16+D33+G33</f>
        <v>8211687</v>
      </c>
      <c r="M33" s="33"/>
      <c r="N33" s="18" t="s">
        <v>22</v>
      </c>
    </row>
    <row r="34" spans="1:15">
      <c r="A34" s="198" t="s">
        <v>35</v>
      </c>
      <c r="B34" s="30"/>
      <c r="C34" s="30">
        <v>0</v>
      </c>
      <c r="D34" s="30"/>
      <c r="E34" s="30"/>
      <c r="F34" s="30">
        <v>0</v>
      </c>
      <c r="G34" s="30"/>
      <c r="H34" s="30"/>
      <c r="I34" s="30">
        <f t="shared" ref="I34:I40" si="14">L17+C34+F34</f>
        <v>3150</v>
      </c>
      <c r="J34" s="30"/>
      <c r="L34" s="6"/>
      <c r="M34" s="33"/>
      <c r="N34" s="18" t="s">
        <v>22</v>
      </c>
      <c r="O34" s="5"/>
    </row>
    <row r="35" spans="1:15">
      <c r="A35" s="254" t="s">
        <v>51</v>
      </c>
      <c r="B35" s="15"/>
      <c r="C35" s="15">
        <f>C31+C34</f>
        <v>374</v>
      </c>
      <c r="D35" s="15"/>
      <c r="E35" s="15"/>
      <c r="F35" s="15">
        <f>F31+F34</f>
        <v>-15</v>
      </c>
      <c r="G35" s="15"/>
      <c r="H35" s="15"/>
      <c r="I35" s="15">
        <f t="shared" si="14"/>
        <v>36442</v>
      </c>
      <c r="J35" s="15"/>
      <c r="L35" s="6"/>
      <c r="M35" s="33"/>
      <c r="N35" s="18" t="s">
        <v>22</v>
      </c>
    </row>
    <row r="36" spans="1:15">
      <c r="A36" s="254"/>
      <c r="B36" s="15"/>
      <c r="C36" s="15"/>
      <c r="D36" s="15"/>
      <c r="E36" s="15"/>
      <c r="F36" s="15"/>
      <c r="G36" s="15"/>
      <c r="H36" s="15"/>
      <c r="I36" s="15"/>
      <c r="J36" s="15"/>
      <c r="L36" s="6"/>
      <c r="M36" s="33"/>
      <c r="N36" s="18" t="s">
        <v>22</v>
      </c>
    </row>
    <row r="37" spans="1:15">
      <c r="A37" s="254" t="s">
        <v>36</v>
      </c>
      <c r="B37" s="15"/>
      <c r="C37" s="15"/>
      <c r="D37" s="15"/>
      <c r="E37" s="15"/>
      <c r="F37" s="15"/>
      <c r="G37" s="15"/>
      <c r="H37" s="15"/>
      <c r="I37" s="15"/>
      <c r="J37" s="15"/>
      <c r="L37" s="6"/>
      <c r="M37" s="33"/>
      <c r="N37" s="18" t="s">
        <v>22</v>
      </c>
    </row>
    <row r="38" spans="1:15">
      <c r="A38" s="261" t="s">
        <v>37</v>
      </c>
      <c r="B38" s="15"/>
      <c r="C38" s="15">
        <f>ROUND(104*(0.25/2),0)</f>
        <v>13</v>
      </c>
      <c r="D38" s="15"/>
      <c r="E38" s="15"/>
      <c r="F38" s="15">
        <f>ROUND(-1*0.25,0)</f>
        <v>0</v>
      </c>
      <c r="G38" s="15"/>
      <c r="H38" s="15"/>
      <c r="I38" s="15">
        <f t="shared" si="14"/>
        <v>3258</v>
      </c>
      <c r="J38" s="15"/>
      <c r="L38" s="6"/>
      <c r="M38" s="33"/>
      <c r="N38" s="18" t="s">
        <v>22</v>
      </c>
    </row>
    <row r="39" spans="1:15">
      <c r="A39" s="262" t="s">
        <v>38</v>
      </c>
      <c r="B39" s="32"/>
      <c r="C39" s="32">
        <f>(ROUND((1+643)*((0.0338)/2),0))</f>
        <v>11</v>
      </c>
      <c r="D39" s="32"/>
      <c r="E39" s="32"/>
      <c r="F39" s="32">
        <f>(ROUND(14*0.00338,0))</f>
        <v>0</v>
      </c>
      <c r="G39" s="32"/>
      <c r="H39" s="32"/>
      <c r="I39" s="32">
        <f t="shared" si="14"/>
        <v>735</v>
      </c>
      <c r="J39" s="32"/>
      <c r="N39" s="18" t="s">
        <v>22</v>
      </c>
    </row>
    <row r="40" spans="1:15">
      <c r="A40" s="263" t="s">
        <v>52</v>
      </c>
      <c r="B40" s="264"/>
      <c r="C40" s="264">
        <f>C35+C38+C39</f>
        <v>398</v>
      </c>
      <c r="D40" s="264"/>
      <c r="E40" s="264"/>
      <c r="F40" s="264">
        <f>F35+F38+F39</f>
        <v>-15</v>
      </c>
      <c r="G40" s="264"/>
      <c r="H40" s="264"/>
      <c r="I40" s="264">
        <f t="shared" si="14"/>
        <v>40435</v>
      </c>
      <c r="J40" s="264"/>
      <c r="N40" s="18" t="s">
        <v>22</v>
      </c>
    </row>
    <row r="41" spans="1:15">
      <c r="A41" s="37"/>
      <c r="B41" s="38"/>
      <c r="C41" s="38"/>
      <c r="D41" s="38"/>
      <c r="E41" s="38"/>
      <c r="F41" s="38"/>
      <c r="G41" s="38"/>
      <c r="H41" s="38"/>
      <c r="I41" s="38"/>
      <c r="J41" s="38"/>
      <c r="N41" s="18" t="s">
        <v>22</v>
      </c>
    </row>
    <row r="42" spans="1:15" ht="18">
      <c r="A42" s="21" t="s">
        <v>126</v>
      </c>
      <c r="B42" s="21"/>
      <c r="C42" s="21"/>
      <c r="D42" s="21"/>
      <c r="E42" s="21"/>
      <c r="F42" s="21"/>
      <c r="G42" s="21"/>
      <c r="H42" s="21"/>
      <c r="I42" s="21"/>
      <c r="J42" s="21"/>
      <c r="K42" s="21"/>
      <c r="L42" s="21"/>
      <c r="M42" s="21"/>
      <c r="N42" s="18" t="s">
        <v>23</v>
      </c>
    </row>
    <row r="45" spans="1:15">
      <c r="A45" s="34"/>
    </row>
    <row r="47" spans="1:15">
      <c r="I47" s="1"/>
      <c r="N47" s="2"/>
    </row>
    <row r="48" spans="1:15">
      <c r="I48" s="1"/>
      <c r="N48" s="2"/>
    </row>
    <row r="49" spans="1:14">
      <c r="I49" s="1"/>
      <c r="N49" s="2"/>
    </row>
    <row r="50" spans="1:14">
      <c r="I50" s="1"/>
      <c r="N50" s="2"/>
    </row>
    <row r="51" spans="1:14">
      <c r="I51" s="1"/>
      <c r="N51" s="2"/>
    </row>
    <row r="52" spans="1:14" ht="15.75" thickBot="1">
      <c r="I52" s="1"/>
      <c r="N52" s="2"/>
    </row>
    <row r="53" spans="1:14">
      <c r="B53" s="389" t="s">
        <v>46</v>
      </c>
      <c r="C53" s="389"/>
      <c r="D53" s="389"/>
      <c r="E53" s="389" t="s">
        <v>8</v>
      </c>
      <c r="F53" s="389"/>
      <c r="G53" s="389"/>
      <c r="H53" s="389" t="s">
        <v>72</v>
      </c>
      <c r="I53" s="389"/>
      <c r="J53" s="389"/>
      <c r="K53" s="389" t="s">
        <v>15</v>
      </c>
      <c r="L53" s="389"/>
      <c r="M53" s="390"/>
      <c r="N53" s="2"/>
    </row>
    <row r="54" spans="1:14" ht="30">
      <c r="A54" s="35" t="s">
        <v>111</v>
      </c>
      <c r="B54" s="24" t="s">
        <v>4</v>
      </c>
      <c r="C54" s="24" t="s">
        <v>48</v>
      </c>
      <c r="D54" s="24" t="s">
        <v>5</v>
      </c>
      <c r="E54" s="24" t="s">
        <v>4</v>
      </c>
      <c r="F54" s="24" t="s">
        <v>64</v>
      </c>
      <c r="G54" s="24" t="s">
        <v>5</v>
      </c>
      <c r="H54" s="24" t="s">
        <v>4</v>
      </c>
      <c r="I54" s="24" t="s">
        <v>64</v>
      </c>
      <c r="J54" s="24" t="s">
        <v>5</v>
      </c>
      <c r="K54" s="24" t="s">
        <v>4</v>
      </c>
      <c r="L54" s="24" t="s">
        <v>64</v>
      </c>
      <c r="M54" s="25" t="s">
        <v>5</v>
      </c>
    </row>
    <row r="55" spans="1:14">
      <c r="B55" s="5">
        <f>'B. Summ of Req.'!B8</f>
        <v>34019</v>
      </c>
      <c r="C55" s="5">
        <f>'B. Summ of Req.'!C8</f>
        <v>32381</v>
      </c>
      <c r="D55" s="5">
        <f>'B. Summ of Req.'!D8</f>
        <v>8036991</v>
      </c>
      <c r="E55" s="5">
        <f>'B. Summ of Req.'!B15</f>
        <v>34019</v>
      </c>
      <c r="F55" s="5">
        <f>'B. Summ of Req.'!C15</f>
        <v>32807</v>
      </c>
      <c r="G55" s="5">
        <f>'B. Summ of Req.'!D15-'B. Summ of Req.'!D14</f>
        <v>8086177</v>
      </c>
      <c r="H55" s="5">
        <f>'B. Summ of Req.'!B37</f>
        <v>35</v>
      </c>
      <c r="I55" s="5">
        <f>'B. Summ of Req.'!C37</f>
        <v>126</v>
      </c>
      <c r="J55" s="5">
        <f>'B. Summ of Req.'!D37</f>
        <v>111722</v>
      </c>
      <c r="K55" s="5">
        <f>'B. Summ of Req.'!B38</f>
        <v>34054</v>
      </c>
      <c r="L55" s="5">
        <f>'B. Summ of Req.'!C38</f>
        <v>32933</v>
      </c>
      <c r="M55" s="5">
        <f>'B. Summ of Req.'!D38</f>
        <v>8207919</v>
      </c>
    </row>
    <row r="56" spans="1:14">
      <c r="B56" s="5">
        <f>B13</f>
        <v>34019</v>
      </c>
      <c r="C56" s="5">
        <f t="shared" ref="C56:M56" si="15">C13</f>
        <v>32381</v>
      </c>
      <c r="D56" s="5">
        <f t="shared" si="15"/>
        <v>8036991.0000000009</v>
      </c>
      <c r="E56" s="5">
        <f t="shared" si="15"/>
        <v>34019</v>
      </c>
      <c r="F56" s="5">
        <f t="shared" si="15"/>
        <v>32807</v>
      </c>
      <c r="G56" s="5">
        <f t="shared" si="15"/>
        <v>8086177</v>
      </c>
      <c r="H56" s="5">
        <f t="shared" si="15"/>
        <v>35</v>
      </c>
      <c r="I56" s="5">
        <f t="shared" si="15"/>
        <v>126</v>
      </c>
      <c r="J56" s="5">
        <f>J13+J15</f>
        <v>111722</v>
      </c>
      <c r="K56" s="5">
        <f t="shared" si="15"/>
        <v>34054</v>
      </c>
      <c r="L56" s="5">
        <f t="shared" si="15"/>
        <v>32933</v>
      </c>
      <c r="M56" s="5">
        <f t="shared" si="15"/>
        <v>8207919</v>
      </c>
    </row>
    <row r="57" spans="1:14">
      <c r="B57" s="5">
        <f>B55-B56</f>
        <v>0</v>
      </c>
      <c r="C57" s="5">
        <f t="shared" ref="C57:M57" si="16">C55-C56</f>
        <v>0</v>
      </c>
      <c r="D57" s="5">
        <f t="shared" si="16"/>
        <v>0</v>
      </c>
      <c r="E57" s="5">
        <f t="shared" si="16"/>
        <v>0</v>
      </c>
      <c r="F57" s="5">
        <f t="shared" si="16"/>
        <v>0</v>
      </c>
      <c r="G57" s="5">
        <f t="shared" si="16"/>
        <v>0</v>
      </c>
      <c r="H57" s="5">
        <f t="shared" si="16"/>
        <v>0</v>
      </c>
      <c r="I57" s="5">
        <f t="shared" si="16"/>
        <v>0</v>
      </c>
      <c r="J57" s="5">
        <f t="shared" si="16"/>
        <v>0</v>
      </c>
      <c r="K57" s="5">
        <f t="shared" si="16"/>
        <v>0</v>
      </c>
      <c r="L57" s="5">
        <f t="shared" si="16"/>
        <v>0</v>
      </c>
      <c r="M57" s="5">
        <f t="shared" si="16"/>
        <v>0</v>
      </c>
    </row>
    <row r="58" spans="1:14" ht="15.75" thickBot="1">
      <c r="B58" s="5"/>
      <c r="C58" s="5"/>
      <c r="D58" s="5"/>
      <c r="E58" s="5"/>
      <c r="F58" s="5"/>
      <c r="G58" s="5"/>
      <c r="H58" s="5"/>
      <c r="I58" s="5"/>
      <c r="J58" s="5"/>
      <c r="K58" s="5"/>
      <c r="L58" s="5"/>
      <c r="M58" s="5"/>
    </row>
    <row r="59" spans="1:14">
      <c r="B59" s="389" t="s">
        <v>32</v>
      </c>
      <c r="C59" s="389"/>
      <c r="D59" s="389"/>
      <c r="E59" s="389" t="s">
        <v>33</v>
      </c>
      <c r="F59" s="389"/>
      <c r="G59" s="389"/>
      <c r="H59" s="389" t="s">
        <v>34</v>
      </c>
      <c r="I59" s="389"/>
      <c r="J59" s="390"/>
    </row>
    <row r="60" spans="1:14" ht="30">
      <c r="A60" s="35" t="s">
        <v>111</v>
      </c>
      <c r="B60" s="24" t="s">
        <v>4</v>
      </c>
      <c r="C60" s="24" t="s">
        <v>48</v>
      </c>
      <c r="D60" s="24" t="s">
        <v>5</v>
      </c>
      <c r="E60" s="24" t="s">
        <v>4</v>
      </c>
      <c r="F60" s="24" t="s">
        <v>64</v>
      </c>
      <c r="G60" s="24" t="s">
        <v>5</v>
      </c>
      <c r="H60" s="24" t="s">
        <v>4</v>
      </c>
      <c r="I60" s="24" t="s">
        <v>64</v>
      </c>
      <c r="J60" s="24" t="s">
        <v>5</v>
      </c>
    </row>
    <row r="61" spans="1:14">
      <c r="B61" s="5">
        <f>'B. Summ of Req.'!B46</f>
        <v>748</v>
      </c>
      <c r="C61" s="5">
        <f>'B. Summ of Req.'!C46</f>
        <v>374</v>
      </c>
      <c r="D61" s="5">
        <f>'B. Summ of Req.'!D46</f>
        <v>214959</v>
      </c>
      <c r="E61" s="5">
        <f>'B. Summ of Req.'!B56</f>
        <v>-15</v>
      </c>
      <c r="F61" s="5">
        <f>'B. Summ of Req.'!C56</f>
        <v>-15</v>
      </c>
      <c r="G61" s="5">
        <f>'B. Summ of Req.'!D56</f>
        <v>-61191</v>
      </c>
      <c r="H61" s="5">
        <f>'B. Summ of Req.'!B58</f>
        <v>34787</v>
      </c>
      <c r="I61" s="5">
        <f>'B. Summ of Req.'!C58</f>
        <v>33292</v>
      </c>
      <c r="J61" s="5">
        <f>'B. Summ of Req.'!D58</f>
        <v>8361687</v>
      </c>
    </row>
    <row r="62" spans="1:14">
      <c r="B62" s="5">
        <f t="shared" ref="B62:J62" si="17">B31</f>
        <v>748</v>
      </c>
      <c r="C62" s="5">
        <f t="shared" si="17"/>
        <v>374</v>
      </c>
      <c r="D62" s="5">
        <f t="shared" si="17"/>
        <v>214959</v>
      </c>
      <c r="E62" s="5">
        <f t="shared" si="17"/>
        <v>-15</v>
      </c>
      <c r="F62" s="5">
        <f t="shared" si="17"/>
        <v>-15</v>
      </c>
      <c r="G62" s="5">
        <f t="shared" si="17"/>
        <v>-61191</v>
      </c>
      <c r="H62" s="5">
        <f t="shared" si="17"/>
        <v>34787</v>
      </c>
      <c r="I62" s="5">
        <f t="shared" si="17"/>
        <v>33292</v>
      </c>
      <c r="J62" s="5">
        <f t="shared" si="17"/>
        <v>8361687</v>
      </c>
    </row>
    <row r="63" spans="1:14">
      <c r="B63" s="5">
        <f t="shared" ref="B63:J63" si="18">B61-B62</f>
        <v>0</v>
      </c>
      <c r="C63" s="5">
        <f t="shared" si="18"/>
        <v>0</v>
      </c>
      <c r="D63" s="5">
        <f t="shared" si="18"/>
        <v>0</v>
      </c>
      <c r="E63" s="5">
        <f t="shared" si="18"/>
        <v>0</v>
      </c>
      <c r="F63" s="5">
        <f t="shared" si="18"/>
        <v>0</v>
      </c>
      <c r="G63" s="5">
        <f t="shared" si="18"/>
        <v>0</v>
      </c>
      <c r="H63" s="5">
        <f t="shared" si="18"/>
        <v>0</v>
      </c>
      <c r="I63" s="5">
        <f t="shared" si="18"/>
        <v>0</v>
      </c>
      <c r="J63" s="5">
        <f t="shared" si="18"/>
        <v>0</v>
      </c>
    </row>
  </sheetData>
  <mergeCells count="22">
    <mergeCell ref="B53:D53"/>
    <mergeCell ref="E53:G53"/>
    <mergeCell ref="H53:J53"/>
    <mergeCell ref="K53:M53"/>
    <mergeCell ref="B59:D59"/>
    <mergeCell ref="E59:G59"/>
    <mergeCell ref="H59:J59"/>
    <mergeCell ref="A5:M5"/>
    <mergeCell ref="A6:M6"/>
    <mergeCell ref="A25:A26"/>
    <mergeCell ref="A1:M1"/>
    <mergeCell ref="A2:M2"/>
    <mergeCell ref="A3:M3"/>
    <mergeCell ref="A4:M4"/>
    <mergeCell ref="A7:A8"/>
    <mergeCell ref="B7:D7"/>
    <mergeCell ref="E7:G7"/>
    <mergeCell ref="H7:J7"/>
    <mergeCell ref="K7:M7"/>
    <mergeCell ref="B25:D25"/>
    <mergeCell ref="E25:G25"/>
    <mergeCell ref="H25:J25"/>
  </mergeCells>
  <printOptions horizontalCentered="1"/>
  <pageMargins left="0.7" right="0.7" top="0.75" bottom="0.75" header="0.3" footer="0.3"/>
  <pageSetup scale="71" orientation="landscape" r:id="rId1"/>
  <headerFooter scaleWithDoc="0">
    <oddHeader>&amp;L&amp;"Times New Roman,Bold"&amp;12B. Summary of Requirements</oddHeader>
    <oddFooter>&amp;C&amp;"Times New Roman,Regular"Exhibit B - Summary of Requirements</oddFooter>
  </headerFooter>
  <ignoredErrors>
    <ignoredError sqref="M13" formula="1"/>
  </ignoredErrors>
</worksheet>
</file>

<file path=xl/worksheets/sheet3.xml><?xml version="1.0" encoding="utf-8"?>
<worksheet xmlns="http://schemas.openxmlformats.org/spreadsheetml/2006/main" xmlns:r="http://schemas.openxmlformats.org/officeDocument/2006/relationships">
  <dimension ref="A1:W48"/>
  <sheetViews>
    <sheetView view="pageBreakPreview" topLeftCell="A7" zoomScale="80" zoomScaleNormal="100" zoomScaleSheetLayoutView="80" workbookViewId="0">
      <selection activeCell="A18" sqref="A18"/>
    </sheetView>
  </sheetViews>
  <sheetFormatPr defaultColWidth="9.140625" defaultRowHeight="15"/>
  <cols>
    <col min="1" max="1" width="39.5703125" style="2" customWidth="1"/>
    <col min="2" max="2" width="17" style="2" hidden="1" customWidth="1"/>
    <col min="3" max="5" width="8.7109375" style="2" customWidth="1"/>
    <col min="6" max="6" width="13.7109375" style="2" bestFit="1" customWidth="1"/>
    <col min="7" max="9" width="8.7109375" style="2" customWidth="1"/>
    <col min="10" max="10" width="12.7109375" style="2" customWidth="1"/>
    <col min="11" max="13" width="8.7109375" style="2" customWidth="1"/>
    <col min="14" max="14" width="12.7109375" style="2" customWidth="1"/>
    <col min="15" max="15" width="14" style="1" bestFit="1" customWidth="1"/>
    <col min="16" max="16" width="4.5703125" style="2" customWidth="1"/>
    <col min="17" max="17" width="122.85546875" style="2" customWidth="1"/>
    <col min="18" max="19" width="8.28515625" style="2" customWidth="1"/>
    <col min="20" max="20" width="12.7109375" style="2" customWidth="1"/>
    <col min="21" max="22" width="8.28515625" style="2" customWidth="1"/>
    <col min="23" max="23" width="12.7109375" style="2" customWidth="1"/>
    <col min="24" max="16384" width="9.140625" style="2"/>
  </cols>
  <sheetData>
    <row r="1" spans="1:23" ht="18.75">
      <c r="A1" s="382" t="s">
        <v>127</v>
      </c>
      <c r="B1" s="382"/>
      <c r="C1" s="382"/>
      <c r="D1" s="382"/>
      <c r="E1" s="382"/>
      <c r="F1" s="382"/>
      <c r="G1" s="382"/>
      <c r="H1" s="382"/>
      <c r="I1" s="382"/>
      <c r="J1" s="382"/>
      <c r="K1" s="382"/>
      <c r="L1" s="382"/>
      <c r="M1" s="382"/>
      <c r="N1" s="382"/>
      <c r="O1" s="39" t="s">
        <v>22</v>
      </c>
      <c r="P1" s="19"/>
      <c r="Q1" s="40" t="s">
        <v>31</v>
      </c>
      <c r="R1" s="19"/>
      <c r="S1" s="19"/>
      <c r="T1" s="19"/>
      <c r="U1" s="19"/>
      <c r="V1" s="19"/>
      <c r="W1" s="19"/>
    </row>
    <row r="2" spans="1:23" ht="18.75">
      <c r="A2" s="383" t="s">
        <v>122</v>
      </c>
      <c r="B2" s="383"/>
      <c r="C2" s="383"/>
      <c r="D2" s="383"/>
      <c r="E2" s="383"/>
      <c r="F2" s="383"/>
      <c r="G2" s="383"/>
      <c r="H2" s="383"/>
      <c r="I2" s="383"/>
      <c r="J2" s="383"/>
      <c r="K2" s="383"/>
      <c r="L2" s="383"/>
      <c r="M2" s="383"/>
      <c r="N2" s="383"/>
      <c r="O2" s="39" t="s">
        <v>22</v>
      </c>
      <c r="P2" s="20"/>
      <c r="Q2" s="41" t="s">
        <v>128</v>
      </c>
      <c r="R2" s="20"/>
      <c r="S2" s="20"/>
      <c r="T2" s="20"/>
      <c r="U2" s="20"/>
      <c r="V2" s="20"/>
      <c r="W2" s="20"/>
    </row>
    <row r="3" spans="1:23" ht="18.75">
      <c r="A3" s="384" t="s">
        <v>1</v>
      </c>
      <c r="B3" s="384"/>
      <c r="C3" s="384"/>
      <c r="D3" s="384"/>
      <c r="E3" s="384"/>
      <c r="F3" s="384"/>
      <c r="G3" s="384"/>
      <c r="H3" s="384"/>
      <c r="I3" s="384"/>
      <c r="J3" s="384"/>
      <c r="K3" s="384"/>
      <c r="L3" s="384"/>
      <c r="M3" s="384"/>
      <c r="N3" s="384"/>
      <c r="O3" s="39" t="s">
        <v>22</v>
      </c>
      <c r="P3" s="21"/>
      <c r="Q3" s="42" t="s">
        <v>129</v>
      </c>
      <c r="R3" s="21"/>
      <c r="S3" s="21"/>
      <c r="T3" s="21"/>
      <c r="U3" s="21"/>
      <c r="V3" s="21"/>
      <c r="W3" s="21"/>
    </row>
    <row r="4" spans="1:23" ht="19.5" thickBot="1">
      <c r="A4" s="385" t="s">
        <v>2</v>
      </c>
      <c r="B4" s="385"/>
      <c r="C4" s="385"/>
      <c r="D4" s="385"/>
      <c r="E4" s="385"/>
      <c r="F4" s="385"/>
      <c r="G4" s="385"/>
      <c r="H4" s="385"/>
      <c r="I4" s="385"/>
      <c r="J4" s="385"/>
      <c r="K4" s="385"/>
      <c r="L4" s="385"/>
      <c r="M4" s="385"/>
      <c r="N4" s="385"/>
      <c r="O4" s="39" t="s">
        <v>22</v>
      </c>
      <c r="P4" s="22"/>
      <c r="Q4" s="43"/>
      <c r="R4" s="22"/>
      <c r="S4" s="22"/>
      <c r="T4" s="22"/>
      <c r="U4" s="22"/>
      <c r="V4" s="22"/>
      <c r="W4" s="22"/>
    </row>
    <row r="5" spans="1:23" ht="18.75">
      <c r="A5" s="392"/>
      <c r="B5" s="392"/>
      <c r="C5" s="392"/>
      <c r="D5" s="392"/>
      <c r="E5" s="392"/>
      <c r="F5" s="392"/>
      <c r="G5" s="392"/>
      <c r="H5" s="392"/>
      <c r="I5" s="392"/>
      <c r="J5" s="392"/>
      <c r="K5" s="392"/>
      <c r="L5" s="392"/>
      <c r="M5" s="392"/>
      <c r="N5" s="392"/>
      <c r="O5" s="39" t="s">
        <v>22</v>
      </c>
      <c r="P5" s="22"/>
      <c r="Q5" s="44"/>
      <c r="R5" s="22"/>
      <c r="S5" s="22"/>
      <c r="T5" s="22"/>
      <c r="U5" s="22"/>
      <c r="V5" s="22"/>
      <c r="W5" s="22"/>
    </row>
    <row r="6" spans="1:23" ht="21.75" customHeight="1">
      <c r="A6" s="391" t="s">
        <v>130</v>
      </c>
      <c r="B6" s="391" t="s">
        <v>131</v>
      </c>
      <c r="C6" s="391" t="s">
        <v>132</v>
      </c>
      <c r="D6" s="391"/>
      <c r="E6" s="391"/>
      <c r="F6" s="391"/>
      <c r="G6" s="391" t="s">
        <v>133</v>
      </c>
      <c r="H6" s="391"/>
      <c r="I6" s="391"/>
      <c r="J6" s="391"/>
      <c r="K6" s="45"/>
      <c r="L6" s="45"/>
      <c r="M6" s="45"/>
      <c r="N6" s="46"/>
      <c r="O6" s="39" t="s">
        <v>22</v>
      </c>
      <c r="Q6" s="2" t="s">
        <v>134</v>
      </c>
    </row>
    <row r="7" spans="1:23" ht="30">
      <c r="A7" s="391"/>
      <c r="B7" s="391"/>
      <c r="C7" s="36" t="s">
        <v>4</v>
      </c>
      <c r="D7" s="36" t="s">
        <v>135</v>
      </c>
      <c r="E7" s="36" t="s">
        <v>64</v>
      </c>
      <c r="F7" s="36" t="s">
        <v>5</v>
      </c>
      <c r="G7" s="36" t="s">
        <v>4</v>
      </c>
      <c r="H7" s="36" t="s">
        <v>135</v>
      </c>
      <c r="I7" s="36" t="s">
        <v>64</v>
      </c>
      <c r="J7" s="36" t="s">
        <v>5</v>
      </c>
      <c r="K7" s="47"/>
      <c r="L7" s="47"/>
      <c r="M7" s="47"/>
      <c r="N7" s="46"/>
      <c r="O7" s="39" t="s">
        <v>22</v>
      </c>
    </row>
    <row r="8" spans="1:23" ht="18.75">
      <c r="A8" s="48" t="s">
        <v>94</v>
      </c>
      <c r="B8" s="49" t="s">
        <v>136</v>
      </c>
      <c r="C8" s="50">
        <v>3</v>
      </c>
      <c r="D8" s="50">
        <v>0</v>
      </c>
      <c r="E8" s="50">
        <v>1</v>
      </c>
      <c r="F8" s="51">
        <v>7791</v>
      </c>
      <c r="G8" s="50">
        <f>59+32</f>
        <v>91</v>
      </c>
      <c r="H8" s="50">
        <v>32</v>
      </c>
      <c r="I8" s="50">
        <v>48</v>
      </c>
      <c r="J8" s="51">
        <v>53301</v>
      </c>
      <c r="K8" s="52"/>
      <c r="L8" s="52"/>
      <c r="M8" s="52"/>
      <c r="N8" s="52"/>
      <c r="O8" s="39" t="s">
        <v>22</v>
      </c>
    </row>
    <row r="9" spans="1:23" ht="18.75">
      <c r="A9" s="48" t="s">
        <v>93</v>
      </c>
      <c r="B9" s="49" t="s">
        <v>136</v>
      </c>
      <c r="C9" s="50">
        <v>0</v>
      </c>
      <c r="D9" s="50">
        <v>0</v>
      </c>
      <c r="E9" s="50">
        <v>0</v>
      </c>
      <c r="F9" s="51">
        <v>3603</v>
      </c>
      <c r="G9" s="50">
        <v>0</v>
      </c>
      <c r="H9" s="50">
        <v>0</v>
      </c>
      <c r="I9" s="50">
        <v>0</v>
      </c>
      <c r="J9" s="51">
        <v>6348</v>
      </c>
      <c r="K9" s="52"/>
      <c r="L9" s="52"/>
      <c r="M9" s="52"/>
      <c r="N9" s="52"/>
      <c r="O9" s="39" t="s">
        <v>22</v>
      </c>
    </row>
    <row r="10" spans="1:23" ht="18.75">
      <c r="A10" s="48" t="s">
        <v>91</v>
      </c>
      <c r="B10" s="49" t="s">
        <v>137</v>
      </c>
      <c r="C10" s="50">
        <v>0</v>
      </c>
      <c r="D10" s="50">
        <v>0</v>
      </c>
      <c r="E10" s="50">
        <v>0</v>
      </c>
      <c r="F10" s="51">
        <v>0</v>
      </c>
      <c r="G10" s="50">
        <v>0</v>
      </c>
      <c r="H10" s="50">
        <v>0</v>
      </c>
      <c r="I10" s="50">
        <v>0</v>
      </c>
      <c r="J10" s="51">
        <v>0</v>
      </c>
      <c r="K10" s="52"/>
      <c r="L10" s="52"/>
      <c r="M10" s="52"/>
      <c r="N10" s="52"/>
      <c r="O10" s="39" t="s">
        <v>22</v>
      </c>
      <c r="Q10" s="53"/>
    </row>
    <row r="11" spans="1:23" ht="18.75">
      <c r="A11" s="54" t="s">
        <v>95</v>
      </c>
      <c r="B11" s="49" t="s">
        <v>136</v>
      </c>
      <c r="C11" s="50">
        <v>0</v>
      </c>
      <c r="D11" s="50">
        <v>0</v>
      </c>
      <c r="E11" s="50">
        <v>0</v>
      </c>
      <c r="F11" s="51">
        <v>815</v>
      </c>
      <c r="G11" s="50">
        <v>28</v>
      </c>
      <c r="H11" s="50">
        <v>4</v>
      </c>
      <c r="I11" s="50">
        <v>14</v>
      </c>
      <c r="J11" s="51">
        <v>4103</v>
      </c>
      <c r="K11" s="52"/>
      <c r="L11" s="52"/>
      <c r="M11" s="52"/>
      <c r="N11" s="52"/>
      <c r="O11" s="39" t="s">
        <v>22</v>
      </c>
    </row>
    <row r="12" spans="1:23" ht="18.75">
      <c r="A12" s="48" t="s">
        <v>92</v>
      </c>
      <c r="B12" s="49" t="s">
        <v>136</v>
      </c>
      <c r="C12" s="50">
        <v>0</v>
      </c>
      <c r="D12" s="50">
        <v>0</v>
      </c>
      <c r="E12" s="50">
        <v>0</v>
      </c>
      <c r="F12" s="51">
        <v>1807.69</v>
      </c>
      <c r="G12" s="50">
        <v>0</v>
      </c>
      <c r="H12" s="50">
        <v>0</v>
      </c>
      <c r="I12" s="55">
        <v>0</v>
      </c>
      <c r="J12" s="51">
        <v>4736.3530000000001</v>
      </c>
      <c r="K12" s="52"/>
      <c r="L12" s="52"/>
      <c r="M12" s="52"/>
      <c r="N12" s="52"/>
      <c r="O12" s="39" t="s">
        <v>22</v>
      </c>
    </row>
    <row r="13" spans="1:23" ht="18.75">
      <c r="A13" s="56" t="s">
        <v>138</v>
      </c>
      <c r="B13" s="57"/>
      <c r="C13" s="58">
        <f t="shared" ref="C13:I13" si="0">SUM(C8:C12)</f>
        <v>3</v>
      </c>
      <c r="D13" s="59">
        <v>0</v>
      </c>
      <c r="E13" s="58">
        <f t="shared" si="0"/>
        <v>1</v>
      </c>
      <c r="F13" s="60">
        <f t="shared" si="0"/>
        <v>14016.69</v>
      </c>
      <c r="G13" s="58">
        <f t="shared" si="0"/>
        <v>119</v>
      </c>
      <c r="H13" s="58">
        <f t="shared" si="0"/>
        <v>36</v>
      </c>
      <c r="I13" s="61">
        <f t="shared" si="0"/>
        <v>62</v>
      </c>
      <c r="J13" s="60">
        <f>SUM(J8:J12)</f>
        <v>68488.353000000003</v>
      </c>
      <c r="K13" s="62"/>
      <c r="L13" s="62"/>
      <c r="M13" s="62"/>
      <c r="N13" s="62"/>
      <c r="O13" s="39" t="s">
        <v>22</v>
      </c>
      <c r="Q13" s="17"/>
    </row>
    <row r="14" spans="1:23" ht="18.75">
      <c r="A14" s="63"/>
      <c r="O14" s="39" t="s">
        <v>22</v>
      </c>
    </row>
    <row r="15" spans="1:23" ht="21.75" customHeight="1">
      <c r="A15" s="391" t="s">
        <v>130</v>
      </c>
      <c r="B15" s="391" t="s">
        <v>131</v>
      </c>
      <c r="C15" s="391" t="s">
        <v>139</v>
      </c>
      <c r="D15" s="391"/>
      <c r="E15" s="391"/>
      <c r="F15" s="391"/>
      <c r="G15" s="391" t="s">
        <v>137</v>
      </c>
      <c r="H15" s="391"/>
      <c r="I15" s="391"/>
      <c r="J15" s="391"/>
      <c r="K15" s="391" t="s">
        <v>140</v>
      </c>
      <c r="L15" s="391"/>
      <c r="M15" s="391"/>
      <c r="N15" s="391"/>
      <c r="O15" s="39" t="s">
        <v>22</v>
      </c>
    </row>
    <row r="16" spans="1:23" ht="30">
      <c r="A16" s="391"/>
      <c r="B16" s="391"/>
      <c r="C16" s="36" t="s">
        <v>4</v>
      </c>
      <c r="D16" s="36" t="s">
        <v>135</v>
      </c>
      <c r="E16" s="36" t="s">
        <v>64</v>
      </c>
      <c r="F16" s="36" t="s">
        <v>5</v>
      </c>
      <c r="G16" s="36" t="s">
        <v>4</v>
      </c>
      <c r="H16" s="36" t="s">
        <v>135</v>
      </c>
      <c r="I16" s="36" t="s">
        <v>64</v>
      </c>
      <c r="J16" s="36" t="s">
        <v>5</v>
      </c>
      <c r="K16" s="36" t="s">
        <v>4</v>
      </c>
      <c r="L16" s="36" t="s">
        <v>135</v>
      </c>
      <c r="M16" s="36" t="s">
        <v>64</v>
      </c>
      <c r="N16" s="36" t="s">
        <v>5</v>
      </c>
      <c r="O16" s="39" t="s">
        <v>22</v>
      </c>
    </row>
    <row r="17" spans="1:17" ht="18.75">
      <c r="A17" s="48" t="s">
        <v>94</v>
      </c>
      <c r="B17" s="49" t="s">
        <v>136</v>
      </c>
      <c r="C17" s="50">
        <f>30+28</f>
        <v>58</v>
      </c>
      <c r="D17" s="50">
        <v>28</v>
      </c>
      <c r="E17" s="50">
        <v>27</v>
      </c>
      <c r="F17" s="51">
        <v>24575</v>
      </c>
      <c r="G17" s="50">
        <v>0</v>
      </c>
      <c r="H17" s="50">
        <v>0</v>
      </c>
      <c r="I17" s="50">
        <v>0</v>
      </c>
      <c r="J17" s="51">
        <v>917</v>
      </c>
      <c r="K17" s="50">
        <f t="shared" ref="K17:N21" si="1">C8+G8+C17+G17</f>
        <v>152</v>
      </c>
      <c r="L17" s="50">
        <f t="shared" si="1"/>
        <v>60</v>
      </c>
      <c r="M17" s="50">
        <f t="shared" si="1"/>
        <v>76</v>
      </c>
      <c r="N17" s="51">
        <f t="shared" si="1"/>
        <v>86584</v>
      </c>
      <c r="O17" s="39" t="s">
        <v>22</v>
      </c>
    </row>
    <row r="18" spans="1:17" ht="18.75">
      <c r="A18" s="48" t="s">
        <v>93</v>
      </c>
      <c r="B18" s="49" t="s">
        <v>136</v>
      </c>
      <c r="C18" s="50">
        <v>0</v>
      </c>
      <c r="D18" s="50">
        <v>0</v>
      </c>
      <c r="E18" s="50">
        <v>0</v>
      </c>
      <c r="F18" s="51">
        <v>6176</v>
      </c>
      <c r="G18" s="50">
        <v>524</v>
      </c>
      <c r="H18" s="50">
        <v>0</v>
      </c>
      <c r="I18" s="50">
        <v>262</v>
      </c>
      <c r="J18" s="51">
        <v>83873</v>
      </c>
      <c r="K18" s="50">
        <f t="shared" si="1"/>
        <v>524</v>
      </c>
      <c r="L18" s="50">
        <f t="shared" si="1"/>
        <v>0</v>
      </c>
      <c r="M18" s="50">
        <f t="shared" si="1"/>
        <v>262</v>
      </c>
      <c r="N18" s="51">
        <f t="shared" si="1"/>
        <v>100000</v>
      </c>
      <c r="O18" s="39" t="s">
        <v>22</v>
      </c>
    </row>
    <row r="19" spans="1:17" ht="18.75">
      <c r="A19" s="48" t="s">
        <v>91</v>
      </c>
      <c r="B19" s="64" t="s">
        <v>137</v>
      </c>
      <c r="C19" s="50">
        <v>0</v>
      </c>
      <c r="D19" s="50">
        <v>0</v>
      </c>
      <c r="E19" s="50">
        <v>0</v>
      </c>
      <c r="F19" s="51">
        <v>0</v>
      </c>
      <c r="G19" s="50">
        <v>0</v>
      </c>
      <c r="H19" s="50">
        <v>0</v>
      </c>
      <c r="I19" s="50">
        <v>0</v>
      </c>
      <c r="J19" s="51">
        <v>7375</v>
      </c>
      <c r="K19" s="50">
        <f t="shared" si="1"/>
        <v>0</v>
      </c>
      <c r="L19" s="50">
        <f t="shared" si="1"/>
        <v>0</v>
      </c>
      <c r="M19" s="50">
        <f t="shared" si="1"/>
        <v>0</v>
      </c>
      <c r="N19" s="51">
        <f t="shared" si="1"/>
        <v>7375</v>
      </c>
      <c r="O19" s="39" t="s">
        <v>22</v>
      </c>
      <c r="Q19" s="17" t="s">
        <v>141</v>
      </c>
    </row>
    <row r="20" spans="1:17" ht="18.75">
      <c r="A20" s="48" t="s">
        <v>95</v>
      </c>
      <c r="B20" s="49" t="s">
        <v>136</v>
      </c>
      <c r="C20" s="50">
        <v>0</v>
      </c>
      <c r="D20" s="50">
        <v>0</v>
      </c>
      <c r="E20" s="50">
        <v>0</v>
      </c>
      <c r="F20" s="51">
        <v>950</v>
      </c>
      <c r="G20" s="50">
        <v>0</v>
      </c>
      <c r="H20" s="50">
        <v>0</v>
      </c>
      <c r="I20" s="50">
        <v>0</v>
      </c>
      <c r="J20" s="51">
        <v>132</v>
      </c>
      <c r="K20" s="50">
        <f t="shared" si="1"/>
        <v>28</v>
      </c>
      <c r="L20" s="50">
        <f t="shared" si="1"/>
        <v>4</v>
      </c>
      <c r="M20" s="50">
        <f t="shared" si="1"/>
        <v>14</v>
      </c>
      <c r="N20" s="51">
        <f t="shared" si="1"/>
        <v>6000</v>
      </c>
      <c r="O20" s="39" t="s">
        <v>22</v>
      </c>
    </row>
    <row r="21" spans="1:17" ht="18.75">
      <c r="A21" s="48" t="s">
        <v>92</v>
      </c>
      <c r="B21" s="49" t="s">
        <v>136</v>
      </c>
      <c r="C21" s="50">
        <v>44</v>
      </c>
      <c r="D21" s="50">
        <v>40</v>
      </c>
      <c r="E21" s="50">
        <v>22</v>
      </c>
      <c r="F21" s="51">
        <v>8152</v>
      </c>
      <c r="G21" s="50">
        <v>0</v>
      </c>
      <c r="H21" s="50">
        <v>0</v>
      </c>
      <c r="I21" s="50">
        <v>0</v>
      </c>
      <c r="J21" s="51">
        <v>304</v>
      </c>
      <c r="K21" s="50">
        <f t="shared" si="1"/>
        <v>44</v>
      </c>
      <c r="L21" s="50">
        <f t="shared" si="1"/>
        <v>40</v>
      </c>
      <c r="M21" s="50">
        <f t="shared" si="1"/>
        <v>22</v>
      </c>
      <c r="N21" s="51">
        <f t="shared" si="1"/>
        <v>15000.043</v>
      </c>
      <c r="O21" s="39" t="s">
        <v>22</v>
      </c>
      <c r="Q21" s="17" t="s">
        <v>142</v>
      </c>
    </row>
    <row r="22" spans="1:17" ht="18.75">
      <c r="A22" s="56" t="s">
        <v>138</v>
      </c>
      <c r="B22" s="57"/>
      <c r="C22" s="28">
        <f t="shared" ref="C22:J22" si="2">SUM(C17:C21)</f>
        <v>102</v>
      </c>
      <c r="D22" s="28">
        <f t="shared" si="2"/>
        <v>68</v>
      </c>
      <c r="E22" s="28">
        <f t="shared" si="2"/>
        <v>49</v>
      </c>
      <c r="F22" s="60">
        <f t="shared" si="2"/>
        <v>39853</v>
      </c>
      <c r="G22" s="28">
        <f t="shared" si="2"/>
        <v>524</v>
      </c>
      <c r="H22" s="28">
        <f t="shared" si="2"/>
        <v>0</v>
      </c>
      <c r="I22" s="28">
        <f t="shared" si="2"/>
        <v>262</v>
      </c>
      <c r="J22" s="60">
        <f t="shared" si="2"/>
        <v>92601</v>
      </c>
      <c r="K22" s="28">
        <f>SUM(K17:K21)</f>
        <v>748</v>
      </c>
      <c r="L22" s="28">
        <f t="shared" ref="L22:N22" si="3">SUM(L17:L21)</f>
        <v>104</v>
      </c>
      <c r="M22" s="28">
        <f t="shared" si="3"/>
        <v>374</v>
      </c>
      <c r="N22" s="65">
        <f t="shared" si="3"/>
        <v>214959.04300000001</v>
      </c>
      <c r="O22" s="39" t="s">
        <v>22</v>
      </c>
      <c r="Q22" s="17"/>
    </row>
    <row r="23" spans="1:17" ht="18.75">
      <c r="A23" s="63"/>
      <c r="O23" s="39" t="s">
        <v>22</v>
      </c>
    </row>
    <row r="24" spans="1:17" ht="21.75" customHeight="1">
      <c r="A24" s="391" t="s">
        <v>143</v>
      </c>
      <c r="B24" s="391" t="s">
        <v>131</v>
      </c>
      <c r="C24" s="391" t="s">
        <v>132</v>
      </c>
      <c r="D24" s="391"/>
      <c r="E24" s="391"/>
      <c r="F24" s="391"/>
      <c r="G24" s="391" t="s">
        <v>133</v>
      </c>
      <c r="H24" s="391"/>
      <c r="I24" s="391"/>
      <c r="J24" s="391"/>
      <c r="K24" s="45"/>
      <c r="L24" s="45"/>
      <c r="M24" s="45"/>
      <c r="N24" s="46"/>
      <c r="O24" s="39" t="s">
        <v>22</v>
      </c>
    </row>
    <row r="25" spans="1:17" ht="30">
      <c r="A25" s="391"/>
      <c r="B25" s="391"/>
      <c r="C25" s="36" t="s">
        <v>4</v>
      </c>
      <c r="D25" s="36" t="s">
        <v>135</v>
      </c>
      <c r="E25" s="36" t="s">
        <v>64</v>
      </c>
      <c r="F25" s="36" t="s">
        <v>5</v>
      </c>
      <c r="G25" s="36" t="s">
        <v>4</v>
      </c>
      <c r="H25" s="36" t="s">
        <v>135</v>
      </c>
      <c r="I25" s="36" t="s">
        <v>64</v>
      </c>
      <c r="J25" s="36" t="s">
        <v>5</v>
      </c>
      <c r="K25" s="47"/>
      <c r="L25" s="47"/>
      <c r="M25" s="47"/>
      <c r="N25" s="46"/>
      <c r="O25" s="39" t="s">
        <v>22</v>
      </c>
    </row>
    <row r="26" spans="1:17" ht="18.75">
      <c r="A26" s="48" t="s">
        <v>96</v>
      </c>
      <c r="B26" s="49" t="s">
        <v>136</v>
      </c>
      <c r="C26" s="50">
        <v>0</v>
      </c>
      <c r="D26" s="50">
        <v>0</v>
      </c>
      <c r="E26" s="50">
        <v>0</v>
      </c>
      <c r="F26" s="51">
        <v>-2285</v>
      </c>
      <c r="G26" s="50">
        <v>0</v>
      </c>
      <c r="H26" s="50">
        <v>0</v>
      </c>
      <c r="I26" s="50">
        <v>0</v>
      </c>
      <c r="J26" s="66">
        <v>-5582</v>
      </c>
      <c r="K26" s="52"/>
      <c r="L26" s="52"/>
      <c r="M26" s="52"/>
      <c r="N26" s="52"/>
      <c r="O26" s="39" t="s">
        <v>22</v>
      </c>
    </row>
    <row r="27" spans="1:17" ht="18.75">
      <c r="A27" s="48" t="s">
        <v>97</v>
      </c>
      <c r="B27" s="49" t="s">
        <v>136</v>
      </c>
      <c r="C27" s="50">
        <v>0</v>
      </c>
      <c r="D27" s="50">
        <v>0</v>
      </c>
      <c r="E27" s="50">
        <v>0</v>
      </c>
      <c r="F27" s="66">
        <v>-3974</v>
      </c>
      <c r="G27" s="50">
        <v>0</v>
      </c>
      <c r="H27" s="50">
        <v>0</v>
      </c>
      <c r="I27" s="50">
        <v>0</v>
      </c>
      <c r="J27" s="66">
        <v>-3139</v>
      </c>
      <c r="K27" s="52"/>
      <c r="L27" s="52"/>
      <c r="M27" s="52"/>
      <c r="N27" s="52"/>
      <c r="O27" s="39" t="s">
        <v>22</v>
      </c>
    </row>
    <row r="28" spans="1:17" ht="18.75">
      <c r="A28" s="48" t="s">
        <v>98</v>
      </c>
      <c r="B28" s="49" t="s">
        <v>136</v>
      </c>
      <c r="C28" s="50">
        <v>0</v>
      </c>
      <c r="D28" s="50">
        <v>0</v>
      </c>
      <c r="E28" s="50">
        <v>0</v>
      </c>
      <c r="F28" s="66">
        <v>-104</v>
      </c>
      <c r="G28" s="50">
        <v>0</v>
      </c>
      <c r="H28" s="50">
        <v>0</v>
      </c>
      <c r="I28" s="50">
        <v>0</v>
      </c>
      <c r="J28" s="66">
        <v>-2820</v>
      </c>
      <c r="K28" s="52"/>
      <c r="L28" s="52"/>
      <c r="M28" s="52"/>
      <c r="N28" s="52"/>
      <c r="O28" s="39" t="s">
        <v>22</v>
      </c>
    </row>
    <row r="29" spans="1:17" ht="18.75">
      <c r="A29" s="48" t="s">
        <v>99</v>
      </c>
      <c r="B29" s="49" t="s">
        <v>136</v>
      </c>
      <c r="C29" s="67">
        <v>-15</v>
      </c>
      <c r="D29" s="67">
        <v>-1</v>
      </c>
      <c r="E29" s="67">
        <v>-15</v>
      </c>
      <c r="F29" s="66">
        <v>-7826</v>
      </c>
      <c r="G29" s="50">
        <v>0</v>
      </c>
      <c r="H29" s="50">
        <v>0</v>
      </c>
      <c r="I29" s="50">
        <v>0</v>
      </c>
      <c r="J29" s="51">
        <v>0</v>
      </c>
      <c r="K29" s="52"/>
      <c r="L29" s="52"/>
      <c r="M29" s="52"/>
      <c r="N29" s="52"/>
      <c r="O29" s="39" t="s">
        <v>22</v>
      </c>
    </row>
    <row r="30" spans="1:17" ht="18.75">
      <c r="A30" s="48" t="s">
        <v>100</v>
      </c>
      <c r="B30" s="49" t="s">
        <v>136</v>
      </c>
      <c r="C30" s="50">
        <v>0</v>
      </c>
      <c r="D30" s="50">
        <v>0</v>
      </c>
      <c r="E30" s="50">
        <v>0</v>
      </c>
      <c r="F30" s="66">
        <v>-4738</v>
      </c>
      <c r="G30" s="50">
        <v>0</v>
      </c>
      <c r="H30" s="50">
        <v>0</v>
      </c>
      <c r="I30" s="50">
        <v>0</v>
      </c>
      <c r="J30" s="66">
        <v>-8348</v>
      </c>
      <c r="K30" s="52"/>
      <c r="L30" s="52"/>
      <c r="M30" s="52"/>
      <c r="N30" s="52"/>
      <c r="O30" s="39" t="s">
        <v>22</v>
      </c>
    </row>
    <row r="31" spans="1:17" ht="18.75">
      <c r="A31" s="48" t="s">
        <v>101</v>
      </c>
      <c r="B31" s="49" t="s">
        <v>136</v>
      </c>
      <c r="C31" s="50">
        <v>0</v>
      </c>
      <c r="D31" s="50">
        <v>0</v>
      </c>
      <c r="E31" s="50">
        <v>0</v>
      </c>
      <c r="F31" s="66">
        <v>-420</v>
      </c>
      <c r="G31" s="50">
        <v>0</v>
      </c>
      <c r="H31" s="50">
        <v>0</v>
      </c>
      <c r="I31" s="50">
        <v>0</v>
      </c>
      <c r="J31" s="66">
        <v>-740</v>
      </c>
      <c r="K31" s="52"/>
      <c r="L31" s="52"/>
      <c r="M31" s="52"/>
      <c r="N31" s="52"/>
      <c r="O31" s="39" t="s">
        <v>22</v>
      </c>
    </row>
    <row r="32" spans="1:17" ht="30.75">
      <c r="A32" s="48" t="s">
        <v>102</v>
      </c>
      <c r="B32" s="49" t="s">
        <v>136</v>
      </c>
      <c r="C32" s="50">
        <v>0</v>
      </c>
      <c r="D32" s="50">
        <v>0</v>
      </c>
      <c r="E32" s="50">
        <v>0</v>
      </c>
      <c r="F32" s="66">
        <v>-1050</v>
      </c>
      <c r="G32" s="50">
        <v>0</v>
      </c>
      <c r="H32" s="50">
        <v>0</v>
      </c>
      <c r="I32" s="50">
        <v>0</v>
      </c>
      <c r="J32" s="66">
        <v>-1850</v>
      </c>
      <c r="K32" s="52"/>
      <c r="L32" s="52"/>
      <c r="M32" s="52"/>
      <c r="N32" s="52"/>
      <c r="O32" s="39" t="s">
        <v>22</v>
      </c>
    </row>
    <row r="33" spans="1:17" ht="18.75">
      <c r="A33" s="48" t="s">
        <v>103</v>
      </c>
      <c r="B33" s="49" t="s">
        <v>136</v>
      </c>
      <c r="C33" s="50">
        <v>0</v>
      </c>
      <c r="D33" s="50">
        <v>0</v>
      </c>
      <c r="E33" s="50">
        <v>0</v>
      </c>
      <c r="F33" s="66">
        <v>-444</v>
      </c>
      <c r="G33" s="50">
        <v>0</v>
      </c>
      <c r="H33" s="50">
        <v>0</v>
      </c>
      <c r="I33" s="50">
        <v>0</v>
      </c>
      <c r="J33" s="66">
        <v>-782</v>
      </c>
      <c r="K33" s="52"/>
      <c r="L33" s="52"/>
      <c r="M33" s="52"/>
      <c r="N33" s="52"/>
      <c r="O33" s="39" t="s">
        <v>22</v>
      </c>
    </row>
    <row r="34" spans="1:17" ht="18.75">
      <c r="A34" s="56" t="s">
        <v>144</v>
      </c>
      <c r="B34" s="57"/>
      <c r="C34" s="68">
        <f>SUM(C26:C30)</f>
        <v>-15</v>
      </c>
      <c r="D34" s="68">
        <f>SUM(D26:D29)</f>
        <v>-1</v>
      </c>
      <c r="E34" s="68">
        <f>SUM(E26:E29)</f>
        <v>-15</v>
      </c>
      <c r="F34" s="65">
        <f>SUM(F26:F33)</f>
        <v>-20841</v>
      </c>
      <c r="G34" s="28">
        <f>SUM(G26:G30)</f>
        <v>0</v>
      </c>
      <c r="H34" s="28">
        <f>SUM(H26:H29)</f>
        <v>0</v>
      </c>
      <c r="I34" s="28">
        <f>SUM(I26:I29)</f>
        <v>0</v>
      </c>
      <c r="J34" s="65">
        <f>SUM(J26:J33)</f>
        <v>-23261</v>
      </c>
      <c r="K34" s="62"/>
      <c r="L34" s="62"/>
      <c r="M34" s="62"/>
      <c r="N34" s="62"/>
      <c r="O34" s="39" t="s">
        <v>22</v>
      </c>
      <c r="Q34" s="17"/>
    </row>
    <row r="35" spans="1:17" ht="18.75">
      <c r="A35" s="63"/>
      <c r="O35" s="39" t="s">
        <v>22</v>
      </c>
    </row>
    <row r="36" spans="1:17" ht="21.75" customHeight="1">
      <c r="A36" s="391" t="s">
        <v>143</v>
      </c>
      <c r="B36" s="391" t="s">
        <v>131</v>
      </c>
      <c r="C36" s="391" t="s">
        <v>139</v>
      </c>
      <c r="D36" s="391"/>
      <c r="E36" s="391"/>
      <c r="F36" s="391"/>
      <c r="G36" s="391" t="s">
        <v>137</v>
      </c>
      <c r="H36" s="391"/>
      <c r="I36" s="391"/>
      <c r="J36" s="391"/>
      <c r="K36" s="391" t="s">
        <v>145</v>
      </c>
      <c r="L36" s="391"/>
      <c r="M36" s="391"/>
      <c r="N36" s="391"/>
      <c r="O36" s="39" t="s">
        <v>22</v>
      </c>
    </row>
    <row r="37" spans="1:17" ht="30">
      <c r="A37" s="391"/>
      <c r="B37" s="391"/>
      <c r="C37" s="36" t="s">
        <v>4</v>
      </c>
      <c r="D37" s="36" t="s">
        <v>135</v>
      </c>
      <c r="E37" s="36" t="s">
        <v>64</v>
      </c>
      <c r="F37" s="36" t="s">
        <v>5</v>
      </c>
      <c r="G37" s="36" t="s">
        <v>4</v>
      </c>
      <c r="H37" s="36" t="s">
        <v>135</v>
      </c>
      <c r="I37" s="36" t="s">
        <v>64</v>
      </c>
      <c r="J37" s="36" t="s">
        <v>5</v>
      </c>
      <c r="K37" s="36" t="s">
        <v>4</v>
      </c>
      <c r="L37" s="36" t="s">
        <v>135</v>
      </c>
      <c r="M37" s="36" t="s">
        <v>64</v>
      </c>
      <c r="N37" s="36" t="s">
        <v>5</v>
      </c>
      <c r="O37" s="39" t="s">
        <v>22</v>
      </c>
    </row>
    <row r="38" spans="1:17" ht="17.25" customHeight="1">
      <c r="A38" s="48" t="s">
        <v>96</v>
      </c>
      <c r="B38" s="49" t="s">
        <v>136</v>
      </c>
      <c r="C38" s="50">
        <v>0</v>
      </c>
      <c r="D38" s="50">
        <v>0</v>
      </c>
      <c r="E38" s="50">
        <v>0</v>
      </c>
      <c r="F38" s="66">
        <v>-2823</v>
      </c>
      <c r="G38" s="50">
        <v>0</v>
      </c>
      <c r="H38" s="50">
        <v>0</v>
      </c>
      <c r="I38" s="50">
        <v>0</v>
      </c>
      <c r="J38" s="66">
        <v>-468</v>
      </c>
      <c r="K38" s="50">
        <f t="shared" ref="K38:N41" si="4">C26+G26+C38+G38</f>
        <v>0</v>
      </c>
      <c r="L38" s="50">
        <f t="shared" si="4"/>
        <v>0</v>
      </c>
      <c r="M38" s="50">
        <f t="shared" si="4"/>
        <v>0</v>
      </c>
      <c r="N38" s="66">
        <f t="shared" si="4"/>
        <v>-11158</v>
      </c>
      <c r="O38" s="39" t="s">
        <v>22</v>
      </c>
      <c r="Q38" s="17" t="s">
        <v>146</v>
      </c>
    </row>
    <row r="39" spans="1:17" ht="18.75">
      <c r="A39" s="48" t="s">
        <v>97</v>
      </c>
      <c r="B39" s="49" t="s">
        <v>136</v>
      </c>
      <c r="C39" s="50">
        <v>0</v>
      </c>
      <c r="D39" s="50">
        <v>0</v>
      </c>
      <c r="E39" s="50">
        <v>0</v>
      </c>
      <c r="F39" s="51">
        <v>0</v>
      </c>
      <c r="G39" s="50">
        <v>0</v>
      </c>
      <c r="H39" s="50">
        <v>0</v>
      </c>
      <c r="I39" s="50">
        <v>0</v>
      </c>
      <c r="J39" s="51">
        <v>0</v>
      </c>
      <c r="K39" s="50">
        <f t="shared" si="4"/>
        <v>0</v>
      </c>
      <c r="L39" s="50">
        <f t="shared" si="4"/>
        <v>0</v>
      </c>
      <c r="M39" s="50">
        <f t="shared" si="4"/>
        <v>0</v>
      </c>
      <c r="N39" s="66">
        <f t="shared" si="4"/>
        <v>-7113</v>
      </c>
      <c r="O39" s="39" t="s">
        <v>22</v>
      </c>
      <c r="Q39" s="17" t="s">
        <v>142</v>
      </c>
    </row>
    <row r="40" spans="1:17" ht="18.75">
      <c r="A40" s="48" t="s">
        <v>98</v>
      </c>
      <c r="B40" s="49" t="s">
        <v>136</v>
      </c>
      <c r="C40" s="50">
        <v>0</v>
      </c>
      <c r="D40" s="50">
        <v>0</v>
      </c>
      <c r="E40" s="50">
        <v>0</v>
      </c>
      <c r="F40" s="66">
        <v>-493</v>
      </c>
      <c r="G40" s="50">
        <v>0</v>
      </c>
      <c r="H40" s="50">
        <v>0</v>
      </c>
      <c r="I40" s="50">
        <v>0</v>
      </c>
      <c r="J40" s="51">
        <v>0</v>
      </c>
      <c r="K40" s="50">
        <f t="shared" si="4"/>
        <v>0</v>
      </c>
      <c r="L40" s="50">
        <f t="shared" si="4"/>
        <v>0</v>
      </c>
      <c r="M40" s="50">
        <f t="shared" si="4"/>
        <v>0</v>
      </c>
      <c r="N40" s="66">
        <f t="shared" si="4"/>
        <v>-3417</v>
      </c>
      <c r="O40" s="39" t="s">
        <v>22</v>
      </c>
    </row>
    <row r="41" spans="1:17" ht="18.75">
      <c r="A41" s="48" t="s">
        <v>99</v>
      </c>
      <c r="B41" s="49" t="s">
        <v>136</v>
      </c>
      <c r="C41" s="50">
        <v>0</v>
      </c>
      <c r="D41" s="50">
        <v>0</v>
      </c>
      <c r="E41" s="50">
        <v>0</v>
      </c>
      <c r="F41" s="51">
        <v>0</v>
      </c>
      <c r="G41" s="50">
        <v>0</v>
      </c>
      <c r="H41" s="50">
        <v>0</v>
      </c>
      <c r="I41" s="50">
        <v>0</v>
      </c>
      <c r="J41" s="51">
        <v>0</v>
      </c>
      <c r="K41" s="67">
        <f t="shared" si="4"/>
        <v>-15</v>
      </c>
      <c r="L41" s="67">
        <f t="shared" si="4"/>
        <v>-1</v>
      </c>
      <c r="M41" s="67">
        <f t="shared" si="4"/>
        <v>-15</v>
      </c>
      <c r="N41" s="66">
        <f t="shared" si="4"/>
        <v>-7826</v>
      </c>
      <c r="O41" s="39" t="s">
        <v>22</v>
      </c>
    </row>
    <row r="42" spans="1:17" ht="18.75">
      <c r="A42" s="48" t="s">
        <v>100</v>
      </c>
      <c r="B42" s="49" t="s">
        <v>136</v>
      </c>
      <c r="C42" s="50">
        <v>0</v>
      </c>
      <c r="D42" s="50">
        <v>0</v>
      </c>
      <c r="E42" s="50">
        <v>0</v>
      </c>
      <c r="F42" s="66">
        <v>-8122</v>
      </c>
      <c r="G42" s="50">
        <v>0</v>
      </c>
      <c r="H42" s="50">
        <v>0</v>
      </c>
      <c r="I42" s="50">
        <v>0</v>
      </c>
      <c r="J42" s="66">
        <v>-1354</v>
      </c>
      <c r="K42" s="50">
        <v>0</v>
      </c>
      <c r="L42" s="50">
        <v>0</v>
      </c>
      <c r="M42" s="50">
        <v>0</v>
      </c>
      <c r="N42" s="66">
        <f>F30+J30+F42+J42</f>
        <v>-22562</v>
      </c>
      <c r="O42" s="39" t="s">
        <v>22</v>
      </c>
    </row>
    <row r="43" spans="1:17" ht="18.75">
      <c r="A43" s="48" t="s">
        <v>101</v>
      </c>
      <c r="B43" s="49" t="s">
        <v>136</v>
      </c>
      <c r="C43" s="50">
        <v>0</v>
      </c>
      <c r="D43" s="50">
        <v>0</v>
      </c>
      <c r="E43" s="50">
        <v>0</v>
      </c>
      <c r="F43" s="66">
        <v>-720</v>
      </c>
      <c r="G43" s="50">
        <v>0</v>
      </c>
      <c r="H43" s="50">
        <v>0</v>
      </c>
      <c r="I43" s="50">
        <v>0</v>
      </c>
      <c r="J43" s="66">
        <v>-120</v>
      </c>
      <c r="K43" s="50">
        <v>0</v>
      </c>
      <c r="L43" s="50">
        <v>0</v>
      </c>
      <c r="M43" s="50">
        <v>0</v>
      </c>
      <c r="N43" s="66">
        <f>F31+J31+F43+J43</f>
        <v>-2000</v>
      </c>
      <c r="O43" s="39" t="s">
        <v>22</v>
      </c>
    </row>
    <row r="44" spans="1:17" ht="30.75">
      <c r="A44" s="48" t="s">
        <v>102</v>
      </c>
      <c r="B44" s="49" t="s">
        <v>136</v>
      </c>
      <c r="C44" s="50">
        <v>0</v>
      </c>
      <c r="D44" s="50">
        <v>0</v>
      </c>
      <c r="E44" s="50">
        <v>0</v>
      </c>
      <c r="F44" s="66">
        <v>-1800</v>
      </c>
      <c r="G44" s="50">
        <v>0</v>
      </c>
      <c r="H44" s="50">
        <v>0</v>
      </c>
      <c r="I44" s="50">
        <v>0</v>
      </c>
      <c r="J44" s="66">
        <v>-300</v>
      </c>
      <c r="K44" s="50">
        <v>0</v>
      </c>
      <c r="L44" s="50">
        <v>0</v>
      </c>
      <c r="M44" s="50">
        <v>0</v>
      </c>
      <c r="N44" s="66">
        <f>F32+J32+F44+J44</f>
        <v>-5000</v>
      </c>
      <c r="O44" s="39" t="s">
        <v>22</v>
      </c>
    </row>
    <row r="45" spans="1:17" ht="18.75">
      <c r="A45" s="48" t="s">
        <v>103</v>
      </c>
      <c r="B45" s="49" t="s">
        <v>136</v>
      </c>
      <c r="C45" s="50">
        <v>0</v>
      </c>
      <c r="D45" s="50">
        <v>0</v>
      </c>
      <c r="E45" s="50">
        <v>0</v>
      </c>
      <c r="F45" s="66">
        <v>-762</v>
      </c>
      <c r="G45" s="50">
        <v>0</v>
      </c>
      <c r="H45" s="50">
        <v>0</v>
      </c>
      <c r="I45" s="50">
        <v>0</v>
      </c>
      <c r="J45" s="66">
        <v>-127</v>
      </c>
      <c r="K45" s="50">
        <v>0</v>
      </c>
      <c r="L45" s="50">
        <v>0</v>
      </c>
      <c r="M45" s="50">
        <v>0</v>
      </c>
      <c r="N45" s="66">
        <f>F33+J33+F45+J45</f>
        <v>-2115</v>
      </c>
      <c r="O45" s="39" t="s">
        <v>22</v>
      </c>
    </row>
    <row r="46" spans="1:17" ht="18.75">
      <c r="A46" s="56" t="s">
        <v>144</v>
      </c>
      <c r="B46" s="57"/>
      <c r="C46" s="68">
        <f t="shared" ref="C46:M46" si="5">SUM(C38:C45)</f>
        <v>0</v>
      </c>
      <c r="D46" s="68">
        <f t="shared" si="5"/>
        <v>0</v>
      </c>
      <c r="E46" s="68">
        <f t="shared" si="5"/>
        <v>0</v>
      </c>
      <c r="F46" s="65">
        <f t="shared" si="5"/>
        <v>-14720</v>
      </c>
      <c r="G46" s="68">
        <f t="shared" si="5"/>
        <v>0</v>
      </c>
      <c r="H46" s="68">
        <f t="shared" si="5"/>
        <v>0</v>
      </c>
      <c r="I46" s="68">
        <f t="shared" si="5"/>
        <v>0</v>
      </c>
      <c r="J46" s="65">
        <f t="shared" si="5"/>
        <v>-2369</v>
      </c>
      <c r="K46" s="61">
        <f t="shared" si="5"/>
        <v>-15</v>
      </c>
      <c r="L46" s="61">
        <f t="shared" si="5"/>
        <v>-1</v>
      </c>
      <c r="M46" s="61">
        <f t="shared" si="5"/>
        <v>-15</v>
      </c>
      <c r="N46" s="65">
        <f>SUM(N38:N45)</f>
        <v>-61191</v>
      </c>
      <c r="O46" s="39" t="s">
        <v>23</v>
      </c>
      <c r="Q46" s="17"/>
    </row>
    <row r="48" spans="1:17">
      <c r="B48" s="69"/>
    </row>
  </sheetData>
  <mergeCells count="23">
    <mergeCell ref="K15:N15"/>
    <mergeCell ref="A36:A37"/>
    <mergeCell ref="B36:B37"/>
    <mergeCell ref="C36:F36"/>
    <mergeCell ref="G36:J36"/>
    <mergeCell ref="K36:N36"/>
    <mergeCell ref="A24:A25"/>
    <mergeCell ref="B24:B25"/>
    <mergeCell ref="C24:F24"/>
    <mergeCell ref="G24:J24"/>
    <mergeCell ref="A1:N1"/>
    <mergeCell ref="A2:N2"/>
    <mergeCell ref="A3:N3"/>
    <mergeCell ref="A4:N4"/>
    <mergeCell ref="A5:N5"/>
    <mergeCell ref="A6:A7"/>
    <mergeCell ref="B6:B7"/>
    <mergeCell ref="C6:F6"/>
    <mergeCell ref="G6:J6"/>
    <mergeCell ref="A15:A16"/>
    <mergeCell ref="B15:B16"/>
    <mergeCell ref="C15:F15"/>
    <mergeCell ref="G15:J15"/>
  </mergeCells>
  <printOptions horizontalCentered="1"/>
  <pageMargins left="0.7" right="0.7" top="0.66" bottom="0.65" header="0.3" footer="0.3"/>
  <pageSetup scale="77" fitToHeight="2" orientation="landscape" r:id="rId1"/>
  <headerFooter scaleWithDoc="0">
    <oddHeader xml:space="preserve">&amp;L&amp;"Times New Roman,Bold"&amp;12C. Program Changes by Decision Unit
</oddHeader>
    <oddFooter>&amp;C&amp;"Times New Roman,Regular"Exhibit C - Program Changes by Decision Unit</oddFooter>
  </headerFooter>
  <rowBreaks count="1" manualBreakCount="1">
    <brk id="23" max="13" man="1"/>
  </rowBreaks>
</worksheet>
</file>

<file path=xl/worksheets/sheet4.xml><?xml version="1.0" encoding="utf-8"?>
<worksheet xmlns="http://schemas.openxmlformats.org/spreadsheetml/2006/main" xmlns:r="http://schemas.openxmlformats.org/officeDocument/2006/relationships">
  <dimension ref="A1:W31"/>
  <sheetViews>
    <sheetView view="pageBreakPreview" zoomScale="80" zoomScaleNormal="100" zoomScaleSheetLayoutView="80" workbookViewId="0">
      <selection activeCell="A18" sqref="A18"/>
    </sheetView>
  </sheetViews>
  <sheetFormatPr defaultRowHeight="15"/>
  <cols>
    <col min="1" max="1" width="7.42578125" style="2" bestFit="1" customWidth="1"/>
    <col min="2" max="2" width="59.28515625" style="2" customWidth="1"/>
    <col min="3" max="3" width="8.7109375" style="2" customWidth="1"/>
    <col min="4" max="4" width="12.7109375" style="2" customWidth="1"/>
    <col min="5" max="5" width="8.7109375" style="2" customWidth="1"/>
    <col min="6" max="6" width="12.7109375" style="2" customWidth="1"/>
    <col min="7" max="7" width="8.7109375" style="2" customWidth="1"/>
    <col min="8" max="8" width="12.7109375" style="2" customWidth="1"/>
    <col min="9" max="9" width="8.7109375" style="2" customWidth="1"/>
    <col min="10" max="10" width="12.7109375" style="2" customWidth="1"/>
    <col min="11" max="11" width="8.7109375" style="2" customWidth="1"/>
    <col min="12" max="12" width="12.7109375" style="2" customWidth="1"/>
    <col min="13" max="13" width="8.7109375" style="2" customWidth="1"/>
    <col min="14" max="14" width="12.7109375" style="2" customWidth="1"/>
    <col min="15" max="15" width="14" style="1" bestFit="1" customWidth="1"/>
    <col min="16" max="16" width="4.5703125" style="2" customWidth="1"/>
    <col min="17" max="17" width="122.85546875" style="2" customWidth="1"/>
    <col min="18" max="19" width="8.28515625" style="2" customWidth="1"/>
    <col min="20" max="20" width="12.7109375" style="2" customWidth="1"/>
    <col min="21" max="22" width="8.28515625" style="2" customWidth="1"/>
    <col min="23" max="23" width="12.7109375" style="2" customWidth="1"/>
    <col min="24" max="16384" width="9.140625" style="2"/>
  </cols>
  <sheetData>
    <row r="1" spans="1:23" ht="18.75">
      <c r="A1" s="382" t="s">
        <v>147</v>
      </c>
      <c r="B1" s="382"/>
      <c r="C1" s="382"/>
      <c r="D1" s="382"/>
      <c r="E1" s="382"/>
      <c r="F1" s="382"/>
      <c r="G1" s="382"/>
      <c r="H1" s="382"/>
      <c r="I1" s="382"/>
      <c r="J1" s="382"/>
      <c r="K1" s="382"/>
      <c r="L1" s="382"/>
      <c r="M1" s="382"/>
      <c r="N1" s="382"/>
      <c r="O1" s="18" t="s">
        <v>22</v>
      </c>
      <c r="P1" s="19"/>
      <c r="Q1" s="3" t="s">
        <v>31</v>
      </c>
      <c r="R1" s="19"/>
      <c r="S1" s="19"/>
      <c r="T1" s="19"/>
      <c r="U1" s="19"/>
      <c r="V1" s="19"/>
      <c r="W1" s="19"/>
    </row>
    <row r="2" spans="1:23" ht="15.75">
      <c r="A2" s="383" t="s">
        <v>122</v>
      </c>
      <c r="B2" s="383"/>
      <c r="C2" s="383"/>
      <c r="D2" s="383"/>
      <c r="E2" s="383"/>
      <c r="F2" s="383"/>
      <c r="G2" s="383"/>
      <c r="H2" s="383"/>
      <c r="I2" s="383"/>
      <c r="J2" s="383"/>
      <c r="K2" s="383"/>
      <c r="L2" s="383"/>
      <c r="M2" s="383"/>
      <c r="N2" s="383"/>
      <c r="O2" s="18" t="s">
        <v>22</v>
      </c>
      <c r="P2" s="20"/>
      <c r="Q2" s="4"/>
      <c r="R2" s="20"/>
      <c r="S2" s="20"/>
      <c r="T2" s="20"/>
      <c r="U2" s="20"/>
      <c r="V2" s="20"/>
      <c r="W2" s="20"/>
    </row>
    <row r="3" spans="1:23">
      <c r="A3" s="384" t="s">
        <v>1</v>
      </c>
      <c r="B3" s="384"/>
      <c r="C3" s="384"/>
      <c r="D3" s="384"/>
      <c r="E3" s="384"/>
      <c r="F3" s="384"/>
      <c r="G3" s="384"/>
      <c r="H3" s="384"/>
      <c r="I3" s="384"/>
      <c r="J3" s="384"/>
      <c r="K3" s="384"/>
      <c r="L3" s="384"/>
      <c r="M3" s="384"/>
      <c r="N3" s="384"/>
      <c r="O3" s="18" t="s">
        <v>22</v>
      </c>
      <c r="P3" s="21"/>
      <c r="Q3" s="4" t="s">
        <v>120</v>
      </c>
      <c r="R3" s="21"/>
      <c r="S3" s="21"/>
      <c r="T3" s="21"/>
      <c r="U3" s="21"/>
      <c r="V3" s="21"/>
      <c r="W3" s="21"/>
    </row>
    <row r="4" spans="1:23">
      <c r="A4" s="385" t="s">
        <v>2</v>
      </c>
      <c r="B4" s="385"/>
      <c r="C4" s="385"/>
      <c r="D4" s="385"/>
      <c r="E4" s="385"/>
      <c r="F4" s="385"/>
      <c r="G4" s="385"/>
      <c r="H4" s="385"/>
      <c r="I4" s="385"/>
      <c r="J4" s="385"/>
      <c r="K4" s="385"/>
      <c r="L4" s="385"/>
      <c r="M4" s="385"/>
      <c r="N4" s="385"/>
      <c r="O4" s="18" t="s">
        <v>22</v>
      </c>
      <c r="P4" s="22"/>
      <c r="Q4" s="4" t="s">
        <v>56</v>
      </c>
      <c r="R4" s="22"/>
      <c r="S4" s="22"/>
      <c r="T4" s="22"/>
      <c r="U4" s="22"/>
      <c r="V4" s="22"/>
      <c r="W4" s="22"/>
    </row>
    <row r="5" spans="1:23" ht="15.75" thickBot="1">
      <c r="A5" s="384"/>
      <c r="B5" s="384"/>
      <c r="C5" s="384"/>
      <c r="D5" s="384"/>
      <c r="E5" s="384"/>
      <c r="F5" s="384"/>
      <c r="G5" s="384"/>
      <c r="H5" s="384"/>
      <c r="I5" s="384"/>
      <c r="J5" s="384"/>
      <c r="K5" s="384"/>
      <c r="L5" s="384"/>
      <c r="M5" s="384"/>
      <c r="N5" s="384"/>
      <c r="O5" s="18" t="s">
        <v>22</v>
      </c>
      <c r="P5" s="22"/>
      <c r="Q5" s="23"/>
      <c r="R5" s="22"/>
      <c r="S5" s="22"/>
      <c r="T5" s="22"/>
      <c r="U5" s="22"/>
      <c r="V5" s="22"/>
      <c r="W5" s="22"/>
    </row>
    <row r="6" spans="1:23">
      <c r="A6" s="393"/>
      <c r="B6" s="393"/>
      <c r="C6" s="393"/>
      <c r="D6" s="393"/>
      <c r="E6" s="393"/>
      <c r="F6" s="393"/>
      <c r="G6" s="393"/>
      <c r="H6" s="393"/>
      <c r="I6" s="393"/>
      <c r="J6" s="393"/>
      <c r="K6" s="393"/>
      <c r="L6" s="393"/>
      <c r="M6" s="393"/>
      <c r="N6" s="393"/>
      <c r="O6" s="18" t="s">
        <v>22</v>
      </c>
      <c r="P6" s="22"/>
      <c r="Q6" s="103"/>
      <c r="R6" s="22"/>
      <c r="S6" s="22"/>
      <c r="T6" s="22"/>
      <c r="U6" s="22"/>
      <c r="V6" s="22"/>
      <c r="W6" s="22"/>
    </row>
    <row r="7" spans="1:23" ht="33.75" customHeight="1">
      <c r="A7" s="395" t="s">
        <v>148</v>
      </c>
      <c r="B7" s="395"/>
      <c r="C7" s="388" t="s">
        <v>359</v>
      </c>
      <c r="D7" s="388"/>
      <c r="E7" s="388" t="s">
        <v>8</v>
      </c>
      <c r="F7" s="388"/>
      <c r="G7" s="388" t="s">
        <v>15</v>
      </c>
      <c r="H7" s="388"/>
      <c r="I7" s="388" t="s">
        <v>32</v>
      </c>
      <c r="J7" s="388"/>
      <c r="K7" s="388" t="s">
        <v>33</v>
      </c>
      <c r="L7" s="388"/>
      <c r="M7" s="388" t="s">
        <v>20</v>
      </c>
      <c r="N7" s="388"/>
      <c r="O7" s="18" t="s">
        <v>22</v>
      </c>
      <c r="Q7" s="2" t="s">
        <v>409</v>
      </c>
    </row>
    <row r="8" spans="1:23" ht="45">
      <c r="A8" s="396"/>
      <c r="B8" s="396"/>
      <c r="C8" s="163" t="s">
        <v>410</v>
      </c>
      <c r="D8" s="163" t="s">
        <v>411</v>
      </c>
      <c r="E8" s="163" t="s">
        <v>410</v>
      </c>
      <c r="F8" s="163" t="s">
        <v>411</v>
      </c>
      <c r="G8" s="163" t="s">
        <v>410</v>
      </c>
      <c r="H8" s="163" t="s">
        <v>411</v>
      </c>
      <c r="I8" s="163" t="s">
        <v>410</v>
      </c>
      <c r="J8" s="163" t="s">
        <v>411</v>
      </c>
      <c r="K8" s="163" t="s">
        <v>410</v>
      </c>
      <c r="L8" s="163" t="s">
        <v>411</v>
      </c>
      <c r="M8" s="163" t="s">
        <v>410</v>
      </c>
      <c r="N8" s="163" t="s">
        <v>411</v>
      </c>
      <c r="O8" s="18" t="s">
        <v>22</v>
      </c>
      <c r="Q8" s="2" t="s">
        <v>412</v>
      </c>
    </row>
    <row r="9" spans="1:23" ht="42.75">
      <c r="A9" s="266" t="s">
        <v>413</v>
      </c>
      <c r="B9" s="164" t="s">
        <v>414</v>
      </c>
      <c r="C9" s="165"/>
      <c r="D9" s="165"/>
      <c r="E9" s="165"/>
      <c r="F9" s="165"/>
      <c r="G9" s="165"/>
      <c r="H9" s="165"/>
      <c r="I9" s="165"/>
      <c r="J9" s="165"/>
      <c r="K9" s="165"/>
      <c r="L9" s="165"/>
      <c r="M9" s="165"/>
      <c r="N9" s="165"/>
      <c r="O9" s="18" t="s">
        <v>22</v>
      </c>
    </row>
    <row r="10" spans="1:23">
      <c r="A10" s="267">
        <v>1.1000000000000001</v>
      </c>
      <c r="B10" s="166" t="s">
        <v>415</v>
      </c>
      <c r="C10" s="15">
        <v>11432</v>
      </c>
      <c r="D10" s="167">
        <v>2942341</v>
      </c>
      <c r="E10" s="15">
        <v>11136</v>
      </c>
      <c r="F10" s="15">
        <v>2934030</v>
      </c>
      <c r="G10" s="15">
        <f>11245-93+16</f>
        <v>11168</v>
      </c>
      <c r="H10" s="15">
        <v>2954938</v>
      </c>
      <c r="I10" s="15">
        <v>20</v>
      </c>
      <c r="J10" s="15">
        <v>40628</v>
      </c>
      <c r="K10" s="15">
        <v>0</v>
      </c>
      <c r="L10" s="15">
        <v>-21812</v>
      </c>
      <c r="M10" s="15">
        <f>G10+I10+K10</f>
        <v>11188</v>
      </c>
      <c r="N10" s="15">
        <f t="shared" ref="N10:N12" si="0">H10+J10+L10</f>
        <v>2973754</v>
      </c>
      <c r="O10" s="18" t="s">
        <v>22</v>
      </c>
    </row>
    <row r="11" spans="1:23">
      <c r="A11" s="267">
        <v>1.2</v>
      </c>
      <c r="B11" s="168" t="s">
        <v>416</v>
      </c>
      <c r="C11" s="15">
        <v>0</v>
      </c>
      <c r="D11" s="15">
        <v>0</v>
      </c>
      <c r="E11" s="15">
        <v>0</v>
      </c>
      <c r="F11" s="15">
        <v>0</v>
      </c>
      <c r="G11" s="15">
        <v>0</v>
      </c>
      <c r="H11" s="15">
        <v>0</v>
      </c>
      <c r="I11" s="15">
        <v>0</v>
      </c>
      <c r="J11" s="15">
        <v>0</v>
      </c>
      <c r="K11" s="15">
        <v>0</v>
      </c>
      <c r="L11" s="15">
        <v>0</v>
      </c>
      <c r="M11" s="15">
        <f t="shared" ref="M11:M12" si="1">G11+I11+K11</f>
        <v>0</v>
      </c>
      <c r="N11" s="15">
        <f t="shared" si="0"/>
        <v>0</v>
      </c>
      <c r="O11" s="18" t="s">
        <v>22</v>
      </c>
    </row>
    <row r="12" spans="1:23">
      <c r="A12" s="267">
        <v>1.3</v>
      </c>
      <c r="B12" s="168" t="s">
        <v>417</v>
      </c>
      <c r="C12" s="15">
        <v>6330</v>
      </c>
      <c r="D12" s="15">
        <v>1542384</v>
      </c>
      <c r="E12" s="15">
        <v>6257</v>
      </c>
      <c r="F12" s="15">
        <v>1553060</v>
      </c>
      <c r="G12" s="15">
        <f>6330-68+9</f>
        <v>6271</v>
      </c>
      <c r="H12" s="15">
        <v>1587019</v>
      </c>
      <c r="I12" s="15">
        <v>37</v>
      </c>
      <c r="J12" s="15">
        <v>38057</v>
      </c>
      <c r="K12" s="15">
        <v>0</v>
      </c>
      <c r="L12" s="15">
        <v>-9254</v>
      </c>
      <c r="M12" s="15">
        <f t="shared" si="1"/>
        <v>6308</v>
      </c>
      <c r="N12" s="15">
        <f t="shared" si="0"/>
        <v>1615822</v>
      </c>
      <c r="O12" s="18" t="s">
        <v>22</v>
      </c>
    </row>
    <row r="13" spans="1:23">
      <c r="A13" s="268"/>
      <c r="B13" s="169" t="s">
        <v>149</v>
      </c>
      <c r="C13" s="10">
        <f>SUM(C10:C12)</f>
        <v>17762</v>
      </c>
      <c r="D13" s="10">
        <f t="shared" ref="D13:N13" si="2">SUM(D10:D12)</f>
        <v>4484725</v>
      </c>
      <c r="E13" s="10">
        <f t="shared" si="2"/>
        <v>17393</v>
      </c>
      <c r="F13" s="10">
        <f t="shared" si="2"/>
        <v>4487090</v>
      </c>
      <c r="G13" s="10">
        <f t="shared" si="2"/>
        <v>17439</v>
      </c>
      <c r="H13" s="10">
        <f t="shared" si="2"/>
        <v>4541957</v>
      </c>
      <c r="I13" s="10">
        <f t="shared" si="2"/>
        <v>57</v>
      </c>
      <c r="J13" s="10">
        <f t="shared" si="2"/>
        <v>78685</v>
      </c>
      <c r="K13" s="10">
        <f t="shared" si="2"/>
        <v>0</v>
      </c>
      <c r="L13" s="10">
        <f t="shared" si="2"/>
        <v>-31066</v>
      </c>
      <c r="M13" s="10">
        <f t="shared" si="2"/>
        <v>17496</v>
      </c>
      <c r="N13" s="10">
        <f t="shared" si="2"/>
        <v>4589576</v>
      </c>
      <c r="O13" s="18" t="s">
        <v>22</v>
      </c>
    </row>
    <row r="14" spans="1:23" ht="28.5">
      <c r="A14" s="266" t="s">
        <v>418</v>
      </c>
      <c r="B14" s="164" t="s">
        <v>419</v>
      </c>
      <c r="C14" s="165"/>
      <c r="D14" s="165"/>
      <c r="E14" s="165"/>
      <c r="F14" s="165"/>
      <c r="G14" s="165"/>
      <c r="H14" s="165"/>
      <c r="I14" s="165"/>
      <c r="J14" s="165"/>
      <c r="K14" s="165"/>
      <c r="L14" s="165"/>
      <c r="M14" s="165"/>
      <c r="N14" s="165"/>
      <c r="O14" s="18" t="s">
        <v>22</v>
      </c>
    </row>
    <row r="15" spans="1:23">
      <c r="A15" s="267">
        <v>2.1</v>
      </c>
      <c r="B15" s="166" t="s">
        <v>420</v>
      </c>
      <c r="C15" s="15">
        <v>4240</v>
      </c>
      <c r="D15" s="15">
        <v>996375</v>
      </c>
      <c r="E15" s="15">
        <v>3966</v>
      </c>
      <c r="F15" s="15">
        <v>978795</v>
      </c>
      <c r="G15" s="15">
        <f>4049-25+15</f>
        <v>4039</v>
      </c>
      <c r="H15" s="15">
        <v>1007171</v>
      </c>
      <c r="I15" s="15">
        <v>4</v>
      </c>
      <c r="J15" s="15">
        <v>12863</v>
      </c>
      <c r="K15" s="15">
        <v>-15</v>
      </c>
      <c r="L15" s="15">
        <v>-13125</v>
      </c>
      <c r="M15" s="15">
        <f>G15+I15+K15</f>
        <v>4028</v>
      </c>
      <c r="N15" s="15">
        <f t="shared" ref="N15:N20" si="3">H15+J15+L15</f>
        <v>1006909</v>
      </c>
      <c r="O15" s="18" t="s">
        <v>22</v>
      </c>
    </row>
    <row r="16" spans="1:23">
      <c r="A16" s="267">
        <v>2.2000000000000002</v>
      </c>
      <c r="B16" s="168" t="s">
        <v>421</v>
      </c>
      <c r="C16" s="15">
        <v>1506</v>
      </c>
      <c r="D16" s="15">
        <v>311501</v>
      </c>
      <c r="E16" s="15">
        <v>1810</v>
      </c>
      <c r="F16" s="15">
        <v>353652</v>
      </c>
      <c r="G16" s="15">
        <f>1825-6</f>
        <v>1819</v>
      </c>
      <c r="H16" s="15">
        <v>358826</v>
      </c>
      <c r="I16" s="15">
        <v>0</v>
      </c>
      <c r="J16" s="15">
        <v>1563</v>
      </c>
      <c r="K16" s="15">
        <v>0</v>
      </c>
      <c r="L16" s="15">
        <v>-1526</v>
      </c>
      <c r="M16" s="15">
        <f t="shared" ref="M16:M20" si="4">G16+I16+K16</f>
        <v>1819</v>
      </c>
      <c r="N16" s="15">
        <f t="shared" si="3"/>
        <v>358863</v>
      </c>
      <c r="O16" s="18" t="s">
        <v>22</v>
      </c>
    </row>
    <row r="17" spans="1:17" ht="30">
      <c r="A17" s="267">
        <v>2.2999999999999998</v>
      </c>
      <c r="B17" s="166" t="s">
        <v>422</v>
      </c>
      <c r="C17" s="15">
        <v>779</v>
      </c>
      <c r="D17" s="15">
        <v>0</v>
      </c>
      <c r="E17" s="15">
        <v>779</v>
      </c>
      <c r="F17" s="15">
        <v>0</v>
      </c>
      <c r="G17" s="15">
        <v>779</v>
      </c>
      <c r="H17" s="15">
        <v>0</v>
      </c>
      <c r="I17" s="15">
        <v>0</v>
      </c>
      <c r="J17" s="15">
        <v>0</v>
      </c>
      <c r="K17" s="15">
        <v>0</v>
      </c>
      <c r="L17" s="15">
        <v>0</v>
      </c>
      <c r="M17" s="15">
        <f t="shared" si="4"/>
        <v>779</v>
      </c>
      <c r="N17" s="15">
        <f t="shared" si="3"/>
        <v>0</v>
      </c>
      <c r="O17" s="18" t="s">
        <v>22</v>
      </c>
    </row>
    <row r="18" spans="1:17" ht="30">
      <c r="A18" s="267">
        <v>2.4</v>
      </c>
      <c r="B18" s="166" t="s">
        <v>423</v>
      </c>
      <c r="C18" s="15">
        <v>8302</v>
      </c>
      <c r="D18" s="15">
        <v>1477055</v>
      </c>
      <c r="E18" s="15">
        <v>8145</v>
      </c>
      <c r="F18" s="15">
        <v>1482126</v>
      </c>
      <c r="G18" s="15">
        <f>8212-39</f>
        <v>8173</v>
      </c>
      <c r="H18" s="15">
        <v>1500652</v>
      </c>
      <c r="I18" s="15">
        <v>47</v>
      </c>
      <c r="J18" s="15">
        <v>25051</v>
      </c>
      <c r="K18" s="15">
        <v>0</v>
      </c>
      <c r="L18" s="15">
        <v>-6695</v>
      </c>
      <c r="M18" s="15">
        <f t="shared" si="4"/>
        <v>8220</v>
      </c>
      <c r="N18" s="15">
        <f t="shared" si="3"/>
        <v>1519008</v>
      </c>
      <c r="O18" s="18" t="s">
        <v>22</v>
      </c>
    </row>
    <row r="19" spans="1:17">
      <c r="A19" s="267">
        <v>2.5</v>
      </c>
      <c r="B19" s="168" t="s">
        <v>424</v>
      </c>
      <c r="C19" s="15">
        <v>562</v>
      </c>
      <c r="D19" s="15">
        <v>135820</v>
      </c>
      <c r="E19" s="15">
        <v>538</v>
      </c>
      <c r="F19" s="15">
        <v>132893</v>
      </c>
      <c r="G19" s="15">
        <f>544-2</f>
        <v>542</v>
      </c>
      <c r="H19" s="15">
        <v>137498</v>
      </c>
      <c r="I19" s="15">
        <v>2</v>
      </c>
      <c r="J19" s="15">
        <v>2900</v>
      </c>
      <c r="K19" s="15">
        <v>0</v>
      </c>
      <c r="L19" s="15">
        <v>-719</v>
      </c>
      <c r="M19" s="15">
        <f t="shared" si="4"/>
        <v>544</v>
      </c>
      <c r="N19" s="15">
        <f t="shared" si="3"/>
        <v>139679</v>
      </c>
      <c r="O19" s="18" t="s">
        <v>22</v>
      </c>
    </row>
    <row r="20" spans="1:17">
      <c r="A20" s="267">
        <v>2.6</v>
      </c>
      <c r="B20" s="168" t="s">
        <v>425</v>
      </c>
      <c r="C20" s="15">
        <v>0</v>
      </c>
      <c r="D20" s="15">
        <v>0</v>
      </c>
      <c r="E20" s="15">
        <v>0</v>
      </c>
      <c r="F20" s="15">
        <v>0</v>
      </c>
      <c r="G20" s="15">
        <v>0</v>
      </c>
      <c r="H20" s="15">
        <v>0</v>
      </c>
      <c r="I20" s="15">
        <v>0</v>
      </c>
      <c r="J20" s="15">
        <v>0</v>
      </c>
      <c r="K20" s="15">
        <v>0</v>
      </c>
      <c r="L20" s="15">
        <v>0</v>
      </c>
      <c r="M20" s="15">
        <f t="shared" si="4"/>
        <v>0</v>
      </c>
      <c r="N20" s="15">
        <f t="shared" si="3"/>
        <v>0</v>
      </c>
      <c r="O20" s="18" t="s">
        <v>22</v>
      </c>
    </row>
    <row r="21" spans="1:17">
      <c r="A21" s="268"/>
      <c r="B21" s="169" t="s">
        <v>150</v>
      </c>
      <c r="C21" s="10">
        <f t="shared" ref="C21:M21" si="5">SUM(C15:C20)</f>
        <v>15389</v>
      </c>
      <c r="D21" s="10">
        <f t="shared" si="5"/>
        <v>2920751</v>
      </c>
      <c r="E21" s="10">
        <f t="shared" si="5"/>
        <v>15238</v>
      </c>
      <c r="F21" s="10">
        <f t="shared" si="5"/>
        <v>2947466</v>
      </c>
      <c r="G21" s="10">
        <f t="shared" si="5"/>
        <v>15352</v>
      </c>
      <c r="H21" s="10">
        <f t="shared" si="5"/>
        <v>3004147</v>
      </c>
      <c r="I21" s="10">
        <f t="shared" si="5"/>
        <v>53</v>
      </c>
      <c r="J21" s="10">
        <f t="shared" si="5"/>
        <v>42377</v>
      </c>
      <c r="K21" s="10">
        <f t="shared" si="5"/>
        <v>-15</v>
      </c>
      <c r="L21" s="10">
        <f t="shared" si="5"/>
        <v>-22065</v>
      </c>
      <c r="M21" s="10">
        <f t="shared" si="5"/>
        <v>15390</v>
      </c>
      <c r="N21" s="10">
        <f>SUM(N15:N20)</f>
        <v>3024459</v>
      </c>
      <c r="O21" s="18" t="s">
        <v>22</v>
      </c>
    </row>
    <row r="22" spans="1:17" ht="42.75">
      <c r="A22" s="266" t="s">
        <v>426</v>
      </c>
      <c r="B22" s="164" t="s">
        <v>427</v>
      </c>
      <c r="C22" s="165"/>
      <c r="D22" s="165"/>
      <c r="E22" s="165"/>
      <c r="F22" s="165"/>
      <c r="G22" s="165"/>
      <c r="H22" s="165"/>
      <c r="I22" s="165"/>
      <c r="J22" s="165"/>
      <c r="K22" s="165"/>
      <c r="L22" s="165"/>
      <c r="M22" s="165"/>
      <c r="N22" s="165"/>
      <c r="O22" s="18" t="s">
        <v>22</v>
      </c>
    </row>
    <row r="23" spans="1:17" ht="45">
      <c r="A23" s="267">
        <v>3.1</v>
      </c>
      <c r="B23" s="166" t="s">
        <v>428</v>
      </c>
      <c r="C23" s="15">
        <v>3370</v>
      </c>
      <c r="D23" s="15">
        <v>631515</v>
      </c>
      <c r="E23" s="15">
        <v>3326</v>
      </c>
      <c r="F23" s="15">
        <v>651621</v>
      </c>
      <c r="G23" s="15">
        <f>3356-67+3</f>
        <v>3292</v>
      </c>
      <c r="H23" s="15">
        <v>661815</v>
      </c>
      <c r="I23" s="15">
        <v>264</v>
      </c>
      <c r="J23" s="15">
        <v>93897</v>
      </c>
      <c r="K23" s="15">
        <v>0</v>
      </c>
      <c r="L23" s="15">
        <v>-8060</v>
      </c>
      <c r="M23" s="15">
        <f t="shared" ref="M23:N26" si="6">G23+I23+K23</f>
        <v>3556</v>
      </c>
      <c r="N23" s="15">
        <f t="shared" si="6"/>
        <v>747652</v>
      </c>
      <c r="O23" s="18" t="s">
        <v>22</v>
      </c>
    </row>
    <row r="24" spans="1:17" ht="45">
      <c r="A24" s="267">
        <v>3.2</v>
      </c>
      <c r="B24" s="166" t="s">
        <v>429</v>
      </c>
      <c r="C24" s="15">
        <v>0</v>
      </c>
      <c r="D24" s="15">
        <v>0</v>
      </c>
      <c r="E24" s="15">
        <v>0</v>
      </c>
      <c r="F24" s="15">
        <v>0</v>
      </c>
      <c r="G24" s="15">
        <v>0</v>
      </c>
      <c r="H24" s="15">
        <v>0</v>
      </c>
      <c r="I24" s="15">
        <v>0</v>
      </c>
      <c r="J24" s="15">
        <v>0</v>
      </c>
      <c r="K24" s="15">
        <v>0</v>
      </c>
      <c r="L24" s="15">
        <v>0</v>
      </c>
      <c r="M24" s="15">
        <f t="shared" si="6"/>
        <v>0</v>
      </c>
      <c r="N24" s="15">
        <f t="shared" si="6"/>
        <v>0</v>
      </c>
      <c r="O24" s="18" t="s">
        <v>22</v>
      </c>
    </row>
    <row r="25" spans="1:17" ht="45">
      <c r="A25" s="267">
        <v>3.3</v>
      </c>
      <c r="B25" s="166" t="s">
        <v>430</v>
      </c>
      <c r="C25" s="15">
        <v>0</v>
      </c>
      <c r="D25" s="15">
        <v>0</v>
      </c>
      <c r="E25" s="15">
        <v>0</v>
      </c>
      <c r="F25" s="15">
        <v>0</v>
      </c>
      <c r="G25" s="15">
        <v>0</v>
      </c>
      <c r="H25" s="15">
        <v>0</v>
      </c>
      <c r="I25" s="15">
        <v>0</v>
      </c>
      <c r="J25" s="15">
        <v>0</v>
      </c>
      <c r="K25" s="15">
        <v>0</v>
      </c>
      <c r="L25" s="15">
        <v>0</v>
      </c>
      <c r="M25" s="15">
        <f t="shared" si="6"/>
        <v>0</v>
      </c>
      <c r="N25" s="15">
        <f t="shared" si="6"/>
        <v>0</v>
      </c>
      <c r="O25" s="18" t="s">
        <v>22</v>
      </c>
    </row>
    <row r="26" spans="1:17" ht="30">
      <c r="A26" s="267">
        <v>3.4</v>
      </c>
      <c r="B26" s="166" t="s">
        <v>431</v>
      </c>
      <c r="C26" s="15">
        <v>0</v>
      </c>
      <c r="D26" s="15">
        <v>0</v>
      </c>
      <c r="E26" s="15">
        <v>0</v>
      </c>
      <c r="F26" s="15">
        <v>0</v>
      </c>
      <c r="G26" s="15">
        <v>0</v>
      </c>
      <c r="H26" s="15">
        <v>0</v>
      </c>
      <c r="I26" s="15">
        <v>0</v>
      </c>
      <c r="J26" s="15">
        <v>0</v>
      </c>
      <c r="K26" s="15">
        <v>0</v>
      </c>
      <c r="L26" s="15">
        <v>0</v>
      </c>
      <c r="M26" s="15">
        <f t="shared" si="6"/>
        <v>0</v>
      </c>
      <c r="N26" s="15">
        <f t="shared" si="6"/>
        <v>0</v>
      </c>
      <c r="O26" s="18" t="s">
        <v>22</v>
      </c>
    </row>
    <row r="27" spans="1:17">
      <c r="A27" s="268"/>
      <c r="B27" s="170" t="s">
        <v>151</v>
      </c>
      <c r="C27" s="10">
        <f>SUM(C23:C26)</f>
        <v>3370</v>
      </c>
      <c r="D27" s="10">
        <f t="shared" ref="D27:N27" si="7">SUM(D23:D26)</f>
        <v>631515</v>
      </c>
      <c r="E27" s="10">
        <f t="shared" si="7"/>
        <v>3326</v>
      </c>
      <c r="F27" s="10">
        <f t="shared" si="7"/>
        <v>651621</v>
      </c>
      <c r="G27" s="10">
        <f t="shared" si="7"/>
        <v>3292</v>
      </c>
      <c r="H27" s="10">
        <f t="shared" si="7"/>
        <v>661815</v>
      </c>
      <c r="I27" s="10">
        <f t="shared" si="7"/>
        <v>264</v>
      </c>
      <c r="J27" s="10">
        <f t="shared" si="7"/>
        <v>93897</v>
      </c>
      <c r="K27" s="10">
        <f t="shared" si="7"/>
        <v>0</v>
      </c>
      <c r="L27" s="10">
        <f t="shared" si="7"/>
        <v>-8060</v>
      </c>
      <c r="M27" s="10">
        <f t="shared" si="7"/>
        <v>3556</v>
      </c>
      <c r="N27" s="10">
        <f t="shared" si="7"/>
        <v>747652</v>
      </c>
      <c r="O27" s="18" t="s">
        <v>22</v>
      </c>
    </row>
    <row r="28" spans="1:17">
      <c r="A28" s="269"/>
      <c r="B28" s="210" t="s">
        <v>432</v>
      </c>
      <c r="C28" s="203">
        <f>C27+C21+C13</f>
        <v>36521</v>
      </c>
      <c r="D28" s="203">
        <f t="shared" ref="D28:N28" si="8">D27+D21+D13</f>
        <v>8036991</v>
      </c>
      <c r="E28" s="203">
        <f t="shared" si="8"/>
        <v>35957</v>
      </c>
      <c r="F28" s="203">
        <f t="shared" si="8"/>
        <v>8086177</v>
      </c>
      <c r="G28" s="203">
        <f t="shared" si="8"/>
        <v>36083</v>
      </c>
      <c r="H28" s="203">
        <f t="shared" si="8"/>
        <v>8207919</v>
      </c>
      <c r="I28" s="203">
        <f t="shared" si="8"/>
        <v>374</v>
      </c>
      <c r="J28" s="203">
        <f t="shared" si="8"/>
        <v>214959</v>
      </c>
      <c r="K28" s="203">
        <f t="shared" si="8"/>
        <v>-15</v>
      </c>
      <c r="L28" s="203">
        <f t="shared" si="8"/>
        <v>-61191</v>
      </c>
      <c r="M28" s="203">
        <f t="shared" si="8"/>
        <v>36442</v>
      </c>
      <c r="N28" s="203">
        <f t="shared" si="8"/>
        <v>8361687</v>
      </c>
      <c r="O28" s="18" t="s">
        <v>22</v>
      </c>
      <c r="Q28" s="17" t="s">
        <v>433</v>
      </c>
    </row>
    <row r="29" spans="1:17">
      <c r="O29" s="18" t="s">
        <v>22</v>
      </c>
    </row>
    <row r="30" spans="1:17">
      <c r="A30" s="394" t="s">
        <v>446</v>
      </c>
      <c r="B30" s="394"/>
      <c r="C30" s="394"/>
      <c r="D30" s="394"/>
      <c r="E30" s="394"/>
      <c r="F30" s="394"/>
      <c r="G30" s="394"/>
      <c r="H30" s="394"/>
      <c r="I30" s="394"/>
      <c r="J30" s="394"/>
      <c r="K30" s="394"/>
      <c r="L30" s="394"/>
      <c r="M30" s="394"/>
      <c r="N30" s="394"/>
      <c r="O30" s="18" t="s">
        <v>22</v>
      </c>
    </row>
    <row r="31" spans="1:17">
      <c r="O31" s="18" t="s">
        <v>23</v>
      </c>
    </row>
  </sheetData>
  <mergeCells count="14">
    <mergeCell ref="M7:N7"/>
    <mergeCell ref="A30:N30"/>
    <mergeCell ref="A7:B8"/>
    <mergeCell ref="C7:D7"/>
    <mergeCell ref="E7:F7"/>
    <mergeCell ref="G7:H7"/>
    <mergeCell ref="I7:J7"/>
    <mergeCell ref="K7:L7"/>
    <mergeCell ref="A6:N6"/>
    <mergeCell ref="A1:N1"/>
    <mergeCell ref="A2:N2"/>
    <mergeCell ref="A3:N3"/>
    <mergeCell ref="A4:N4"/>
    <mergeCell ref="A5:N5"/>
  </mergeCells>
  <printOptions horizontalCentered="1"/>
  <pageMargins left="0.7" right="0.7" top="0.75" bottom="0.75" header="0.3" footer="0.3"/>
  <pageSetup scale="62" orientation="landscape" r:id="rId1"/>
  <headerFooter scaleWithDoc="0">
    <oddHeader>&amp;L&amp;"Times New Roman,Bold"&amp;12D. Resources by DOJ Strategic Goal and Strategic Objective</oddHeader>
    <oddFooter>&amp;C&amp;"Times New Roman,Regular"Exhibit D - Resources by DOJ Strategic Goal and Strategic Objective</oddFooter>
  </headerFooter>
</worksheet>
</file>

<file path=xl/worksheets/sheet5.xml><?xml version="1.0" encoding="utf-8"?>
<worksheet xmlns="http://schemas.openxmlformats.org/spreadsheetml/2006/main" xmlns:r="http://schemas.openxmlformats.org/officeDocument/2006/relationships">
  <dimension ref="A1:P68"/>
  <sheetViews>
    <sheetView view="pageBreakPreview" zoomScaleNormal="100" zoomScaleSheetLayoutView="100" workbookViewId="0">
      <selection activeCell="A18" sqref="A18"/>
    </sheetView>
  </sheetViews>
  <sheetFormatPr defaultRowHeight="15"/>
  <cols>
    <col min="1" max="1" width="3.7109375" style="2" customWidth="1"/>
    <col min="2" max="2" width="82.140625" style="2" customWidth="1"/>
    <col min="3" max="3" width="17.5703125" style="2" customWidth="1"/>
    <col min="4" max="4" width="24.5703125" style="2" customWidth="1"/>
    <col min="5" max="6" width="8.7109375" style="2" customWidth="1"/>
    <col min="7" max="7" width="12.7109375" style="2" customWidth="1"/>
    <col min="8" max="8" width="14" style="193" bestFit="1" customWidth="1"/>
    <col min="9" max="9" width="4.5703125" style="2" customWidth="1"/>
    <col min="10" max="10" width="122.85546875" style="120" customWidth="1"/>
    <col min="11" max="12" width="8.28515625" style="2" customWidth="1"/>
    <col min="13" max="13" width="12.7109375" style="2" customWidth="1"/>
    <col min="14" max="15" width="8.28515625" style="2" customWidth="1"/>
    <col min="16" max="16" width="12.7109375" style="2" customWidth="1"/>
    <col min="17" max="16384" width="9.140625" style="2"/>
  </cols>
  <sheetData>
    <row r="1" spans="1:16" ht="18.75">
      <c r="A1" s="406" t="s">
        <v>477</v>
      </c>
      <c r="B1" s="406"/>
      <c r="C1" s="406"/>
      <c r="D1" s="406"/>
      <c r="E1" s="406"/>
      <c r="F1" s="406"/>
      <c r="G1" s="406"/>
      <c r="H1" s="171" t="s">
        <v>22</v>
      </c>
      <c r="I1" s="19"/>
      <c r="J1" s="3" t="s">
        <v>31</v>
      </c>
      <c r="K1" s="19"/>
      <c r="L1" s="19"/>
      <c r="M1" s="19"/>
      <c r="N1" s="19"/>
      <c r="O1" s="19"/>
      <c r="P1" s="19"/>
    </row>
    <row r="2" spans="1:16" ht="15.75">
      <c r="A2" s="385" t="s">
        <v>122</v>
      </c>
      <c r="B2" s="385"/>
      <c r="C2" s="385"/>
      <c r="D2" s="385"/>
      <c r="E2" s="385"/>
      <c r="F2" s="385"/>
      <c r="G2" s="385"/>
      <c r="H2" s="171" t="s">
        <v>22</v>
      </c>
      <c r="I2" s="20"/>
      <c r="J2" s="4"/>
      <c r="K2" s="20"/>
      <c r="L2" s="20"/>
      <c r="M2" s="20"/>
      <c r="N2" s="20"/>
      <c r="O2" s="20"/>
      <c r="P2" s="20"/>
    </row>
    <row r="3" spans="1:16">
      <c r="A3" s="407" t="s">
        <v>1</v>
      </c>
      <c r="B3" s="407"/>
      <c r="C3" s="407"/>
      <c r="D3" s="407"/>
      <c r="E3" s="407"/>
      <c r="F3" s="407"/>
      <c r="G3" s="407"/>
      <c r="H3" s="171" t="s">
        <v>22</v>
      </c>
      <c r="I3" s="21"/>
      <c r="J3" s="4" t="s">
        <v>120</v>
      </c>
      <c r="K3" s="21"/>
      <c r="L3" s="21"/>
      <c r="M3" s="21"/>
      <c r="N3" s="21"/>
      <c r="O3" s="21"/>
      <c r="P3" s="21"/>
    </row>
    <row r="4" spans="1:16">
      <c r="A4" s="408" t="s">
        <v>2</v>
      </c>
      <c r="B4" s="408"/>
      <c r="C4" s="408"/>
      <c r="D4" s="408"/>
      <c r="E4" s="408"/>
      <c r="F4" s="408"/>
      <c r="G4" s="408"/>
      <c r="H4" s="171" t="s">
        <v>22</v>
      </c>
      <c r="I4" s="22"/>
      <c r="J4" s="4" t="s">
        <v>56</v>
      </c>
      <c r="K4" s="22"/>
      <c r="L4" s="22"/>
      <c r="M4" s="22"/>
      <c r="N4" s="22"/>
      <c r="O4" s="22"/>
      <c r="P4" s="22"/>
    </row>
    <row r="5" spans="1:16" ht="15.75" thickBot="1">
      <c r="A5" s="393"/>
      <c r="B5" s="393"/>
      <c r="C5" s="393"/>
      <c r="D5" s="393"/>
      <c r="E5" s="393"/>
      <c r="F5" s="393"/>
      <c r="G5" s="393"/>
      <c r="H5" s="171" t="s">
        <v>22</v>
      </c>
      <c r="I5" s="22"/>
      <c r="J5" s="7" t="s">
        <v>476</v>
      </c>
      <c r="K5" s="22"/>
      <c r="L5" s="22"/>
      <c r="M5" s="22"/>
      <c r="N5" s="22"/>
      <c r="O5" s="22"/>
      <c r="P5" s="22"/>
    </row>
    <row r="6" spans="1:16" s="172" customFormat="1" ht="29.25" customHeight="1">
      <c r="A6" s="278"/>
      <c r="B6" s="278"/>
      <c r="C6" s="278"/>
      <c r="D6" s="278"/>
      <c r="E6" s="279" t="s">
        <v>4</v>
      </c>
      <c r="F6" s="279" t="s">
        <v>47</v>
      </c>
      <c r="G6" s="279" t="s">
        <v>5</v>
      </c>
      <c r="H6" s="171" t="s">
        <v>22</v>
      </c>
      <c r="J6" s="118" t="s">
        <v>475</v>
      </c>
    </row>
    <row r="7" spans="1:16" s="172" customFormat="1" ht="12.75">
      <c r="A7" s="280"/>
      <c r="B7" s="410" t="s">
        <v>159</v>
      </c>
      <c r="C7" s="410"/>
      <c r="D7" s="410"/>
      <c r="E7" s="176"/>
      <c r="F7" s="176"/>
      <c r="G7" s="273"/>
      <c r="H7" s="171" t="s">
        <v>22</v>
      </c>
      <c r="J7" s="120"/>
    </row>
    <row r="8" spans="1:16" s="172" customFormat="1" ht="51" customHeight="1">
      <c r="A8" s="281">
        <v>1</v>
      </c>
      <c r="B8" s="401" t="s">
        <v>478</v>
      </c>
      <c r="C8" s="401"/>
      <c r="D8" s="401"/>
      <c r="E8" s="173">
        <v>35</v>
      </c>
      <c r="F8" s="173">
        <v>35</v>
      </c>
      <c r="G8" s="270">
        <v>66900</v>
      </c>
      <c r="H8" s="171" t="s">
        <v>22</v>
      </c>
      <c r="J8" s="120"/>
    </row>
    <row r="9" spans="1:16" s="172" customFormat="1" ht="39.75" customHeight="1">
      <c r="A9" s="281">
        <v>2</v>
      </c>
      <c r="B9" s="401" t="s">
        <v>501</v>
      </c>
      <c r="C9" s="401"/>
      <c r="D9" s="401"/>
      <c r="E9" s="173">
        <v>0</v>
      </c>
      <c r="F9" s="173">
        <v>0</v>
      </c>
      <c r="G9" s="270">
        <v>192</v>
      </c>
      <c r="H9" s="171" t="s">
        <v>22</v>
      </c>
      <c r="J9" s="120"/>
    </row>
    <row r="10" spans="1:16" s="172" customFormat="1" ht="39.75" customHeight="1">
      <c r="A10" s="282">
        <v>3</v>
      </c>
      <c r="B10" s="401" t="s">
        <v>507</v>
      </c>
      <c r="C10" s="401"/>
      <c r="D10" s="401"/>
      <c r="E10" s="174">
        <v>0</v>
      </c>
      <c r="F10" s="174">
        <v>0</v>
      </c>
      <c r="G10" s="271">
        <v>2090</v>
      </c>
      <c r="H10" s="171" t="s">
        <v>22</v>
      </c>
      <c r="J10" s="120"/>
    </row>
    <row r="11" spans="1:16" s="172" customFormat="1" ht="50.25" customHeight="1">
      <c r="A11" s="282">
        <v>4</v>
      </c>
      <c r="B11" s="401" t="s">
        <v>502</v>
      </c>
      <c r="C11" s="401"/>
      <c r="D11" s="401"/>
      <c r="E11" s="174">
        <v>0</v>
      </c>
      <c r="F11" s="174">
        <v>0</v>
      </c>
      <c r="G11" s="271">
        <v>-69</v>
      </c>
      <c r="H11" s="171" t="s">
        <v>22</v>
      </c>
      <c r="J11" s="120"/>
    </row>
    <row r="12" spans="1:16" s="172" customFormat="1" ht="37.5" customHeight="1">
      <c r="A12" s="282">
        <v>5</v>
      </c>
      <c r="B12" s="401" t="s">
        <v>503</v>
      </c>
      <c r="C12" s="401"/>
      <c r="D12" s="401"/>
      <c r="E12" s="174">
        <v>0</v>
      </c>
      <c r="F12" s="174">
        <v>0</v>
      </c>
      <c r="G12" s="271">
        <v>-2780</v>
      </c>
      <c r="H12" s="171" t="s">
        <v>22</v>
      </c>
      <c r="J12" s="120"/>
    </row>
    <row r="13" spans="1:16" s="172" customFormat="1" ht="12.75">
      <c r="A13" s="283"/>
      <c r="B13" s="399" t="s">
        <v>474</v>
      </c>
      <c r="C13" s="399"/>
      <c r="D13" s="399"/>
      <c r="E13" s="175">
        <f>SUM(E8:E12)</f>
        <v>35</v>
      </c>
      <c r="F13" s="175">
        <f>SUM(F8:F12)</f>
        <v>35</v>
      </c>
      <c r="G13" s="272">
        <f>SUM(G8:G12)</f>
        <v>66333</v>
      </c>
      <c r="H13" s="171" t="s">
        <v>22</v>
      </c>
      <c r="J13" s="118" t="s">
        <v>473</v>
      </c>
    </row>
    <row r="14" spans="1:16" s="172" customFormat="1" ht="12.75">
      <c r="A14" s="284"/>
      <c r="B14" s="409" t="s">
        <v>11</v>
      </c>
      <c r="C14" s="409"/>
      <c r="D14" s="409"/>
      <c r="E14" s="176"/>
      <c r="F14" s="176"/>
      <c r="G14" s="273"/>
      <c r="H14" s="171" t="s">
        <v>22</v>
      </c>
      <c r="J14" s="120"/>
    </row>
    <row r="15" spans="1:16" s="172" customFormat="1" ht="12.75">
      <c r="A15" s="285">
        <v>1</v>
      </c>
      <c r="B15" s="403" t="s">
        <v>479</v>
      </c>
      <c r="C15" s="404"/>
      <c r="D15" s="404"/>
      <c r="E15" s="177"/>
      <c r="F15" s="177"/>
      <c r="G15" s="274"/>
      <c r="H15" s="171" t="s">
        <v>22</v>
      </c>
      <c r="J15" s="120"/>
    </row>
    <row r="16" spans="1:16" s="172" customFormat="1" ht="25.5" customHeight="1">
      <c r="A16" s="285"/>
      <c r="B16" s="405"/>
      <c r="C16" s="405"/>
      <c r="D16" s="405"/>
      <c r="E16" s="177">
        <v>0</v>
      </c>
      <c r="F16" s="177">
        <v>0</v>
      </c>
      <c r="G16" s="274">
        <v>31100</v>
      </c>
      <c r="H16" s="171" t="s">
        <v>22</v>
      </c>
      <c r="J16" s="120"/>
    </row>
    <row r="17" spans="1:10" s="172" customFormat="1" ht="9.75" customHeight="1">
      <c r="A17" s="285"/>
      <c r="B17" s="209"/>
      <c r="C17" s="209"/>
      <c r="D17" s="209"/>
      <c r="E17" s="177"/>
      <c r="F17" s="177"/>
      <c r="G17" s="274"/>
      <c r="H17" s="171" t="s">
        <v>22</v>
      </c>
      <c r="J17" s="120"/>
    </row>
    <row r="18" spans="1:10" s="172" customFormat="1" ht="49.5" customHeight="1">
      <c r="A18" s="285">
        <v>2</v>
      </c>
      <c r="B18" s="403" t="s">
        <v>480</v>
      </c>
      <c r="C18" s="404"/>
      <c r="D18" s="404"/>
      <c r="E18" s="177">
        <v>0</v>
      </c>
      <c r="F18" s="177">
        <v>0</v>
      </c>
      <c r="G18" s="274">
        <v>5513</v>
      </c>
      <c r="H18" s="171" t="s">
        <v>22</v>
      </c>
      <c r="J18" s="120"/>
    </row>
    <row r="19" spans="1:10" s="172" customFormat="1" ht="5.25" customHeight="1">
      <c r="A19" s="285"/>
      <c r="B19" s="405"/>
      <c r="C19" s="405"/>
      <c r="D19" s="405"/>
      <c r="E19" s="177"/>
      <c r="F19" s="177"/>
      <c r="G19" s="274"/>
      <c r="H19" s="171" t="s">
        <v>22</v>
      </c>
      <c r="J19" s="120"/>
    </row>
    <row r="20" spans="1:10" s="172" customFormat="1" ht="12.75">
      <c r="A20" s="282">
        <v>3</v>
      </c>
      <c r="B20" s="397" t="s">
        <v>481</v>
      </c>
      <c r="C20" s="398"/>
      <c r="D20" s="398"/>
      <c r="E20" s="173"/>
      <c r="F20" s="173"/>
      <c r="G20" s="270"/>
      <c r="H20" s="171" t="s">
        <v>22</v>
      </c>
      <c r="J20" s="120"/>
    </row>
    <row r="21" spans="1:10" s="172" customFormat="1" ht="52.5" customHeight="1">
      <c r="A21" s="286"/>
      <c r="B21" s="398"/>
      <c r="C21" s="398"/>
      <c r="D21" s="398"/>
      <c r="E21" s="173">
        <v>0</v>
      </c>
      <c r="F21" s="173">
        <v>91</v>
      </c>
      <c r="G21" s="270">
        <v>190</v>
      </c>
      <c r="H21" s="171" t="s">
        <v>22</v>
      </c>
      <c r="J21" s="120"/>
    </row>
    <row r="22" spans="1:10" s="172" customFormat="1" ht="12.75">
      <c r="A22" s="287"/>
      <c r="B22" s="178"/>
      <c r="C22" s="179" t="s">
        <v>472</v>
      </c>
      <c r="D22" s="179" t="s">
        <v>471</v>
      </c>
      <c r="E22" s="180"/>
      <c r="F22" s="180"/>
      <c r="G22" s="270"/>
      <c r="H22" s="171" t="s">
        <v>22</v>
      </c>
      <c r="J22" s="120"/>
    </row>
    <row r="23" spans="1:10" s="172" customFormat="1" ht="12.75">
      <c r="A23" s="287"/>
      <c r="B23" s="181" t="s">
        <v>470</v>
      </c>
      <c r="C23" s="182">
        <v>11744</v>
      </c>
      <c r="D23" s="182">
        <v>32706</v>
      </c>
      <c r="E23" s="173"/>
      <c r="F23" s="173"/>
      <c r="G23" s="270"/>
      <c r="H23" s="171" t="s">
        <v>22</v>
      </c>
      <c r="J23" s="120"/>
    </row>
    <row r="24" spans="1:10" s="172" customFormat="1" ht="12.75">
      <c r="A24" s="287"/>
      <c r="B24" s="181" t="s">
        <v>469</v>
      </c>
      <c r="C24" s="183">
        <v>-5872</v>
      </c>
      <c r="D24" s="183">
        <v>-16353</v>
      </c>
      <c r="E24" s="173"/>
      <c r="F24" s="173"/>
      <c r="G24" s="270"/>
      <c r="H24" s="171" t="s">
        <v>22</v>
      </c>
      <c r="J24" s="120"/>
    </row>
    <row r="25" spans="1:10" s="172" customFormat="1" ht="12.75">
      <c r="A25" s="287"/>
      <c r="B25" s="181" t="s">
        <v>468</v>
      </c>
      <c r="C25" s="184">
        <f>SUM(C23:C24)</f>
        <v>5872</v>
      </c>
      <c r="D25" s="184">
        <f>SUM(D23:D24)</f>
        <v>16353</v>
      </c>
      <c r="E25" s="173"/>
      <c r="F25" s="173"/>
      <c r="G25" s="270"/>
      <c r="H25" s="171" t="s">
        <v>22</v>
      </c>
      <c r="J25" s="120"/>
    </row>
    <row r="26" spans="1:10" s="172" customFormat="1" ht="12.75">
      <c r="A26" s="287"/>
      <c r="B26" s="181" t="s">
        <v>467</v>
      </c>
      <c r="C26" s="183">
        <v>2851</v>
      </c>
      <c r="D26" s="183">
        <v>1589</v>
      </c>
      <c r="E26" s="173"/>
      <c r="F26" s="173"/>
      <c r="G26" s="270"/>
      <c r="H26" s="171" t="s">
        <v>22</v>
      </c>
      <c r="J26" s="120"/>
    </row>
    <row r="27" spans="1:10" s="172" customFormat="1" ht="12.75">
      <c r="A27" s="287"/>
      <c r="B27" s="185" t="s">
        <v>466</v>
      </c>
      <c r="C27" s="186">
        <f>SUM(C25:C26)</f>
        <v>8723</v>
      </c>
      <c r="D27" s="186">
        <f>SUM(D25:D26)</f>
        <v>17942</v>
      </c>
      <c r="E27" s="187"/>
      <c r="F27" s="187"/>
      <c r="G27" s="275"/>
      <c r="H27" s="171" t="s">
        <v>22</v>
      </c>
      <c r="J27" s="118"/>
    </row>
    <row r="28" spans="1:10">
      <c r="A28" s="287"/>
      <c r="B28" s="181" t="s">
        <v>153</v>
      </c>
      <c r="C28" s="184">
        <v>797</v>
      </c>
      <c r="D28" s="184">
        <v>-41</v>
      </c>
      <c r="E28" s="188"/>
      <c r="F28" s="188"/>
      <c r="G28" s="276"/>
      <c r="H28" s="171" t="s">
        <v>22</v>
      </c>
    </row>
    <row r="29" spans="1:10">
      <c r="A29" s="288"/>
      <c r="B29" s="181" t="s">
        <v>154</v>
      </c>
      <c r="C29" s="184">
        <v>1667</v>
      </c>
      <c r="D29" s="184">
        <v>98</v>
      </c>
      <c r="E29" s="188"/>
      <c r="F29" s="188"/>
      <c r="G29" s="276"/>
      <c r="H29" s="171" t="s">
        <v>22</v>
      </c>
    </row>
    <row r="30" spans="1:10">
      <c r="A30" s="288"/>
      <c r="B30" s="181" t="s">
        <v>155</v>
      </c>
      <c r="C30" s="184">
        <v>233</v>
      </c>
      <c r="D30" s="184">
        <v>294</v>
      </c>
      <c r="E30" s="188"/>
      <c r="F30" s="188"/>
      <c r="G30" s="276"/>
      <c r="H30" s="171" t="s">
        <v>22</v>
      </c>
    </row>
    <row r="31" spans="1:10">
      <c r="A31" s="288"/>
      <c r="B31" s="181" t="s">
        <v>156</v>
      </c>
      <c r="C31" s="184">
        <v>176</v>
      </c>
      <c r="D31" s="184">
        <v>25</v>
      </c>
      <c r="E31" s="188"/>
      <c r="F31" s="188"/>
      <c r="G31" s="276"/>
      <c r="H31" s="171" t="s">
        <v>22</v>
      </c>
    </row>
    <row r="32" spans="1:10">
      <c r="A32" s="288"/>
      <c r="B32" s="181" t="s">
        <v>465</v>
      </c>
      <c r="C32" s="189"/>
      <c r="D32" s="186"/>
      <c r="E32" s="188"/>
      <c r="F32" s="188"/>
      <c r="G32" s="276"/>
      <c r="H32" s="171" t="s">
        <v>22</v>
      </c>
    </row>
    <row r="33" spans="1:10">
      <c r="A33" s="288"/>
      <c r="B33" s="190" t="s">
        <v>334</v>
      </c>
      <c r="C33" s="184">
        <v>529</v>
      </c>
      <c r="D33" s="184">
        <v>-1325</v>
      </c>
      <c r="E33" s="188"/>
      <c r="F33" s="188"/>
      <c r="G33" s="276"/>
      <c r="H33" s="171" t="s">
        <v>22</v>
      </c>
    </row>
    <row r="34" spans="1:10">
      <c r="A34" s="288"/>
      <c r="B34" s="190" t="s">
        <v>464</v>
      </c>
      <c r="C34" s="184">
        <v>4265</v>
      </c>
      <c r="D34" s="184">
        <v>-2990</v>
      </c>
      <c r="E34" s="188"/>
      <c r="F34" s="188"/>
      <c r="G34" s="276"/>
      <c r="H34" s="171" t="s">
        <v>22</v>
      </c>
    </row>
    <row r="35" spans="1:10">
      <c r="A35" s="288"/>
      <c r="B35" s="190" t="s">
        <v>463</v>
      </c>
      <c r="C35" s="184"/>
      <c r="D35" s="184">
        <v>0</v>
      </c>
      <c r="E35" s="188"/>
      <c r="F35" s="188"/>
      <c r="G35" s="276"/>
      <c r="H35" s="171" t="s">
        <v>22</v>
      </c>
    </row>
    <row r="36" spans="1:10">
      <c r="A36" s="288"/>
      <c r="B36" s="190" t="s">
        <v>462</v>
      </c>
      <c r="C36" s="184">
        <v>1930</v>
      </c>
      <c r="D36" s="184">
        <v>-946</v>
      </c>
      <c r="E36" s="188"/>
      <c r="F36" s="188"/>
      <c r="G36" s="276"/>
      <c r="H36" s="171" t="s">
        <v>22</v>
      </c>
    </row>
    <row r="37" spans="1:10">
      <c r="A37" s="288"/>
      <c r="B37" s="190" t="s">
        <v>461</v>
      </c>
      <c r="C37" s="184">
        <v>192</v>
      </c>
      <c r="D37" s="184">
        <v>177</v>
      </c>
      <c r="E37" s="188"/>
      <c r="F37" s="188"/>
      <c r="G37" s="276"/>
      <c r="H37" s="171" t="s">
        <v>22</v>
      </c>
    </row>
    <row r="38" spans="1:10">
      <c r="A38" s="288"/>
      <c r="B38" s="181" t="s">
        <v>157</v>
      </c>
      <c r="C38" s="184">
        <v>2147</v>
      </c>
      <c r="D38" s="184">
        <v>-1449</v>
      </c>
      <c r="E38" s="188"/>
      <c r="F38" s="188"/>
      <c r="G38" s="276"/>
      <c r="H38" s="171" t="s">
        <v>22</v>
      </c>
    </row>
    <row r="39" spans="1:10">
      <c r="A39" s="288"/>
      <c r="B39" s="181" t="s">
        <v>158</v>
      </c>
      <c r="C39" s="184">
        <v>15523</v>
      </c>
      <c r="D39" s="184">
        <v>-11595</v>
      </c>
      <c r="E39" s="188"/>
      <c r="F39" s="188"/>
      <c r="G39" s="276"/>
      <c r="H39" s="171" t="s">
        <v>22</v>
      </c>
    </row>
    <row r="40" spans="1:10" s="172" customFormat="1" ht="12.75">
      <c r="A40" s="289"/>
      <c r="B40" s="185" t="s">
        <v>460</v>
      </c>
      <c r="C40" s="186">
        <f>SUM(C28:C39)</f>
        <v>27459</v>
      </c>
      <c r="D40" s="186">
        <f>SUM(D28:D39)</f>
        <v>-17752</v>
      </c>
      <c r="E40" s="187"/>
      <c r="F40" s="187"/>
      <c r="G40" s="275"/>
      <c r="H40" s="171" t="s">
        <v>22</v>
      </c>
      <c r="J40" s="118"/>
    </row>
    <row r="41" spans="1:10" s="172" customFormat="1" ht="12.75">
      <c r="A41" s="289"/>
      <c r="B41" s="191" t="s">
        <v>459</v>
      </c>
      <c r="C41" s="186">
        <f>C40+C27</f>
        <v>36182</v>
      </c>
      <c r="D41" s="186">
        <f>D40+D27</f>
        <v>190</v>
      </c>
      <c r="E41" s="187"/>
      <c r="F41" s="187"/>
      <c r="G41" s="275"/>
      <c r="H41" s="171" t="s">
        <v>22</v>
      </c>
      <c r="J41" s="118"/>
    </row>
    <row r="42" spans="1:10" s="172" customFormat="1" ht="26.25" customHeight="1">
      <c r="A42" s="281">
        <v>4</v>
      </c>
      <c r="B42" s="401" t="s">
        <v>482</v>
      </c>
      <c r="C42" s="402"/>
      <c r="D42" s="402"/>
      <c r="E42" s="173">
        <v>0</v>
      </c>
      <c r="F42" s="173">
        <v>0</v>
      </c>
      <c r="G42" s="270">
        <v>2024</v>
      </c>
      <c r="H42" s="171" t="s">
        <v>22</v>
      </c>
      <c r="J42" s="120"/>
    </row>
    <row r="43" spans="1:10" s="172" customFormat="1" ht="27" customHeight="1">
      <c r="A43" s="281">
        <v>5</v>
      </c>
      <c r="B43" s="397" t="s">
        <v>483</v>
      </c>
      <c r="C43" s="398"/>
      <c r="D43" s="398"/>
      <c r="E43" s="173">
        <v>0</v>
      </c>
      <c r="F43" s="173">
        <v>0</v>
      </c>
      <c r="G43" s="270">
        <v>35026</v>
      </c>
      <c r="H43" s="171" t="s">
        <v>22</v>
      </c>
      <c r="J43" s="120"/>
    </row>
    <row r="44" spans="1:10" s="172" customFormat="1" ht="38.25" customHeight="1">
      <c r="A44" s="281">
        <v>5</v>
      </c>
      <c r="B44" s="397" t="s">
        <v>484</v>
      </c>
      <c r="C44" s="398"/>
      <c r="D44" s="398"/>
      <c r="E44" s="173">
        <v>0</v>
      </c>
      <c r="F44" s="173">
        <v>0</v>
      </c>
      <c r="G44" s="270">
        <v>16161</v>
      </c>
      <c r="H44" s="171" t="s">
        <v>22</v>
      </c>
      <c r="J44" s="120"/>
    </row>
    <row r="45" spans="1:10" s="172" customFormat="1" ht="50.25" customHeight="1">
      <c r="A45" s="281">
        <v>6</v>
      </c>
      <c r="B45" s="397" t="s">
        <v>485</v>
      </c>
      <c r="C45" s="398"/>
      <c r="D45" s="398"/>
      <c r="E45" s="173">
        <v>0</v>
      </c>
      <c r="F45" s="173">
        <v>0</v>
      </c>
      <c r="G45" s="270">
        <v>14450</v>
      </c>
      <c r="H45" s="171" t="s">
        <v>22</v>
      </c>
      <c r="J45" s="120"/>
    </row>
    <row r="46" spans="1:10" s="172" customFormat="1" ht="12.75">
      <c r="A46" s="283"/>
      <c r="B46" s="399" t="s">
        <v>458</v>
      </c>
      <c r="C46" s="399"/>
      <c r="D46" s="399"/>
      <c r="E46" s="175">
        <f>SUM(E14:E43)</f>
        <v>0</v>
      </c>
      <c r="F46" s="175">
        <f>SUM(F14:F43)</f>
        <v>91</v>
      </c>
      <c r="G46" s="175">
        <f>SUM(G14:G45)</f>
        <v>104464</v>
      </c>
      <c r="H46" s="171" t="s">
        <v>22</v>
      </c>
      <c r="J46" s="118" t="s">
        <v>457</v>
      </c>
    </row>
    <row r="47" spans="1:10" s="172" customFormat="1" ht="12.75">
      <c r="A47" s="290"/>
      <c r="B47" s="400" t="s">
        <v>12</v>
      </c>
      <c r="C47" s="400"/>
      <c r="D47" s="400"/>
      <c r="E47" s="192"/>
      <c r="F47" s="192"/>
      <c r="G47" s="277"/>
      <c r="H47" s="171" t="s">
        <v>22</v>
      </c>
      <c r="J47" s="120"/>
    </row>
    <row r="48" spans="1:10" s="172" customFormat="1" ht="69.75" customHeight="1">
      <c r="A48" s="281">
        <v>1</v>
      </c>
      <c r="B48" s="397" t="s">
        <v>486</v>
      </c>
      <c r="C48" s="398"/>
      <c r="D48" s="398"/>
      <c r="E48" s="173">
        <v>0</v>
      </c>
      <c r="F48" s="173">
        <v>0</v>
      </c>
      <c r="G48" s="270">
        <v>18361</v>
      </c>
      <c r="H48" s="171" t="s">
        <v>22</v>
      </c>
      <c r="J48" s="120"/>
    </row>
    <row r="49" spans="1:10" s="172" customFormat="1" ht="37.5" customHeight="1">
      <c r="A49" s="281">
        <v>2</v>
      </c>
      <c r="B49" s="397" t="s">
        <v>487</v>
      </c>
      <c r="C49" s="398"/>
      <c r="D49" s="398"/>
      <c r="E49" s="173">
        <v>0</v>
      </c>
      <c r="F49" s="173">
        <v>0</v>
      </c>
      <c r="G49" s="270">
        <v>-3526</v>
      </c>
      <c r="H49" s="171" t="s">
        <v>22</v>
      </c>
      <c r="J49" s="120"/>
    </row>
    <row r="50" spans="1:10" s="172" customFormat="1" ht="12.75">
      <c r="A50" s="283"/>
      <c r="B50" s="399" t="s">
        <v>456</v>
      </c>
      <c r="C50" s="399"/>
      <c r="D50" s="399"/>
      <c r="E50" s="175">
        <f>SUM(E48:E49)</f>
        <v>0</v>
      </c>
      <c r="F50" s="175">
        <f>SUM(F48:F49)</f>
        <v>0</v>
      </c>
      <c r="G50" s="272">
        <f>SUM(G48:G49)</f>
        <v>14835</v>
      </c>
      <c r="H50" s="171" t="s">
        <v>22</v>
      </c>
      <c r="J50" s="118" t="s">
        <v>455</v>
      </c>
    </row>
    <row r="51" spans="1:10" s="172" customFormat="1" ht="12.75">
      <c r="A51" s="281"/>
      <c r="B51" s="411" t="s">
        <v>13</v>
      </c>
      <c r="C51" s="411"/>
      <c r="D51" s="411"/>
      <c r="E51" s="187"/>
      <c r="F51" s="187"/>
      <c r="G51" s="270"/>
      <c r="H51" s="171" t="s">
        <v>22</v>
      </c>
      <c r="J51" s="120"/>
    </row>
    <row r="52" spans="1:10" s="172" customFormat="1" ht="53.25" customHeight="1">
      <c r="A52" s="281">
        <v>1</v>
      </c>
      <c r="B52" s="397" t="s">
        <v>488</v>
      </c>
      <c r="C52" s="398"/>
      <c r="D52" s="398"/>
      <c r="E52" s="173">
        <v>0</v>
      </c>
      <c r="F52" s="173">
        <v>0</v>
      </c>
      <c r="G52" s="270">
        <v>3</v>
      </c>
      <c r="H52" s="171" t="s">
        <v>22</v>
      </c>
      <c r="J52" s="120"/>
    </row>
    <row r="53" spans="1:10" s="172" customFormat="1" ht="38.25" customHeight="1">
      <c r="A53" s="282">
        <v>1</v>
      </c>
      <c r="B53" s="414" t="s">
        <v>489</v>
      </c>
      <c r="C53" s="414"/>
      <c r="D53" s="414"/>
      <c r="E53" s="174">
        <v>0</v>
      </c>
      <c r="F53" s="174">
        <v>0</v>
      </c>
      <c r="G53" s="271">
        <v>3705</v>
      </c>
      <c r="H53" s="171" t="s">
        <v>22</v>
      </c>
      <c r="J53" s="120"/>
    </row>
    <row r="54" spans="1:10" s="172" customFormat="1" ht="25.5" customHeight="1">
      <c r="A54" s="282">
        <v>2</v>
      </c>
      <c r="B54" s="414" t="s">
        <v>504</v>
      </c>
      <c r="C54" s="414"/>
      <c r="D54" s="414"/>
      <c r="E54" s="174">
        <v>0</v>
      </c>
      <c r="F54" s="174">
        <v>0</v>
      </c>
      <c r="G54" s="271">
        <v>4473</v>
      </c>
      <c r="H54" s="171" t="s">
        <v>22</v>
      </c>
      <c r="J54" s="120"/>
    </row>
    <row r="55" spans="1:10" s="172" customFormat="1" ht="12.75">
      <c r="A55" s="283"/>
      <c r="B55" s="399" t="s">
        <v>454</v>
      </c>
      <c r="C55" s="399"/>
      <c r="D55" s="399"/>
      <c r="E55" s="175">
        <f>SUM(E51:E52)</f>
        <v>0</v>
      </c>
      <c r="F55" s="175">
        <f>SUM(F51:F52)</f>
        <v>0</v>
      </c>
      <c r="G55" s="272">
        <f>G54+G53+G52</f>
        <v>8181</v>
      </c>
      <c r="H55" s="171" t="s">
        <v>22</v>
      </c>
      <c r="J55" s="118" t="s">
        <v>453</v>
      </c>
    </row>
    <row r="56" spans="1:10" s="172" customFormat="1" ht="12.75">
      <c r="A56" s="281"/>
      <c r="B56" s="411" t="s">
        <v>14</v>
      </c>
      <c r="C56" s="411"/>
      <c r="D56" s="411"/>
      <c r="E56" s="187"/>
      <c r="F56" s="187"/>
      <c r="G56" s="270"/>
      <c r="H56" s="171" t="s">
        <v>22</v>
      </c>
      <c r="J56" s="120"/>
    </row>
    <row r="57" spans="1:10" s="172" customFormat="1" ht="41.25" customHeight="1">
      <c r="A57" s="281">
        <v>1</v>
      </c>
      <c r="B57" s="397" t="s">
        <v>490</v>
      </c>
      <c r="C57" s="398"/>
      <c r="D57" s="398"/>
      <c r="E57" s="173">
        <v>0</v>
      </c>
      <c r="F57" s="173">
        <v>0</v>
      </c>
      <c r="G57" s="270">
        <v>437</v>
      </c>
      <c r="H57" s="171" t="s">
        <v>22</v>
      </c>
      <c r="J57" s="120"/>
    </row>
    <row r="58" spans="1:10" s="172" customFormat="1" ht="48.75" customHeight="1">
      <c r="A58" s="281">
        <v>2</v>
      </c>
      <c r="B58" s="397" t="s">
        <v>491</v>
      </c>
      <c r="C58" s="398"/>
      <c r="D58" s="398"/>
      <c r="E58" s="173">
        <v>0</v>
      </c>
      <c r="F58" s="173">
        <v>0</v>
      </c>
      <c r="G58" s="270">
        <v>1</v>
      </c>
      <c r="H58" s="171" t="s">
        <v>22</v>
      </c>
      <c r="J58" s="120"/>
    </row>
    <row r="59" spans="1:10" s="172" customFormat="1" ht="38.25" customHeight="1">
      <c r="A59" s="281">
        <v>3</v>
      </c>
      <c r="B59" s="397" t="s">
        <v>492</v>
      </c>
      <c r="C59" s="398"/>
      <c r="D59" s="398"/>
      <c r="E59" s="173">
        <v>0</v>
      </c>
      <c r="F59" s="173">
        <v>0</v>
      </c>
      <c r="G59" s="270">
        <v>1756</v>
      </c>
      <c r="H59" s="171" t="s">
        <v>22</v>
      </c>
      <c r="J59" s="120"/>
    </row>
    <row r="60" spans="1:10" s="172" customFormat="1" ht="50.25" customHeight="1">
      <c r="A60" s="281">
        <v>4</v>
      </c>
      <c r="B60" s="397" t="s">
        <v>493</v>
      </c>
      <c r="C60" s="398"/>
      <c r="D60" s="398"/>
      <c r="E60" s="173">
        <v>0</v>
      </c>
      <c r="F60" s="173">
        <v>0</v>
      </c>
      <c r="G60" s="270">
        <v>29</v>
      </c>
      <c r="H60" s="171" t="s">
        <v>22</v>
      </c>
      <c r="J60" s="120"/>
    </row>
    <row r="61" spans="1:10" s="172" customFormat="1" ht="111.75" customHeight="1">
      <c r="A61" s="281">
        <v>5</v>
      </c>
      <c r="B61" s="397" t="s">
        <v>494</v>
      </c>
      <c r="C61" s="398"/>
      <c r="D61" s="398"/>
      <c r="E61" s="173">
        <v>0</v>
      </c>
      <c r="F61" s="173">
        <v>0</v>
      </c>
      <c r="G61" s="270">
        <v>5790</v>
      </c>
      <c r="H61" s="171" t="s">
        <v>22</v>
      </c>
      <c r="J61" s="120"/>
    </row>
    <row r="62" spans="1:10" s="172" customFormat="1" ht="51.75" customHeight="1">
      <c r="A62" s="282">
        <v>6</v>
      </c>
      <c r="B62" s="414" t="s">
        <v>505</v>
      </c>
      <c r="C62" s="414"/>
      <c r="D62" s="414"/>
      <c r="E62" s="174">
        <v>0</v>
      </c>
      <c r="F62" s="174">
        <v>0</v>
      </c>
      <c r="G62" s="271">
        <v>645</v>
      </c>
      <c r="H62" s="171" t="s">
        <v>22</v>
      </c>
      <c r="J62" s="120"/>
    </row>
    <row r="63" spans="1:10" s="172" customFormat="1" ht="12.75">
      <c r="A63" s="283"/>
      <c r="B63" s="399" t="s">
        <v>452</v>
      </c>
      <c r="C63" s="399"/>
      <c r="D63" s="413"/>
      <c r="E63" s="175">
        <v>0</v>
      </c>
      <c r="F63" s="175">
        <v>0</v>
      </c>
      <c r="G63" s="272">
        <f>G62+G61+G60+G59+G58+G57</f>
        <v>8658</v>
      </c>
      <c r="H63" s="171" t="s">
        <v>22</v>
      </c>
      <c r="J63" s="120"/>
    </row>
    <row r="64" spans="1:10" s="172" customFormat="1" ht="12.75">
      <c r="A64" s="281"/>
      <c r="B64" s="411" t="s">
        <v>451</v>
      </c>
      <c r="C64" s="411"/>
      <c r="D64" s="411"/>
      <c r="E64" s="187"/>
      <c r="F64" s="187"/>
      <c r="G64" s="270"/>
      <c r="H64" s="171" t="s">
        <v>22</v>
      </c>
      <c r="J64" s="120"/>
    </row>
    <row r="65" spans="1:10" s="172" customFormat="1" ht="42" customHeight="1">
      <c r="A65" s="281">
        <v>1</v>
      </c>
      <c r="B65" s="401" t="s">
        <v>506</v>
      </c>
      <c r="C65" s="401"/>
      <c r="D65" s="401"/>
      <c r="E65" s="173">
        <v>0</v>
      </c>
      <c r="F65" s="173">
        <v>0</v>
      </c>
      <c r="G65" s="270">
        <v>-19656</v>
      </c>
      <c r="H65" s="171" t="s">
        <v>22</v>
      </c>
      <c r="J65" s="120"/>
    </row>
    <row r="66" spans="1:10" s="172" customFormat="1" ht="39.75" customHeight="1">
      <c r="A66" s="281">
        <v>2</v>
      </c>
      <c r="B66" s="401" t="s">
        <v>495</v>
      </c>
      <c r="C66" s="401"/>
      <c r="D66" s="401"/>
      <c r="E66" s="173">
        <v>0</v>
      </c>
      <c r="F66" s="173">
        <v>0</v>
      </c>
      <c r="G66" s="270">
        <v>-11887</v>
      </c>
      <c r="H66" s="171" t="s">
        <v>22</v>
      </c>
      <c r="J66" s="120"/>
    </row>
    <row r="67" spans="1:10" s="172" customFormat="1" ht="12.75">
      <c r="A67" s="283"/>
      <c r="B67" s="399" t="s">
        <v>450</v>
      </c>
      <c r="C67" s="399"/>
      <c r="D67" s="399"/>
      <c r="E67" s="175">
        <f>SUM(E65:E66)</f>
        <v>0</v>
      </c>
      <c r="F67" s="175">
        <f>SUM(F65:F66)</f>
        <v>0</v>
      </c>
      <c r="G67" s="272">
        <f>SUM(G65:G66)</f>
        <v>-31543</v>
      </c>
      <c r="H67" s="171" t="s">
        <v>22</v>
      </c>
      <c r="J67" s="118" t="s">
        <v>449</v>
      </c>
    </row>
    <row r="68" spans="1:10">
      <c r="A68" s="291"/>
      <c r="B68" s="412" t="s">
        <v>448</v>
      </c>
      <c r="C68" s="412"/>
      <c r="D68" s="412"/>
      <c r="E68" s="292">
        <v>35</v>
      </c>
      <c r="F68" s="292">
        <v>126</v>
      </c>
      <c r="G68" s="293">
        <f>G67+G63+G55+G50+G46+G13</f>
        <v>170928</v>
      </c>
      <c r="H68" s="171" t="s">
        <v>23</v>
      </c>
      <c r="J68" s="118" t="s">
        <v>447</v>
      </c>
    </row>
  </sheetData>
  <mergeCells count="43">
    <mergeCell ref="B56:D56"/>
    <mergeCell ref="B61:D61"/>
    <mergeCell ref="B58:D58"/>
    <mergeCell ref="B53:D53"/>
    <mergeCell ref="B54:D54"/>
    <mergeCell ref="B57:D57"/>
    <mergeCell ref="B60:D60"/>
    <mergeCell ref="B59:D59"/>
    <mergeCell ref="B68:D68"/>
    <mergeCell ref="B63:D63"/>
    <mergeCell ref="B65:D65"/>
    <mergeCell ref="B66:D66"/>
    <mergeCell ref="B67:D67"/>
    <mergeCell ref="B64:D64"/>
    <mergeCell ref="B62:D62"/>
    <mergeCell ref="A1:G1"/>
    <mergeCell ref="A2:G2"/>
    <mergeCell ref="A3:G3"/>
    <mergeCell ref="A4:G4"/>
    <mergeCell ref="B14:D14"/>
    <mergeCell ref="B13:D13"/>
    <mergeCell ref="B7:D7"/>
    <mergeCell ref="B10:D10"/>
    <mergeCell ref="B8:D8"/>
    <mergeCell ref="B9:D9"/>
    <mergeCell ref="A5:G5"/>
    <mergeCell ref="B11:D11"/>
    <mergeCell ref="B12:D12"/>
    <mergeCell ref="B20:D21"/>
    <mergeCell ref="B42:D42"/>
    <mergeCell ref="B43:D43"/>
    <mergeCell ref="B15:D16"/>
    <mergeCell ref="B18:D19"/>
    <mergeCell ref="B45:D45"/>
    <mergeCell ref="B46:D46"/>
    <mergeCell ref="B49:D49"/>
    <mergeCell ref="B44:D44"/>
    <mergeCell ref="B55:D55"/>
    <mergeCell ref="B47:D47"/>
    <mergeCell ref="B48:D48"/>
    <mergeCell ref="B50:D50"/>
    <mergeCell ref="B51:D51"/>
    <mergeCell ref="B52:D52"/>
  </mergeCells>
  <printOptions horizontalCentered="1"/>
  <pageMargins left="0.7" right="0.7" top="0.65" bottom="0.46" header="0.3" footer="0.21"/>
  <pageSetup scale="56" fitToHeight="0" orientation="landscape" r:id="rId1"/>
  <headerFooter scaleWithDoc="0">
    <oddHeader>&amp;L&amp;"Times New Roman,Bold"&amp;12E. Justification for Technical and Base Adjustments</oddHeader>
    <oddFooter>&amp;C&amp;"Times New Roman,Regular"Exhibit E - Justification for Technical and Base Adjustments</oddFooter>
  </headerFooter>
  <rowBreaks count="2" manualBreakCount="2">
    <brk id="41" max="6" man="1"/>
    <brk id="55" max="6" man="1"/>
  </rowBreaks>
</worksheet>
</file>

<file path=xl/worksheets/sheet6.xml><?xml version="1.0" encoding="utf-8"?>
<worksheet xmlns="http://schemas.openxmlformats.org/spreadsheetml/2006/main" xmlns:r="http://schemas.openxmlformats.org/officeDocument/2006/relationships">
  <dimension ref="A1:X56"/>
  <sheetViews>
    <sheetView view="pageBreakPreview" zoomScale="80" zoomScaleNormal="100" zoomScaleSheetLayoutView="80" workbookViewId="0">
      <selection activeCell="A18" sqref="A18"/>
    </sheetView>
  </sheetViews>
  <sheetFormatPr defaultColWidth="9.140625" defaultRowHeight="15"/>
  <cols>
    <col min="1" max="1" width="37.140625" style="2" customWidth="1"/>
    <col min="2" max="3" width="8.28515625" style="2" customWidth="1"/>
    <col min="4" max="4" width="12.7109375" style="2" customWidth="1"/>
    <col min="5" max="5" width="7.140625" style="2" customWidth="1"/>
    <col min="6" max="6" width="8.7109375" style="2" customWidth="1"/>
    <col min="7" max="7" width="12.7109375" style="2" customWidth="1"/>
    <col min="8" max="9" width="8.28515625" style="2" customWidth="1"/>
    <col min="10" max="12" width="12.7109375" style="2" customWidth="1"/>
    <col min="13" max="14" width="8.28515625" style="2" customWidth="1"/>
    <col min="15" max="15" width="12.7109375" style="2" customWidth="1"/>
    <col min="16" max="16" width="14" style="1" bestFit="1" customWidth="1"/>
    <col min="17" max="17" width="4.5703125" style="2" customWidth="1"/>
    <col min="18" max="18" width="116.7109375" style="2" customWidth="1"/>
    <col min="19" max="20" width="8.28515625" style="2" customWidth="1"/>
    <col min="21" max="21" width="12.7109375" style="2" customWidth="1"/>
    <col min="22" max="23" width="8.28515625" style="2" customWidth="1"/>
    <col min="24" max="24" width="12.7109375" style="2" customWidth="1"/>
    <col min="25" max="16384" width="9.140625" style="2"/>
  </cols>
  <sheetData>
    <row r="1" spans="1:24" ht="18.75">
      <c r="A1" s="382" t="s">
        <v>160</v>
      </c>
      <c r="B1" s="382"/>
      <c r="C1" s="382"/>
      <c r="D1" s="382"/>
      <c r="E1" s="382"/>
      <c r="F1" s="382"/>
      <c r="G1" s="382"/>
      <c r="H1" s="382"/>
      <c r="I1" s="382"/>
      <c r="J1" s="382"/>
      <c r="K1" s="382"/>
      <c r="L1" s="382"/>
      <c r="M1" s="382"/>
      <c r="N1" s="382"/>
      <c r="O1" s="382"/>
      <c r="P1" s="18" t="s">
        <v>22</v>
      </c>
      <c r="Q1" s="19"/>
      <c r="R1" s="3" t="s">
        <v>31</v>
      </c>
      <c r="S1" s="19"/>
      <c r="T1" s="19"/>
      <c r="U1" s="19"/>
      <c r="V1" s="19"/>
      <c r="W1" s="19"/>
      <c r="X1" s="19"/>
    </row>
    <row r="2" spans="1:24" ht="15.75">
      <c r="A2" s="383" t="s">
        <v>122</v>
      </c>
      <c r="B2" s="383"/>
      <c r="C2" s="383"/>
      <c r="D2" s="383"/>
      <c r="E2" s="383"/>
      <c r="F2" s="383"/>
      <c r="G2" s="383"/>
      <c r="H2" s="383"/>
      <c r="I2" s="383"/>
      <c r="J2" s="383"/>
      <c r="K2" s="383"/>
      <c r="L2" s="383"/>
      <c r="M2" s="383"/>
      <c r="N2" s="383"/>
      <c r="O2" s="383"/>
      <c r="P2" s="18" t="s">
        <v>22</v>
      </c>
      <c r="Q2" s="20"/>
      <c r="R2" s="4"/>
      <c r="S2" s="20"/>
      <c r="T2" s="20"/>
      <c r="U2" s="20"/>
      <c r="V2" s="20"/>
      <c r="W2" s="20"/>
      <c r="X2" s="20"/>
    </row>
    <row r="3" spans="1:24">
      <c r="A3" s="384" t="s">
        <v>1</v>
      </c>
      <c r="B3" s="384"/>
      <c r="C3" s="384"/>
      <c r="D3" s="384"/>
      <c r="E3" s="384"/>
      <c r="F3" s="384"/>
      <c r="G3" s="384"/>
      <c r="H3" s="384"/>
      <c r="I3" s="384"/>
      <c r="J3" s="384"/>
      <c r="K3" s="384"/>
      <c r="L3" s="384"/>
      <c r="M3" s="384"/>
      <c r="N3" s="384"/>
      <c r="O3" s="384"/>
      <c r="P3" s="18" t="s">
        <v>22</v>
      </c>
      <c r="Q3" s="21"/>
      <c r="R3" s="4" t="s">
        <v>120</v>
      </c>
      <c r="S3" s="21"/>
      <c r="T3" s="21"/>
      <c r="U3" s="21"/>
      <c r="V3" s="21"/>
      <c r="W3" s="21"/>
      <c r="X3" s="21"/>
    </row>
    <row r="4" spans="1:24">
      <c r="A4" s="385" t="s">
        <v>2</v>
      </c>
      <c r="B4" s="385"/>
      <c r="C4" s="385"/>
      <c r="D4" s="385"/>
      <c r="E4" s="385"/>
      <c r="F4" s="385"/>
      <c r="G4" s="385"/>
      <c r="H4" s="385"/>
      <c r="I4" s="385"/>
      <c r="J4" s="385"/>
      <c r="K4" s="385"/>
      <c r="L4" s="385"/>
      <c r="M4" s="385"/>
      <c r="N4" s="385"/>
      <c r="O4" s="385"/>
      <c r="P4" s="18" t="s">
        <v>22</v>
      </c>
      <c r="Q4" s="22"/>
      <c r="R4" s="4" t="s">
        <v>56</v>
      </c>
      <c r="S4" s="22"/>
      <c r="T4" s="22"/>
      <c r="U4" s="22"/>
      <c r="V4" s="22"/>
      <c r="W4" s="22"/>
      <c r="X4" s="22"/>
    </row>
    <row r="5" spans="1:24" ht="15.75" thickBot="1">
      <c r="A5" s="22"/>
      <c r="B5" s="22"/>
      <c r="C5" s="22"/>
      <c r="D5" s="22"/>
      <c r="E5" s="22"/>
      <c r="F5" s="22"/>
      <c r="G5" s="22"/>
      <c r="H5" s="22"/>
      <c r="I5" s="22"/>
      <c r="J5" s="22"/>
      <c r="K5" s="22"/>
      <c r="L5" s="22"/>
      <c r="M5" s="22"/>
      <c r="N5" s="22"/>
      <c r="O5" s="22"/>
      <c r="P5" s="18" t="s">
        <v>22</v>
      </c>
      <c r="Q5" s="22"/>
      <c r="R5" s="23"/>
      <c r="S5" s="22"/>
      <c r="T5" s="22"/>
      <c r="U5" s="22"/>
      <c r="V5" s="22"/>
      <c r="W5" s="22"/>
      <c r="X5" s="22"/>
    </row>
    <row r="6" spans="1:24">
      <c r="A6" s="103"/>
      <c r="B6" s="103"/>
      <c r="C6" s="103"/>
      <c r="D6" s="103"/>
      <c r="E6" s="103"/>
      <c r="F6" s="103"/>
      <c r="G6" s="103"/>
      <c r="H6" s="103"/>
      <c r="I6" s="103"/>
      <c r="J6" s="103"/>
      <c r="K6" s="103"/>
      <c r="L6" s="103"/>
      <c r="M6" s="103"/>
      <c r="N6" s="103"/>
      <c r="O6" s="103"/>
      <c r="P6" s="18" t="s">
        <v>22</v>
      </c>
      <c r="Q6" s="22"/>
      <c r="S6" s="22"/>
      <c r="T6" s="22"/>
      <c r="U6" s="22"/>
      <c r="V6" s="22"/>
      <c r="W6" s="22"/>
      <c r="X6" s="22"/>
    </row>
    <row r="7" spans="1:24" ht="33.75" customHeight="1">
      <c r="A7" s="386" t="s">
        <v>53</v>
      </c>
      <c r="B7" s="388" t="s">
        <v>161</v>
      </c>
      <c r="C7" s="388"/>
      <c r="D7" s="388"/>
      <c r="E7" s="388" t="s">
        <v>49</v>
      </c>
      <c r="F7" s="415"/>
      <c r="G7" s="416"/>
      <c r="H7" s="388" t="s">
        <v>162</v>
      </c>
      <c r="I7" s="388"/>
      <c r="J7" s="388"/>
      <c r="K7" s="294" t="s">
        <v>163</v>
      </c>
      <c r="L7" s="294" t="s">
        <v>164</v>
      </c>
      <c r="M7" s="388" t="s">
        <v>165</v>
      </c>
      <c r="N7" s="388"/>
      <c r="O7" s="388"/>
      <c r="P7" s="18" t="s">
        <v>22</v>
      </c>
      <c r="R7" s="17" t="s">
        <v>166</v>
      </c>
    </row>
    <row r="8" spans="1:24" ht="30">
      <c r="A8" s="387"/>
      <c r="B8" s="163" t="s">
        <v>4</v>
      </c>
      <c r="C8" s="163" t="s">
        <v>48</v>
      </c>
      <c r="D8" s="163" t="s">
        <v>5</v>
      </c>
      <c r="E8" s="163" t="s">
        <v>4</v>
      </c>
      <c r="F8" s="163" t="s">
        <v>48</v>
      </c>
      <c r="G8" s="163" t="s">
        <v>5</v>
      </c>
      <c r="H8" s="163" t="s">
        <v>4</v>
      </c>
      <c r="I8" s="163" t="s">
        <v>48</v>
      </c>
      <c r="J8" s="163" t="s">
        <v>5</v>
      </c>
      <c r="K8" s="163" t="s">
        <v>5</v>
      </c>
      <c r="L8" s="163" t="s">
        <v>5</v>
      </c>
      <c r="M8" s="163" t="s">
        <v>4</v>
      </c>
      <c r="N8" s="163" t="s">
        <v>48</v>
      </c>
      <c r="O8" s="163" t="s">
        <v>5</v>
      </c>
      <c r="P8" s="18" t="s">
        <v>22</v>
      </c>
      <c r="R8" s="17" t="s">
        <v>167</v>
      </c>
    </row>
    <row r="9" spans="1:24" ht="15.75">
      <c r="A9" s="253" t="s">
        <v>132</v>
      </c>
      <c r="B9" s="195">
        <v>7211</v>
      </c>
      <c r="C9" s="195">
        <v>6864</v>
      </c>
      <c r="D9" s="195">
        <v>1683508</v>
      </c>
      <c r="E9" s="195">
        <v>0</v>
      </c>
      <c r="F9" s="195">
        <v>0</v>
      </c>
      <c r="G9" s="70">
        <v>0</v>
      </c>
      <c r="H9" s="295">
        <v>-42</v>
      </c>
      <c r="I9" s="295">
        <v>-42</v>
      </c>
      <c r="J9" s="295">
        <f>ROUND(($D9/$D$13)*J$42,0)</f>
        <v>16760</v>
      </c>
      <c r="K9" s="195">
        <f t="shared" ref="K9:L11" si="0">ROUND(($D9/$D$13)*K$42,0)</f>
        <v>51363</v>
      </c>
      <c r="L9" s="195">
        <f t="shared" si="0"/>
        <v>9132</v>
      </c>
      <c r="M9" s="195">
        <f t="shared" ref="M9:N12" si="1">B9+H9</f>
        <v>7169</v>
      </c>
      <c r="N9" s="195">
        <f t="shared" si="1"/>
        <v>6822</v>
      </c>
      <c r="O9" s="195">
        <f>D9+J9+K9+L9+G9</f>
        <v>1760763</v>
      </c>
      <c r="P9" s="18" t="s">
        <v>22</v>
      </c>
      <c r="R9" s="71" t="s">
        <v>168</v>
      </c>
    </row>
    <row r="10" spans="1:24">
      <c r="A10" s="254" t="s">
        <v>169</v>
      </c>
      <c r="B10" s="15">
        <v>12757</v>
      </c>
      <c r="C10" s="15">
        <v>12143</v>
      </c>
      <c r="D10" s="15">
        <v>3229096</v>
      </c>
      <c r="E10" s="15">
        <v>0</v>
      </c>
      <c r="F10" s="15">
        <v>0</v>
      </c>
      <c r="G10" s="15">
        <v>0</v>
      </c>
      <c r="H10" s="162">
        <v>69</v>
      </c>
      <c r="I10" s="162">
        <v>69</v>
      </c>
      <c r="J10" s="162">
        <f t="shared" ref="J10:J11" si="2">ROUND(($D10/$D$13)*J$42,0)</f>
        <v>32147</v>
      </c>
      <c r="K10" s="15">
        <f t="shared" si="0"/>
        <v>98519</v>
      </c>
      <c r="L10" s="15">
        <f t="shared" si="0"/>
        <v>17516</v>
      </c>
      <c r="M10" s="15">
        <f t="shared" si="1"/>
        <v>12826</v>
      </c>
      <c r="N10" s="15">
        <f t="shared" si="1"/>
        <v>12212</v>
      </c>
      <c r="O10" s="15">
        <f>D10+J10+K10+L10+G10</f>
        <v>3377278</v>
      </c>
      <c r="P10" s="18" t="s">
        <v>22</v>
      </c>
      <c r="R10" s="71" t="s">
        <v>170</v>
      </c>
    </row>
    <row r="11" spans="1:24">
      <c r="A11" s="254" t="s">
        <v>171</v>
      </c>
      <c r="B11" s="15">
        <v>11948</v>
      </c>
      <c r="C11" s="15">
        <v>11373</v>
      </c>
      <c r="D11" s="15">
        <v>2624371</v>
      </c>
      <c r="E11" s="15">
        <v>0</v>
      </c>
      <c r="F11" s="15">
        <v>0</v>
      </c>
      <c r="G11" s="15">
        <v>0</v>
      </c>
      <c r="H11" s="162">
        <v>-29</v>
      </c>
      <c r="I11" s="162">
        <v>-29</v>
      </c>
      <c r="J11" s="162">
        <f t="shared" si="2"/>
        <v>26127</v>
      </c>
      <c r="K11" s="15">
        <f t="shared" si="0"/>
        <v>80069</v>
      </c>
      <c r="L11" s="15">
        <f t="shared" si="0"/>
        <v>14236</v>
      </c>
      <c r="M11" s="15">
        <f t="shared" si="1"/>
        <v>11919</v>
      </c>
      <c r="N11" s="15">
        <f t="shared" si="1"/>
        <v>11344</v>
      </c>
      <c r="O11" s="15">
        <f>D11+J11+K11+L11+G11</f>
        <v>2744803</v>
      </c>
      <c r="P11" s="18" t="s">
        <v>22</v>
      </c>
      <c r="R11" s="71" t="s">
        <v>172</v>
      </c>
    </row>
    <row r="12" spans="1:24">
      <c r="A12" s="255" t="s">
        <v>173</v>
      </c>
      <c r="B12" s="240">
        <v>2103</v>
      </c>
      <c r="C12" s="240">
        <v>2001</v>
      </c>
      <c r="D12" s="240">
        <v>500016</v>
      </c>
      <c r="E12" s="240">
        <v>0</v>
      </c>
      <c r="F12" s="240">
        <v>0</v>
      </c>
      <c r="G12" s="240">
        <v>0</v>
      </c>
      <c r="H12" s="296">
        <v>2</v>
      </c>
      <c r="I12" s="296">
        <v>2</v>
      </c>
      <c r="J12" s="296">
        <f>J42-SUM(J9:J11)</f>
        <v>4978</v>
      </c>
      <c r="K12" s="240">
        <f t="shared" ref="K12:L12" si="3">K42-SUM(K9:K11)</f>
        <v>15256</v>
      </c>
      <c r="L12" s="240">
        <f t="shared" si="3"/>
        <v>2713</v>
      </c>
      <c r="M12" s="240">
        <f t="shared" si="1"/>
        <v>2105</v>
      </c>
      <c r="N12" s="15">
        <f t="shared" si="1"/>
        <v>2003</v>
      </c>
      <c r="O12" s="240">
        <f>D12+J12+K12+L12+G12</f>
        <v>522963</v>
      </c>
      <c r="P12" s="18" t="s">
        <v>22</v>
      </c>
    </row>
    <row r="13" spans="1:24">
      <c r="A13" s="256" t="s">
        <v>50</v>
      </c>
      <c r="B13" s="203">
        <f>SUM(B9:B12)</f>
        <v>34019</v>
      </c>
      <c r="C13" s="203">
        <f t="shared" ref="C13:N13" si="4">SUM(C9:C12)</f>
        <v>32381</v>
      </c>
      <c r="D13" s="203">
        <f t="shared" si="4"/>
        <v>8036991</v>
      </c>
      <c r="E13" s="203">
        <f>SUM(E9:E12)</f>
        <v>0</v>
      </c>
      <c r="F13" s="203">
        <f t="shared" ref="F13:G13" si="5">SUM(F9:F12)</f>
        <v>0</v>
      </c>
      <c r="G13" s="203">
        <f t="shared" si="5"/>
        <v>0</v>
      </c>
      <c r="H13" s="203">
        <f t="shared" si="4"/>
        <v>0</v>
      </c>
      <c r="I13" s="203">
        <f t="shared" si="4"/>
        <v>0</v>
      </c>
      <c r="J13" s="203">
        <f t="shared" si="4"/>
        <v>80012</v>
      </c>
      <c r="K13" s="257">
        <f>SUM(K9:K12)</f>
        <v>245207</v>
      </c>
      <c r="L13" s="257">
        <f>SUM(L9:L12)</f>
        <v>43597</v>
      </c>
      <c r="M13" s="203">
        <f t="shared" si="4"/>
        <v>34019</v>
      </c>
      <c r="N13" s="203">
        <f t="shared" si="4"/>
        <v>32381</v>
      </c>
      <c r="O13" s="203">
        <f>SUM(O9:O12)</f>
        <v>8405807</v>
      </c>
      <c r="P13" s="18" t="s">
        <v>22</v>
      </c>
      <c r="R13" s="17" t="s">
        <v>174</v>
      </c>
    </row>
    <row r="14" spans="1:24">
      <c r="A14" s="198" t="s">
        <v>35</v>
      </c>
      <c r="B14" s="30"/>
      <c r="C14" s="31">
        <v>3138</v>
      </c>
      <c r="D14" s="30"/>
      <c r="E14" s="30"/>
      <c r="F14" s="30">
        <v>0</v>
      </c>
      <c r="G14" s="30"/>
      <c r="H14" s="30"/>
      <c r="I14" s="30">
        <v>0</v>
      </c>
      <c r="J14" s="30"/>
      <c r="K14" s="30"/>
      <c r="L14" s="30"/>
      <c r="M14" s="30"/>
      <c r="N14" s="30">
        <f>C14+I14+F14</f>
        <v>3138</v>
      </c>
      <c r="O14" s="30"/>
      <c r="P14" s="18" t="s">
        <v>22</v>
      </c>
    </row>
    <row r="15" spans="1:24">
      <c r="A15" s="254" t="s">
        <v>51</v>
      </c>
      <c r="B15" s="15"/>
      <c r="C15" s="15">
        <f>C13+C14</f>
        <v>35519</v>
      </c>
      <c r="D15" s="15"/>
      <c r="E15" s="15"/>
      <c r="F15" s="15">
        <f>F13+F14</f>
        <v>0</v>
      </c>
      <c r="G15" s="15"/>
      <c r="H15" s="15"/>
      <c r="I15" s="15">
        <f>I13+I14</f>
        <v>0</v>
      </c>
      <c r="J15" s="15"/>
      <c r="K15" s="15"/>
      <c r="L15" s="15"/>
      <c r="M15" s="15"/>
      <c r="N15" s="30">
        <f>N13+N14</f>
        <v>35519</v>
      </c>
      <c r="O15" s="15"/>
      <c r="P15" s="18" t="s">
        <v>22</v>
      </c>
      <c r="R15" s="26" t="s">
        <v>175</v>
      </c>
    </row>
    <row r="16" spans="1:24">
      <c r="A16" s="254"/>
      <c r="B16" s="15"/>
      <c r="C16" s="15"/>
      <c r="D16" s="15"/>
      <c r="E16" s="15"/>
      <c r="F16" s="15"/>
      <c r="G16" s="15"/>
      <c r="H16" s="15"/>
      <c r="I16" s="15"/>
      <c r="J16" s="15"/>
      <c r="K16" s="15"/>
      <c r="L16" s="15"/>
      <c r="M16" s="15"/>
      <c r="N16" s="15"/>
      <c r="O16" s="15"/>
      <c r="P16" s="18" t="s">
        <v>22</v>
      </c>
    </row>
    <row r="17" spans="1:16">
      <c r="A17" s="254" t="s">
        <v>36</v>
      </c>
      <c r="B17" s="15"/>
      <c r="C17" s="15"/>
      <c r="D17" s="15"/>
      <c r="E17" s="15"/>
      <c r="F17" s="15"/>
      <c r="G17" s="15"/>
      <c r="H17" s="15"/>
      <c r="I17" s="15"/>
      <c r="J17" s="15"/>
      <c r="K17" s="15"/>
      <c r="L17" s="15"/>
      <c r="M17" s="15"/>
      <c r="N17" s="15"/>
      <c r="O17" s="15"/>
      <c r="P17" s="18" t="s">
        <v>22</v>
      </c>
    </row>
    <row r="18" spans="1:16">
      <c r="A18" s="261" t="s">
        <v>37</v>
      </c>
      <c r="B18" s="15"/>
      <c r="C18" s="15">
        <v>3245</v>
      </c>
      <c r="D18" s="15"/>
      <c r="E18" s="15"/>
      <c r="F18" s="15">
        <v>0</v>
      </c>
      <c r="G18" s="15"/>
      <c r="H18" s="15"/>
      <c r="I18" s="15">
        <v>0</v>
      </c>
      <c r="J18" s="15"/>
      <c r="K18" s="15"/>
      <c r="L18" s="15"/>
      <c r="M18" s="15"/>
      <c r="N18" s="15">
        <f>C18+I18+F18</f>
        <v>3245</v>
      </c>
      <c r="O18" s="15"/>
      <c r="P18" s="18" t="s">
        <v>22</v>
      </c>
    </row>
    <row r="19" spans="1:16">
      <c r="A19" s="262" t="s">
        <v>38</v>
      </c>
      <c r="B19" s="32"/>
      <c r="C19" s="32">
        <v>730</v>
      </c>
      <c r="D19" s="32"/>
      <c r="E19" s="32"/>
      <c r="F19" s="32">
        <v>0</v>
      </c>
      <c r="G19" s="32"/>
      <c r="H19" s="32"/>
      <c r="I19" s="32">
        <v>0</v>
      </c>
      <c r="J19" s="32"/>
      <c r="K19" s="32"/>
      <c r="L19" s="32"/>
      <c r="M19" s="32"/>
      <c r="N19" s="15">
        <f>C19+I19+F18</f>
        <v>730</v>
      </c>
      <c r="O19" s="32"/>
      <c r="P19" s="18" t="s">
        <v>22</v>
      </c>
    </row>
    <row r="20" spans="1:16">
      <c r="A20" s="263" t="s">
        <v>52</v>
      </c>
      <c r="B20" s="264"/>
      <c r="C20" s="264">
        <f>C15+C18+C19</f>
        <v>39494</v>
      </c>
      <c r="D20" s="264"/>
      <c r="E20" s="264"/>
      <c r="F20" s="264">
        <f>F15+F18+F19</f>
        <v>0</v>
      </c>
      <c r="G20" s="264"/>
      <c r="H20" s="264"/>
      <c r="I20" s="264">
        <f>I15+I18+I19</f>
        <v>0</v>
      </c>
      <c r="J20" s="264"/>
      <c r="K20" s="264"/>
      <c r="L20" s="264"/>
      <c r="M20" s="264"/>
      <c r="N20" s="264">
        <f>SUM(N15,N18:N19)</f>
        <v>39494</v>
      </c>
      <c r="O20" s="264"/>
      <c r="P20" s="18" t="s">
        <v>22</v>
      </c>
    </row>
    <row r="21" spans="1:16">
      <c r="P21" s="18" t="s">
        <v>22</v>
      </c>
    </row>
    <row r="22" spans="1:16">
      <c r="A22" s="17" t="s">
        <v>162</v>
      </c>
      <c r="P22" s="18" t="s">
        <v>22</v>
      </c>
    </row>
    <row r="23" spans="1:16" ht="15.75">
      <c r="A23" s="72" t="s">
        <v>176</v>
      </c>
      <c r="P23" s="18" t="s">
        <v>22</v>
      </c>
    </row>
    <row r="24" spans="1:16" ht="15.75">
      <c r="A24" s="73" t="s">
        <v>177</v>
      </c>
      <c r="P24" s="18" t="s">
        <v>22</v>
      </c>
    </row>
    <row r="25" spans="1:16" ht="15.75">
      <c r="A25" s="73" t="s">
        <v>178</v>
      </c>
      <c r="P25" s="18" t="s">
        <v>22</v>
      </c>
    </row>
    <row r="26" spans="1:16" ht="15.75">
      <c r="A26" s="73" t="s">
        <v>179</v>
      </c>
      <c r="P26" s="18" t="s">
        <v>22</v>
      </c>
    </row>
    <row r="27" spans="1:16" ht="15.75">
      <c r="A27" s="73" t="s">
        <v>180</v>
      </c>
      <c r="P27" s="18" t="s">
        <v>22</v>
      </c>
    </row>
    <row r="28" spans="1:16" ht="15.75">
      <c r="A28" s="73" t="s">
        <v>181</v>
      </c>
      <c r="B28" s="63"/>
      <c r="C28" s="63"/>
      <c r="D28" s="63"/>
      <c r="E28" s="63"/>
      <c r="F28" s="63"/>
      <c r="G28" s="63"/>
      <c r="H28" s="63"/>
      <c r="I28" s="63"/>
      <c r="J28" s="63"/>
      <c r="K28" s="63"/>
      <c r="L28" s="63"/>
      <c r="M28" s="63"/>
      <c r="N28" s="63"/>
      <c r="O28" s="63"/>
      <c r="P28" s="18" t="s">
        <v>22</v>
      </c>
    </row>
    <row r="29" spans="1:16">
      <c r="A29" s="63"/>
      <c r="B29" s="63"/>
      <c r="C29" s="63"/>
      <c r="D29" s="63"/>
      <c r="E29" s="63"/>
      <c r="F29" s="63"/>
      <c r="G29" s="63"/>
      <c r="H29" s="63"/>
      <c r="I29" s="63"/>
      <c r="J29" s="63"/>
      <c r="K29" s="63"/>
      <c r="L29" s="63"/>
      <c r="M29" s="63"/>
      <c r="N29" s="63"/>
      <c r="O29" s="63"/>
      <c r="P29" s="18" t="s">
        <v>22</v>
      </c>
    </row>
    <row r="30" spans="1:16">
      <c r="A30" s="17" t="s">
        <v>182</v>
      </c>
      <c r="P30" s="18" t="s">
        <v>22</v>
      </c>
    </row>
    <row r="31" spans="1:16" ht="15.75">
      <c r="A31" s="74" t="s">
        <v>183</v>
      </c>
      <c r="B31" s="205"/>
      <c r="P31" s="18" t="s">
        <v>22</v>
      </c>
    </row>
    <row r="32" spans="1:16" ht="15.75">
      <c r="A32" s="74" t="s">
        <v>497</v>
      </c>
      <c r="B32" s="205"/>
      <c r="G32" s="205"/>
      <c r="P32" s="18" t="s">
        <v>22</v>
      </c>
    </row>
    <row r="33" spans="1:16">
      <c r="A33" s="206"/>
      <c r="B33" s="206"/>
      <c r="C33" s="63"/>
      <c r="D33" s="63"/>
      <c r="E33" s="63"/>
      <c r="F33" s="63"/>
      <c r="G33" s="63"/>
      <c r="H33" s="63"/>
      <c r="I33" s="63"/>
      <c r="J33" s="63"/>
      <c r="K33" s="63"/>
      <c r="L33" s="63"/>
      <c r="M33" s="63"/>
      <c r="N33" s="63"/>
      <c r="O33" s="63"/>
      <c r="P33" s="18" t="s">
        <v>22</v>
      </c>
    </row>
    <row r="34" spans="1:16">
      <c r="A34" s="63"/>
      <c r="B34" s="63"/>
      <c r="C34" s="63"/>
      <c r="D34" s="63"/>
      <c r="E34" s="63"/>
      <c r="F34" s="63"/>
      <c r="G34" s="63"/>
      <c r="H34" s="63"/>
      <c r="I34" s="63"/>
      <c r="J34" s="63"/>
      <c r="K34" s="63"/>
      <c r="L34" s="63"/>
      <c r="M34" s="63"/>
      <c r="N34" s="63"/>
      <c r="O34" s="63"/>
      <c r="P34" s="18" t="s">
        <v>22</v>
      </c>
    </row>
    <row r="35" spans="1:16">
      <c r="A35" s="17" t="s">
        <v>184</v>
      </c>
      <c r="P35" s="18" t="s">
        <v>22</v>
      </c>
    </row>
    <row r="36" spans="1:16" ht="15.75">
      <c r="A36" s="74" t="s">
        <v>185</v>
      </c>
      <c r="B36" s="205"/>
      <c r="C36" s="205"/>
      <c r="P36" s="18" t="s">
        <v>22</v>
      </c>
    </row>
    <row r="37" spans="1:16" ht="15.75">
      <c r="A37" s="74" t="s">
        <v>186</v>
      </c>
      <c r="B37" s="206"/>
      <c r="C37" s="206"/>
      <c r="D37" s="63"/>
      <c r="E37" s="63"/>
      <c r="F37" s="63"/>
      <c r="G37" s="63"/>
      <c r="H37" s="63"/>
      <c r="I37" s="63"/>
      <c r="J37" s="63"/>
      <c r="K37" s="63"/>
      <c r="L37" s="63"/>
      <c r="M37" s="63"/>
      <c r="N37" s="63"/>
      <c r="O37" s="63"/>
      <c r="P37" s="18" t="s">
        <v>22</v>
      </c>
    </row>
    <row r="38" spans="1:16" ht="15.75">
      <c r="A38" s="74" t="s">
        <v>187</v>
      </c>
      <c r="B38" s="206"/>
      <c r="C38" s="206"/>
      <c r="D38" s="63"/>
      <c r="E38" s="63"/>
      <c r="F38" s="63"/>
      <c r="G38" s="63"/>
      <c r="H38" s="63"/>
      <c r="I38" s="63"/>
      <c r="J38" s="63"/>
      <c r="K38" s="63"/>
      <c r="L38" s="63"/>
      <c r="M38" s="63"/>
      <c r="N38" s="63"/>
      <c r="O38" s="63"/>
      <c r="P38" s="18" t="s">
        <v>22</v>
      </c>
    </row>
    <row r="39" spans="1:16">
      <c r="P39" s="18" t="s">
        <v>22</v>
      </c>
    </row>
    <row r="40" spans="1:16">
      <c r="P40" s="1" t="s">
        <v>23</v>
      </c>
    </row>
    <row r="42" spans="1:16">
      <c r="J42" s="27">
        <f>111-101+2281-9843+87564</f>
        <v>80012</v>
      </c>
      <c r="K42" s="27">
        <f>226126+19081</f>
        <v>245207</v>
      </c>
      <c r="L42" s="27">
        <v>43597</v>
      </c>
    </row>
    <row r="44" spans="1:16" ht="15.75">
      <c r="A44" s="72"/>
    </row>
    <row r="45" spans="1:16" ht="15.75">
      <c r="A45" s="74"/>
    </row>
    <row r="46" spans="1:16" ht="15.75">
      <c r="A46" s="74"/>
    </row>
    <row r="47" spans="1:16" ht="15.75">
      <c r="A47" s="74"/>
    </row>
    <row r="48" spans="1:16" ht="15.75">
      <c r="A48" s="74"/>
    </row>
    <row r="49" spans="1:1" ht="15.75">
      <c r="A49" s="74"/>
    </row>
    <row r="50" spans="1:1" ht="15.75">
      <c r="A50" s="72"/>
    </row>
    <row r="51" spans="1:1" ht="15.75">
      <c r="A51" s="74"/>
    </row>
    <row r="52" spans="1:1" ht="15.75">
      <c r="A52" s="74"/>
    </row>
    <row r="53" spans="1:1" ht="15.75">
      <c r="A53" s="75"/>
    </row>
    <row r="54" spans="1:1" ht="15.75">
      <c r="A54" s="74"/>
    </row>
    <row r="55" spans="1:1" ht="15.75">
      <c r="A55" s="74"/>
    </row>
    <row r="56" spans="1:1" ht="15.75">
      <c r="A56" s="74"/>
    </row>
  </sheetData>
  <mergeCells count="9">
    <mergeCell ref="A1:O1"/>
    <mergeCell ref="A2:O2"/>
    <mergeCell ref="A3:O3"/>
    <mergeCell ref="A4:O4"/>
    <mergeCell ref="A7:A8"/>
    <mergeCell ref="B7:D7"/>
    <mergeCell ref="E7:G7"/>
    <mergeCell ref="H7:J7"/>
    <mergeCell ref="M7:O7"/>
  </mergeCells>
  <printOptions horizontalCentered="1"/>
  <pageMargins left="0.7" right="0.7" top="0.64" bottom="0.61" header="0.3" footer="0.3"/>
  <pageSetup scale="64" orientation="landscape" r:id="rId1"/>
  <headerFooter scaleWithDoc="0">
    <oddHeader>&amp;L&amp;"Times New Roman,Bold"&amp;12F. Crosswalk of 2012 Availability</oddHeader>
    <oddFooter>&amp;C&amp;"Times New Roman,Regular"Exhibit F - Crosswalk of 2012 Availability</oddFooter>
  </headerFooter>
</worksheet>
</file>

<file path=xl/worksheets/sheet7.xml><?xml version="1.0" encoding="utf-8"?>
<worksheet xmlns="http://schemas.openxmlformats.org/spreadsheetml/2006/main" xmlns:r="http://schemas.openxmlformats.org/officeDocument/2006/relationships">
  <dimension ref="A1:V38"/>
  <sheetViews>
    <sheetView view="pageBreakPreview" zoomScale="80" zoomScaleNormal="100" zoomScaleSheetLayoutView="80" workbookViewId="0">
      <selection activeCell="A18" sqref="A18"/>
    </sheetView>
  </sheetViews>
  <sheetFormatPr defaultColWidth="9.140625" defaultRowHeight="15"/>
  <cols>
    <col min="1" max="1" width="37.140625" style="2" customWidth="1"/>
    <col min="2" max="3" width="8.28515625" style="2" customWidth="1"/>
    <col min="4" max="4" width="12.7109375" style="2" customWidth="1"/>
    <col min="5" max="5" width="15" style="2" customWidth="1"/>
    <col min="6" max="7" width="8.28515625" style="2" customWidth="1"/>
    <col min="8" max="10" width="12.7109375" style="2" customWidth="1"/>
    <col min="11" max="12" width="8.28515625" style="2" customWidth="1"/>
    <col min="13" max="13" width="12.7109375" style="2" customWidth="1"/>
    <col min="14" max="14" width="14" style="1" bestFit="1" customWidth="1"/>
    <col min="15" max="15" width="4.5703125" style="2" customWidth="1"/>
    <col min="16" max="16" width="116.7109375" style="2" customWidth="1"/>
    <col min="17" max="18" width="8.28515625" style="2" customWidth="1"/>
    <col min="19" max="19" width="12.7109375" style="2" customWidth="1"/>
    <col min="20" max="21" width="8.28515625" style="2" customWidth="1"/>
    <col min="22" max="22" width="12.7109375" style="2" customWidth="1"/>
    <col min="23" max="16384" width="9.140625" style="2"/>
  </cols>
  <sheetData>
    <row r="1" spans="1:22" ht="18.75">
      <c r="A1" s="382" t="s">
        <v>188</v>
      </c>
      <c r="B1" s="382"/>
      <c r="C1" s="382"/>
      <c r="D1" s="382"/>
      <c r="E1" s="382"/>
      <c r="F1" s="382"/>
      <c r="G1" s="382"/>
      <c r="H1" s="382"/>
      <c r="I1" s="382"/>
      <c r="J1" s="382"/>
      <c r="K1" s="382"/>
      <c r="L1" s="382"/>
      <c r="M1" s="382"/>
      <c r="N1" s="18" t="s">
        <v>22</v>
      </c>
      <c r="O1" s="19"/>
      <c r="P1" s="3" t="s">
        <v>31</v>
      </c>
      <c r="Q1" s="19"/>
      <c r="R1" s="19"/>
      <c r="S1" s="19"/>
      <c r="T1" s="19"/>
      <c r="U1" s="19"/>
      <c r="V1" s="19"/>
    </row>
    <row r="2" spans="1:22" ht="15.75">
      <c r="A2" s="383" t="s">
        <v>122</v>
      </c>
      <c r="B2" s="383"/>
      <c r="C2" s="383"/>
      <c r="D2" s="383"/>
      <c r="E2" s="383"/>
      <c r="F2" s="383"/>
      <c r="G2" s="383"/>
      <c r="H2" s="383"/>
      <c r="I2" s="383"/>
      <c r="J2" s="383"/>
      <c r="K2" s="383"/>
      <c r="L2" s="383"/>
      <c r="M2" s="383"/>
      <c r="N2" s="18" t="s">
        <v>22</v>
      </c>
      <c r="O2" s="20"/>
      <c r="P2" s="4"/>
      <c r="Q2" s="20"/>
      <c r="R2" s="20"/>
      <c r="S2" s="20"/>
      <c r="T2" s="20"/>
      <c r="U2" s="20"/>
      <c r="V2" s="20"/>
    </row>
    <row r="3" spans="1:22">
      <c r="A3" s="384" t="s">
        <v>1</v>
      </c>
      <c r="B3" s="384"/>
      <c r="C3" s="384"/>
      <c r="D3" s="384"/>
      <c r="E3" s="384"/>
      <c r="F3" s="384"/>
      <c r="G3" s="384"/>
      <c r="H3" s="384"/>
      <c r="I3" s="384"/>
      <c r="J3" s="384"/>
      <c r="K3" s="384"/>
      <c r="L3" s="384"/>
      <c r="M3" s="384"/>
      <c r="N3" s="18" t="s">
        <v>22</v>
      </c>
      <c r="O3" s="21"/>
      <c r="P3" s="4" t="s">
        <v>120</v>
      </c>
      <c r="Q3" s="21"/>
      <c r="R3" s="21"/>
      <c r="S3" s="21"/>
      <c r="T3" s="21"/>
      <c r="U3" s="21"/>
      <c r="V3" s="21"/>
    </row>
    <row r="4" spans="1:22">
      <c r="A4" s="385" t="s">
        <v>2</v>
      </c>
      <c r="B4" s="385"/>
      <c r="C4" s="385"/>
      <c r="D4" s="385"/>
      <c r="E4" s="385"/>
      <c r="F4" s="385"/>
      <c r="G4" s="385"/>
      <c r="H4" s="385"/>
      <c r="I4" s="385"/>
      <c r="J4" s="385"/>
      <c r="K4" s="385"/>
      <c r="L4" s="385"/>
      <c r="M4" s="385"/>
      <c r="N4" s="18" t="s">
        <v>22</v>
      </c>
      <c r="O4" s="22"/>
      <c r="P4" s="4" t="s">
        <v>56</v>
      </c>
      <c r="Q4" s="22"/>
      <c r="R4" s="22"/>
      <c r="S4" s="22"/>
      <c r="T4" s="22"/>
      <c r="U4" s="22"/>
      <c r="V4" s="22"/>
    </row>
    <row r="5" spans="1:22" ht="15.75" thickBot="1">
      <c r="A5" s="22"/>
      <c r="B5" s="22"/>
      <c r="C5" s="22"/>
      <c r="D5" s="22"/>
      <c r="E5" s="22"/>
      <c r="F5" s="22"/>
      <c r="G5" s="22"/>
      <c r="H5" s="22"/>
      <c r="I5" s="22"/>
      <c r="J5" s="22"/>
      <c r="K5" s="22"/>
      <c r="L5" s="22"/>
      <c r="M5" s="22"/>
      <c r="N5" s="18" t="s">
        <v>22</v>
      </c>
      <c r="O5" s="22"/>
      <c r="P5" s="23"/>
      <c r="Q5" s="22"/>
      <c r="R5" s="22"/>
      <c r="S5" s="22"/>
      <c r="T5" s="22"/>
      <c r="U5" s="22"/>
      <c r="V5" s="22"/>
    </row>
    <row r="6" spans="1:22">
      <c r="A6" s="103"/>
      <c r="B6" s="103"/>
      <c r="C6" s="103"/>
      <c r="D6" s="103"/>
      <c r="E6" s="103"/>
      <c r="F6" s="103"/>
      <c r="G6" s="103"/>
      <c r="H6" s="103"/>
      <c r="I6" s="103"/>
      <c r="J6" s="103"/>
      <c r="K6" s="103"/>
      <c r="L6" s="103"/>
      <c r="M6" s="103"/>
      <c r="N6" s="18" t="s">
        <v>22</v>
      </c>
      <c r="O6" s="22"/>
      <c r="P6" s="22"/>
      <c r="Q6" s="22"/>
      <c r="R6" s="22"/>
      <c r="S6" s="22"/>
      <c r="T6" s="22"/>
      <c r="U6" s="22"/>
      <c r="V6" s="22"/>
    </row>
    <row r="7" spans="1:22" ht="33.75" customHeight="1">
      <c r="A7" s="386" t="s">
        <v>53</v>
      </c>
      <c r="B7" s="388" t="s">
        <v>189</v>
      </c>
      <c r="C7" s="388"/>
      <c r="D7" s="388"/>
      <c r="E7" s="294" t="s">
        <v>190</v>
      </c>
      <c r="F7" s="388" t="s">
        <v>162</v>
      </c>
      <c r="G7" s="388"/>
      <c r="H7" s="388"/>
      <c r="I7" s="294" t="s">
        <v>163</v>
      </c>
      <c r="J7" s="294" t="s">
        <v>164</v>
      </c>
      <c r="K7" s="388" t="s">
        <v>191</v>
      </c>
      <c r="L7" s="388"/>
      <c r="M7" s="388"/>
      <c r="N7" s="18" t="s">
        <v>22</v>
      </c>
      <c r="P7" s="17" t="s">
        <v>192</v>
      </c>
    </row>
    <row r="8" spans="1:22" ht="30">
      <c r="A8" s="387"/>
      <c r="B8" s="163" t="s">
        <v>4</v>
      </c>
      <c r="C8" s="163" t="s">
        <v>193</v>
      </c>
      <c r="D8" s="163" t="s">
        <v>5</v>
      </c>
      <c r="E8" s="163" t="s">
        <v>5</v>
      </c>
      <c r="F8" s="163" t="s">
        <v>4</v>
      </c>
      <c r="G8" s="163" t="s">
        <v>193</v>
      </c>
      <c r="H8" s="163" t="s">
        <v>5</v>
      </c>
      <c r="I8" s="163" t="s">
        <v>5</v>
      </c>
      <c r="J8" s="163" t="s">
        <v>5</v>
      </c>
      <c r="K8" s="163" t="s">
        <v>4</v>
      </c>
      <c r="L8" s="163" t="s">
        <v>193</v>
      </c>
      <c r="M8" s="163" t="s">
        <v>5</v>
      </c>
      <c r="N8" s="18" t="s">
        <v>22</v>
      </c>
      <c r="P8" s="17" t="s">
        <v>194</v>
      </c>
    </row>
    <row r="9" spans="1:22">
      <c r="A9" s="253" t="s">
        <v>132</v>
      </c>
      <c r="B9" s="195">
        <v>7211</v>
      </c>
      <c r="C9" s="195">
        <v>6954</v>
      </c>
      <c r="D9" s="195">
        <f>1693811</f>
        <v>1693811</v>
      </c>
      <c r="E9" s="195">
        <v>2099</v>
      </c>
      <c r="F9" s="195">
        <v>0</v>
      </c>
      <c r="G9" s="195">
        <v>0</v>
      </c>
      <c r="H9" s="195">
        <f>ROUND(($D9/$D$13)*H$38,0)</f>
        <v>-955</v>
      </c>
      <c r="I9" s="195">
        <f t="shared" ref="I9:J9" si="0">ROUND(($D9/$D$13)*I$38,0)</f>
        <v>59812</v>
      </c>
      <c r="J9" s="195">
        <f t="shared" si="0"/>
        <v>3981</v>
      </c>
      <c r="K9" s="195">
        <f>B9+F9</f>
        <v>7211</v>
      </c>
      <c r="L9" s="195">
        <f>C9+G9</f>
        <v>6954</v>
      </c>
      <c r="M9" s="195">
        <f>D9+E9+H9+I9+J9</f>
        <v>1758748</v>
      </c>
      <c r="N9" s="18" t="s">
        <v>22</v>
      </c>
      <c r="P9" s="71" t="s">
        <v>168</v>
      </c>
    </row>
    <row r="10" spans="1:22">
      <c r="A10" s="254" t="s">
        <v>169</v>
      </c>
      <c r="B10" s="15">
        <v>12757</v>
      </c>
      <c r="C10" s="15">
        <v>12303</v>
      </c>
      <c r="D10" s="15">
        <v>3248858</v>
      </c>
      <c r="E10" s="15">
        <v>4026</v>
      </c>
      <c r="F10" s="15">
        <v>0</v>
      </c>
      <c r="G10" s="15">
        <v>0</v>
      </c>
      <c r="H10" s="15">
        <f t="shared" ref="H10:J11" si="1">ROUND(($D10/$D$13)*H$38,0)</f>
        <v>-1832</v>
      </c>
      <c r="I10" s="15">
        <f t="shared" si="1"/>
        <v>114724</v>
      </c>
      <c r="J10" s="15">
        <f t="shared" si="1"/>
        <v>7636</v>
      </c>
      <c r="K10" s="15">
        <f t="shared" ref="K10:L12" si="2">B10+F10</f>
        <v>12757</v>
      </c>
      <c r="L10" s="15">
        <f t="shared" si="2"/>
        <v>12303</v>
      </c>
      <c r="M10" s="15">
        <f t="shared" ref="M10:M12" si="3">D10+E10+H10+I10+J10</f>
        <v>3373412</v>
      </c>
      <c r="N10" s="18" t="s">
        <v>22</v>
      </c>
      <c r="P10" s="71" t="s">
        <v>195</v>
      </c>
    </row>
    <row r="11" spans="1:22">
      <c r="A11" s="254" t="s">
        <v>171</v>
      </c>
      <c r="B11" s="15">
        <v>11948</v>
      </c>
      <c r="C11" s="15">
        <v>11522</v>
      </c>
      <c r="D11" s="15">
        <v>2640432</v>
      </c>
      <c r="E11" s="15">
        <v>3272</v>
      </c>
      <c r="F11" s="15">
        <v>0</v>
      </c>
      <c r="G11" s="15">
        <v>0</v>
      </c>
      <c r="H11" s="15">
        <f t="shared" si="1"/>
        <v>-1489</v>
      </c>
      <c r="I11" s="15">
        <f t="shared" si="1"/>
        <v>93239</v>
      </c>
      <c r="J11" s="15">
        <f t="shared" si="1"/>
        <v>6206</v>
      </c>
      <c r="K11" s="15">
        <f t="shared" si="2"/>
        <v>11948</v>
      </c>
      <c r="L11" s="15">
        <f t="shared" si="2"/>
        <v>11522</v>
      </c>
      <c r="M11" s="15">
        <f t="shared" si="3"/>
        <v>2741660</v>
      </c>
      <c r="N11" s="18" t="s">
        <v>22</v>
      </c>
      <c r="P11" s="71" t="s">
        <v>196</v>
      </c>
    </row>
    <row r="12" spans="1:22">
      <c r="A12" s="255" t="s">
        <v>173</v>
      </c>
      <c r="B12" s="240">
        <v>2103</v>
      </c>
      <c r="C12" s="240">
        <v>2028</v>
      </c>
      <c r="D12" s="240">
        <v>503076</v>
      </c>
      <c r="E12" s="240">
        <v>623</v>
      </c>
      <c r="F12" s="240">
        <v>0</v>
      </c>
      <c r="G12" s="240">
        <v>0</v>
      </c>
      <c r="H12" s="240">
        <f>H38-SUM(H9:H11)</f>
        <v>-283</v>
      </c>
      <c r="I12" s="240">
        <f t="shared" ref="I12:J12" si="4">I38-SUM(I9:I11)</f>
        <v>17765</v>
      </c>
      <c r="J12" s="240">
        <f t="shared" si="4"/>
        <v>1182</v>
      </c>
      <c r="K12" s="240">
        <f t="shared" si="2"/>
        <v>2103</v>
      </c>
      <c r="L12" s="240">
        <f t="shared" si="2"/>
        <v>2028</v>
      </c>
      <c r="M12" s="240">
        <f t="shared" si="3"/>
        <v>522363</v>
      </c>
      <c r="N12" s="18" t="s">
        <v>22</v>
      </c>
    </row>
    <row r="13" spans="1:22">
      <c r="A13" s="256" t="s">
        <v>50</v>
      </c>
      <c r="B13" s="203">
        <f>SUM(B9:B12)</f>
        <v>34019</v>
      </c>
      <c r="C13" s="203">
        <f t="shared" ref="C13:M13" si="5">SUM(C9:C12)</f>
        <v>32807</v>
      </c>
      <c r="D13" s="203">
        <f t="shared" si="5"/>
        <v>8086177</v>
      </c>
      <c r="E13" s="203">
        <f t="shared" si="5"/>
        <v>10020</v>
      </c>
      <c r="F13" s="203">
        <f t="shared" si="5"/>
        <v>0</v>
      </c>
      <c r="G13" s="203">
        <f t="shared" si="5"/>
        <v>0</v>
      </c>
      <c r="H13" s="203">
        <f t="shared" si="5"/>
        <v>-4559</v>
      </c>
      <c r="I13" s="203">
        <f>SUM(I9:I12)</f>
        <v>285540</v>
      </c>
      <c r="J13" s="257">
        <f>SUM(J9:J12)</f>
        <v>19005</v>
      </c>
      <c r="K13" s="203">
        <f t="shared" si="5"/>
        <v>34019</v>
      </c>
      <c r="L13" s="203">
        <f t="shared" si="5"/>
        <v>32807</v>
      </c>
      <c r="M13" s="203">
        <f t="shared" si="5"/>
        <v>8396183</v>
      </c>
      <c r="N13" s="18" t="s">
        <v>22</v>
      </c>
      <c r="P13" s="17" t="s">
        <v>197</v>
      </c>
    </row>
    <row r="14" spans="1:22">
      <c r="A14" s="297" t="s">
        <v>49</v>
      </c>
      <c r="B14" s="195"/>
      <c r="C14" s="195"/>
      <c r="D14" s="195">
        <v>0</v>
      </c>
      <c r="E14" s="195"/>
      <c r="F14" s="195"/>
      <c r="G14" s="195"/>
      <c r="H14" s="195"/>
      <c r="I14" s="195"/>
      <c r="J14" s="195"/>
      <c r="K14" s="195"/>
      <c r="L14" s="195"/>
      <c r="M14" s="195">
        <f>D14+E14+H14+I14+J14</f>
        <v>0</v>
      </c>
      <c r="N14" s="18" t="s">
        <v>22</v>
      </c>
    </row>
    <row r="15" spans="1:22">
      <c r="A15" s="298" t="s">
        <v>65</v>
      </c>
      <c r="B15" s="29"/>
      <c r="C15" s="29"/>
      <c r="D15" s="29">
        <f>SUM(D13:D14)</f>
        <v>8086177</v>
      </c>
      <c r="E15" s="29"/>
      <c r="F15" s="29"/>
      <c r="G15" s="29"/>
      <c r="H15" s="29"/>
      <c r="I15" s="29"/>
      <c r="J15" s="29"/>
      <c r="K15" s="29"/>
      <c r="L15" s="29"/>
      <c r="M15" s="29">
        <f>SUM(M13:M14)</f>
        <v>8396183</v>
      </c>
      <c r="N15" s="18" t="s">
        <v>22</v>
      </c>
      <c r="P15" s="26" t="s">
        <v>175</v>
      </c>
    </row>
    <row r="16" spans="1:22">
      <c r="A16" s="198" t="s">
        <v>35</v>
      </c>
      <c r="B16" s="30"/>
      <c r="C16" s="30">
        <v>3150</v>
      </c>
      <c r="D16" s="30"/>
      <c r="E16" s="30"/>
      <c r="F16" s="30"/>
      <c r="G16" s="30">
        <v>0</v>
      </c>
      <c r="H16" s="30"/>
      <c r="I16" s="30">
        <v>0</v>
      </c>
      <c r="J16" s="30"/>
      <c r="K16" s="30"/>
      <c r="L16" s="30">
        <f t="shared" ref="L16" si="6">C16+G16</f>
        <v>3150</v>
      </c>
      <c r="M16" s="30"/>
      <c r="N16" s="18" t="s">
        <v>22</v>
      </c>
    </row>
    <row r="17" spans="1:14">
      <c r="A17" s="254" t="s">
        <v>51</v>
      </c>
      <c r="B17" s="15"/>
      <c r="C17" s="15">
        <f>C13+C16</f>
        <v>35957</v>
      </c>
      <c r="D17" s="15"/>
      <c r="E17" s="15"/>
      <c r="F17" s="15"/>
      <c r="G17" s="15">
        <f>G13+G16</f>
        <v>0</v>
      </c>
      <c r="H17" s="15"/>
      <c r="I17" s="15">
        <f>I13+I16</f>
        <v>285540</v>
      </c>
      <c r="J17" s="15"/>
      <c r="K17" s="15"/>
      <c r="L17" s="15">
        <f>L13+L16</f>
        <v>35957</v>
      </c>
      <c r="M17" s="15"/>
      <c r="N17" s="18" t="s">
        <v>22</v>
      </c>
    </row>
    <row r="18" spans="1:14">
      <c r="A18" s="254"/>
      <c r="B18" s="15"/>
      <c r="C18" s="15"/>
      <c r="D18" s="15"/>
      <c r="E18" s="15"/>
      <c r="F18" s="15"/>
      <c r="G18" s="15"/>
      <c r="H18" s="15"/>
      <c r="I18" s="15"/>
      <c r="J18" s="15"/>
      <c r="K18" s="15"/>
      <c r="L18" s="15"/>
      <c r="M18" s="15"/>
      <c r="N18" s="18" t="s">
        <v>22</v>
      </c>
    </row>
    <row r="19" spans="1:14">
      <c r="A19" s="254" t="s">
        <v>36</v>
      </c>
      <c r="B19" s="15"/>
      <c r="C19" s="15"/>
      <c r="D19" s="15"/>
      <c r="E19" s="15"/>
      <c r="F19" s="15"/>
      <c r="G19" s="15"/>
      <c r="H19" s="15"/>
      <c r="I19" s="15"/>
      <c r="J19" s="15"/>
      <c r="K19" s="15"/>
      <c r="L19" s="15"/>
      <c r="M19" s="15"/>
      <c r="N19" s="18" t="s">
        <v>22</v>
      </c>
    </row>
    <row r="20" spans="1:14">
      <c r="A20" s="261" t="s">
        <v>37</v>
      </c>
      <c r="B20" s="15"/>
      <c r="C20" s="15">
        <v>3245</v>
      </c>
      <c r="D20" s="15"/>
      <c r="E20" s="15"/>
      <c r="F20" s="15"/>
      <c r="G20" s="15">
        <v>0</v>
      </c>
      <c r="H20" s="15"/>
      <c r="I20" s="15">
        <v>0</v>
      </c>
      <c r="J20" s="15"/>
      <c r="K20" s="15"/>
      <c r="L20" s="15">
        <f t="shared" ref="L20:L21" si="7">C20+G20</f>
        <v>3245</v>
      </c>
      <c r="M20" s="15"/>
      <c r="N20" s="18" t="s">
        <v>22</v>
      </c>
    </row>
    <row r="21" spans="1:14">
      <c r="A21" s="262" t="s">
        <v>38</v>
      </c>
      <c r="B21" s="32"/>
      <c r="C21" s="32">
        <v>711</v>
      </c>
      <c r="D21" s="32"/>
      <c r="E21" s="32"/>
      <c r="F21" s="32"/>
      <c r="G21" s="32">
        <v>0</v>
      </c>
      <c r="H21" s="32"/>
      <c r="I21" s="32">
        <v>0</v>
      </c>
      <c r="J21" s="32"/>
      <c r="K21" s="32"/>
      <c r="L21" s="32">
        <f t="shared" si="7"/>
        <v>711</v>
      </c>
      <c r="M21" s="32"/>
      <c r="N21" s="18" t="s">
        <v>22</v>
      </c>
    </row>
    <row r="22" spans="1:14">
      <c r="A22" s="263" t="s">
        <v>52</v>
      </c>
      <c r="B22" s="264"/>
      <c r="C22" s="264">
        <f>C17+C20+C21</f>
        <v>39913</v>
      </c>
      <c r="D22" s="264"/>
      <c r="E22" s="264"/>
      <c r="F22" s="264"/>
      <c r="G22" s="264">
        <f>G17+G20+G21</f>
        <v>0</v>
      </c>
      <c r="H22" s="264"/>
      <c r="I22" s="264">
        <f>I17+I20+I21</f>
        <v>285540</v>
      </c>
      <c r="J22" s="264"/>
      <c r="K22" s="264"/>
      <c r="L22" s="264">
        <f>SUM(L17,L20:L21)</f>
        <v>39913</v>
      </c>
      <c r="M22" s="264"/>
      <c r="N22" s="18" t="s">
        <v>22</v>
      </c>
    </row>
    <row r="23" spans="1:14">
      <c r="N23" s="18" t="s">
        <v>22</v>
      </c>
    </row>
    <row r="24" spans="1:14">
      <c r="A24" s="17" t="s">
        <v>162</v>
      </c>
      <c r="N24" s="18" t="s">
        <v>22</v>
      </c>
    </row>
    <row r="25" spans="1:14" ht="15.75">
      <c r="A25" s="72" t="s">
        <v>198</v>
      </c>
      <c r="N25" s="18" t="s">
        <v>22</v>
      </c>
    </row>
    <row r="26" spans="1:14" ht="15.75">
      <c r="A26" s="74" t="s">
        <v>199</v>
      </c>
      <c r="N26" s="18" t="s">
        <v>22</v>
      </c>
    </row>
    <row r="27" spans="1:14" ht="15.75">
      <c r="A27" s="74" t="s">
        <v>200</v>
      </c>
      <c r="B27" s="63"/>
      <c r="C27" s="63"/>
      <c r="D27" s="63"/>
      <c r="E27" s="63"/>
      <c r="F27" s="63"/>
      <c r="G27" s="63"/>
      <c r="H27" s="63"/>
      <c r="I27" s="63"/>
      <c r="J27" s="63"/>
      <c r="K27" s="63"/>
      <c r="L27" s="63"/>
      <c r="M27" s="63"/>
      <c r="N27" s="18" t="s">
        <v>22</v>
      </c>
    </row>
    <row r="28" spans="1:14" ht="15.75">
      <c r="A28" s="74" t="s">
        <v>201</v>
      </c>
      <c r="B28" s="63"/>
      <c r="C28" s="63"/>
      <c r="D28" s="63"/>
      <c r="E28" s="63"/>
      <c r="F28" s="63"/>
      <c r="G28" s="63"/>
      <c r="H28" s="63"/>
      <c r="I28" s="63"/>
      <c r="J28" s="63"/>
      <c r="K28" s="63"/>
      <c r="L28" s="63"/>
      <c r="M28" s="63"/>
      <c r="N28" s="18" t="s">
        <v>22</v>
      </c>
    </row>
    <row r="29" spans="1:14">
      <c r="A29" s="63"/>
      <c r="B29" s="63"/>
      <c r="C29" s="63"/>
      <c r="D29" s="63"/>
      <c r="E29" s="63"/>
      <c r="F29" s="63"/>
      <c r="G29" s="63"/>
      <c r="H29" s="63"/>
      <c r="I29" s="63"/>
      <c r="J29" s="63"/>
      <c r="K29" s="63"/>
      <c r="L29" s="63"/>
      <c r="M29" s="63"/>
      <c r="N29" s="18" t="s">
        <v>22</v>
      </c>
    </row>
    <row r="30" spans="1:14">
      <c r="A30" s="17" t="s">
        <v>182</v>
      </c>
      <c r="N30" s="18" t="s">
        <v>22</v>
      </c>
    </row>
    <row r="31" spans="1:14" ht="15.75">
      <c r="A31" s="74" t="s">
        <v>202</v>
      </c>
      <c r="N31" s="18" t="s">
        <v>22</v>
      </c>
    </row>
    <row r="32" spans="1:14" ht="15.75">
      <c r="A32" s="74"/>
      <c r="B32" s="63"/>
      <c r="C32" s="63"/>
      <c r="D32" s="63"/>
      <c r="E32" s="63"/>
      <c r="F32" s="63"/>
      <c r="G32" s="63"/>
      <c r="H32" s="63"/>
      <c r="I32" s="63"/>
      <c r="J32" s="63"/>
      <c r="K32" s="63"/>
      <c r="L32" s="63"/>
      <c r="M32" s="63"/>
      <c r="N32" s="18" t="s">
        <v>22</v>
      </c>
    </row>
    <row r="33" spans="1:14">
      <c r="A33" s="17" t="s">
        <v>184</v>
      </c>
      <c r="N33" s="18" t="s">
        <v>22</v>
      </c>
    </row>
    <row r="34" spans="1:14" ht="15.75">
      <c r="A34" s="74" t="s">
        <v>498</v>
      </c>
      <c r="B34" s="63"/>
      <c r="C34" s="63"/>
      <c r="D34" s="63"/>
      <c r="E34" s="63"/>
      <c r="F34" s="63"/>
      <c r="G34" s="63"/>
      <c r="H34" s="63"/>
      <c r="I34" s="63"/>
      <c r="J34" s="63"/>
      <c r="K34" s="63"/>
      <c r="L34" s="63"/>
      <c r="M34" s="63"/>
      <c r="N34" s="18" t="s">
        <v>22</v>
      </c>
    </row>
    <row r="35" spans="1:14" ht="15.75">
      <c r="A35" s="74"/>
      <c r="B35" s="63"/>
      <c r="C35" s="63"/>
      <c r="D35" s="63"/>
      <c r="E35" s="63"/>
      <c r="F35" s="63"/>
      <c r="G35" s="63"/>
      <c r="H35" s="63"/>
      <c r="I35" s="63"/>
      <c r="J35" s="63"/>
      <c r="K35" s="63"/>
      <c r="L35" s="63"/>
      <c r="M35" s="63"/>
      <c r="N35" s="18" t="s">
        <v>22</v>
      </c>
    </row>
    <row r="36" spans="1:14" ht="18">
      <c r="A36" s="21" t="s">
        <v>203</v>
      </c>
      <c r="N36" s="18" t="s">
        <v>23</v>
      </c>
    </row>
    <row r="38" spans="1:14">
      <c r="H38" s="27">
        <f>-4800-50+291</f>
        <v>-4559</v>
      </c>
      <c r="I38" s="27">
        <f>7653+277887</f>
        <v>285540</v>
      </c>
      <c r="J38" s="27">
        <f>19000+5</f>
        <v>19005</v>
      </c>
    </row>
  </sheetData>
  <mergeCells count="8">
    <mergeCell ref="A1:M1"/>
    <mergeCell ref="A2:M2"/>
    <mergeCell ref="A3:M3"/>
    <mergeCell ref="A4:M4"/>
    <mergeCell ref="A7:A8"/>
    <mergeCell ref="B7:D7"/>
    <mergeCell ref="F7:H7"/>
    <mergeCell ref="K7:M7"/>
  </mergeCells>
  <printOptions horizontalCentered="1"/>
  <pageMargins left="0.7" right="0.7" top="0.66" bottom="0.66" header="0.3" footer="0.3"/>
  <pageSetup scale="73" orientation="landscape" r:id="rId1"/>
  <headerFooter scaleWithDoc="0">
    <oddHeader>&amp;L&amp;"Times New Roman,Bold"&amp;12G. Crosswalk of 2013 Availability</oddHeader>
    <oddFooter>&amp;C&amp;"Times New Roman,Regular"Exhibit G - Crosswalk of 2013 Availability</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U43"/>
  <sheetViews>
    <sheetView showGridLines="0" showOutlineSymbols="0" view="pageBreakPreview" zoomScale="55" zoomScaleNormal="75" zoomScaleSheetLayoutView="55" workbookViewId="0">
      <selection activeCell="A18" sqref="A18"/>
    </sheetView>
  </sheetViews>
  <sheetFormatPr defaultColWidth="12.42578125" defaultRowHeight="15.75"/>
  <cols>
    <col min="1" max="1" width="8" style="76" customWidth="1"/>
    <col min="2" max="2" width="5.7109375" style="79" customWidth="1"/>
    <col min="3" max="3" width="41.28515625" style="79" customWidth="1"/>
    <col min="4" max="5" width="10.7109375" style="79" customWidth="1"/>
    <col min="6" max="6" width="16.28515625" style="79" bestFit="1" customWidth="1"/>
    <col min="7" max="8" width="10.85546875" style="79" bestFit="1" customWidth="1"/>
    <col min="9" max="9" width="17" style="79" bestFit="1" customWidth="1"/>
    <col min="10" max="10" width="10.85546875" style="79" bestFit="1" customWidth="1"/>
    <col min="11" max="11" width="9.42578125" style="79" customWidth="1"/>
    <col min="12" max="12" width="14" style="79" customWidth="1"/>
    <col min="13" max="13" width="9.85546875" style="79" customWidth="1"/>
    <col min="14" max="14" width="8.28515625" style="79" customWidth="1"/>
    <col min="15" max="15" width="13.5703125" style="79" customWidth="1"/>
    <col min="16" max="16" width="7" style="76" customWidth="1"/>
    <col min="17" max="17" width="9.85546875" style="79" customWidth="1"/>
    <col min="18" max="18" width="4.7109375" style="79" customWidth="1"/>
    <col min="19" max="21" width="9.85546875" style="79" customWidth="1"/>
    <col min="22" max="16384" width="12.42578125" style="79"/>
  </cols>
  <sheetData>
    <row r="1" spans="1:16" ht="20.25" customHeight="1">
      <c r="B1" s="77" t="s">
        <v>403</v>
      </c>
      <c r="C1" s="78"/>
      <c r="D1" s="78"/>
      <c r="E1" s="78"/>
      <c r="F1" s="78"/>
      <c r="G1" s="78"/>
      <c r="H1" s="78"/>
      <c r="I1" s="78"/>
      <c r="J1" s="78"/>
      <c r="K1" s="78"/>
      <c r="L1" s="78"/>
      <c r="M1" s="78"/>
      <c r="N1" s="78"/>
      <c r="O1" s="78"/>
    </row>
    <row r="2" spans="1:16" ht="13.9" customHeight="1">
      <c r="B2" s="77"/>
      <c r="C2" s="78"/>
      <c r="D2" s="78"/>
      <c r="E2" s="78"/>
      <c r="F2" s="78"/>
      <c r="G2" s="78"/>
      <c r="H2" s="78"/>
      <c r="I2" s="78"/>
      <c r="J2" s="78"/>
      <c r="K2" s="78"/>
      <c r="L2" s="78"/>
      <c r="M2" s="78"/>
      <c r="N2" s="78"/>
      <c r="O2" s="78"/>
    </row>
    <row r="3" spans="1:16" s="82" customFormat="1" ht="18.75">
      <c r="A3" s="76"/>
      <c r="B3" s="80" t="s">
        <v>404</v>
      </c>
      <c r="C3" s="81"/>
      <c r="D3" s="81"/>
      <c r="E3" s="81"/>
      <c r="F3" s="81"/>
      <c r="G3" s="81"/>
      <c r="H3" s="81"/>
      <c r="I3" s="81"/>
      <c r="J3" s="81"/>
      <c r="K3" s="81"/>
      <c r="L3" s="81"/>
      <c r="M3" s="81"/>
      <c r="N3" s="81"/>
      <c r="O3" s="81"/>
      <c r="P3" s="76"/>
    </row>
    <row r="4" spans="1:16" s="82" customFormat="1" ht="18.75">
      <c r="A4" s="76"/>
      <c r="B4" s="81" t="s">
        <v>122</v>
      </c>
      <c r="C4" s="81"/>
      <c r="D4" s="81"/>
      <c r="E4" s="81"/>
      <c r="F4" s="81"/>
      <c r="G4" s="81"/>
      <c r="H4" s="81"/>
      <c r="I4" s="81"/>
      <c r="J4" s="81"/>
      <c r="K4" s="81"/>
      <c r="L4" s="81"/>
      <c r="M4" s="81"/>
      <c r="N4" s="81"/>
      <c r="O4" s="81"/>
      <c r="P4" s="76"/>
    </row>
    <row r="5" spans="1:16">
      <c r="B5" s="83" t="s">
        <v>405</v>
      </c>
      <c r="C5" s="83"/>
      <c r="D5" s="83"/>
      <c r="E5" s="83"/>
      <c r="F5" s="83"/>
      <c r="G5" s="83"/>
      <c r="H5" s="83"/>
      <c r="I5" s="83"/>
      <c r="J5" s="83"/>
      <c r="K5" s="83"/>
      <c r="L5" s="83"/>
      <c r="M5" s="83"/>
      <c r="N5" s="83"/>
      <c r="O5" s="83"/>
    </row>
    <row r="6" spans="1:16">
      <c r="B6" s="84" t="s">
        <v>2</v>
      </c>
      <c r="C6" s="83"/>
      <c r="D6" s="83"/>
      <c r="E6" s="83"/>
      <c r="F6" s="83"/>
      <c r="G6" s="83"/>
      <c r="H6" s="83"/>
      <c r="I6" s="83"/>
      <c r="J6" s="83"/>
      <c r="K6" s="83"/>
      <c r="L6" s="83"/>
      <c r="M6" s="83"/>
      <c r="N6" s="83"/>
      <c r="O6" s="83"/>
    </row>
    <row r="7" spans="1:16">
      <c r="B7" s="78"/>
      <c r="C7" s="78"/>
      <c r="D7" s="78"/>
      <c r="E7" s="78"/>
      <c r="F7" s="78"/>
      <c r="G7" s="83"/>
      <c r="H7" s="83"/>
      <c r="I7" s="83"/>
      <c r="J7" s="85"/>
      <c r="K7" s="85"/>
      <c r="L7" s="85"/>
      <c r="M7" s="85"/>
      <c r="N7" s="85"/>
      <c r="O7" s="85"/>
    </row>
    <row r="8" spans="1:16" ht="15.75" customHeight="1">
      <c r="B8" s="86"/>
      <c r="C8" s="87"/>
      <c r="D8" s="299" t="s">
        <v>204</v>
      </c>
      <c r="E8" s="300"/>
      <c r="F8" s="301"/>
      <c r="G8" s="417" t="s">
        <v>205</v>
      </c>
      <c r="H8" s="417"/>
      <c r="I8" s="417"/>
      <c r="J8" s="302" t="s">
        <v>3</v>
      </c>
      <c r="K8" s="303"/>
      <c r="L8" s="303"/>
      <c r="M8" s="302" t="s">
        <v>206</v>
      </c>
      <c r="N8" s="303"/>
      <c r="O8" s="304"/>
    </row>
    <row r="9" spans="1:16" ht="16.5" thickBot="1">
      <c r="B9" s="88" t="s">
        <v>406</v>
      </c>
      <c r="C9" s="89"/>
      <c r="D9" s="305" t="s">
        <v>207</v>
      </c>
      <c r="E9" s="90" t="s">
        <v>152</v>
      </c>
      <c r="F9" s="91" t="s">
        <v>5</v>
      </c>
      <c r="G9" s="90" t="s">
        <v>207</v>
      </c>
      <c r="H9" s="90" t="s">
        <v>152</v>
      </c>
      <c r="I9" s="90" t="s">
        <v>5</v>
      </c>
      <c r="J9" s="92" t="s">
        <v>207</v>
      </c>
      <c r="K9" s="93" t="s">
        <v>152</v>
      </c>
      <c r="L9" s="93" t="s">
        <v>5</v>
      </c>
      <c r="M9" s="92" t="s">
        <v>207</v>
      </c>
      <c r="N9" s="93" t="s">
        <v>152</v>
      </c>
      <c r="O9" s="94" t="s">
        <v>5</v>
      </c>
    </row>
    <row r="10" spans="1:16">
      <c r="B10" s="306" t="s">
        <v>208</v>
      </c>
      <c r="C10" s="307"/>
      <c r="D10" s="95">
        <v>779</v>
      </c>
      <c r="E10" s="96">
        <v>779</v>
      </c>
      <c r="F10" s="97">
        <v>147188</v>
      </c>
      <c r="G10" s="308">
        <v>779</v>
      </c>
      <c r="H10" s="308">
        <v>779</v>
      </c>
      <c r="I10" s="308">
        <v>147188</v>
      </c>
      <c r="J10" s="309">
        <v>779</v>
      </c>
      <c r="K10" s="310">
        <v>779</v>
      </c>
      <c r="L10" s="310">
        <v>147188</v>
      </c>
      <c r="M10" s="311">
        <f>J10-G10</f>
        <v>0</v>
      </c>
      <c r="N10" s="312">
        <f t="shared" ref="N10:O35" si="0">K10-H10</f>
        <v>0</v>
      </c>
      <c r="O10" s="313">
        <f>L10-I10</f>
        <v>0</v>
      </c>
    </row>
    <row r="11" spans="1:16">
      <c r="B11" s="306" t="s">
        <v>209</v>
      </c>
      <c r="C11" s="307"/>
      <c r="D11" s="314">
        <v>0</v>
      </c>
      <c r="E11" s="315">
        <v>0</v>
      </c>
      <c r="F11" s="316">
        <v>0</v>
      </c>
      <c r="G11" s="317">
        <v>0</v>
      </c>
      <c r="H11" s="315">
        <v>0</v>
      </c>
      <c r="I11" s="318">
        <v>0</v>
      </c>
      <c r="J11" s="317">
        <v>0</v>
      </c>
      <c r="K11" s="315">
        <v>0</v>
      </c>
      <c r="L11" s="318">
        <v>0</v>
      </c>
      <c r="M11" s="311">
        <f t="shared" ref="M11:M35" si="1">J11-G11</f>
        <v>0</v>
      </c>
      <c r="N11" s="312">
        <f t="shared" si="0"/>
        <v>0</v>
      </c>
      <c r="O11" s="313">
        <f>L11-I11</f>
        <v>0</v>
      </c>
    </row>
    <row r="12" spans="1:16">
      <c r="B12" s="319" t="s">
        <v>210</v>
      </c>
      <c r="C12" s="320"/>
      <c r="D12" s="314">
        <v>0</v>
      </c>
      <c r="E12" s="318">
        <v>0</v>
      </c>
      <c r="F12" s="321">
        <v>84843</v>
      </c>
      <c r="G12" s="314">
        <v>0</v>
      </c>
      <c r="H12" s="318">
        <v>0</v>
      </c>
      <c r="I12" s="322">
        <v>85804</v>
      </c>
      <c r="J12" s="323">
        <v>0</v>
      </c>
      <c r="K12" s="324">
        <v>0</v>
      </c>
      <c r="L12" s="325">
        <v>85804</v>
      </c>
      <c r="M12" s="311">
        <f t="shared" si="1"/>
        <v>0</v>
      </c>
      <c r="N12" s="312">
        <f t="shared" si="0"/>
        <v>0</v>
      </c>
      <c r="O12" s="313">
        <f t="shared" si="0"/>
        <v>0</v>
      </c>
    </row>
    <row r="13" spans="1:16">
      <c r="B13" s="319" t="s">
        <v>211</v>
      </c>
      <c r="C13" s="320"/>
      <c r="D13" s="314">
        <v>0</v>
      </c>
      <c r="E13" s="318">
        <v>0</v>
      </c>
      <c r="F13" s="316">
        <v>0</v>
      </c>
      <c r="G13" s="314">
        <v>0</v>
      </c>
      <c r="H13" s="315">
        <v>0</v>
      </c>
      <c r="I13" s="318">
        <v>0</v>
      </c>
      <c r="J13" s="317">
        <v>0</v>
      </c>
      <c r="K13" s="315">
        <v>0</v>
      </c>
      <c r="L13" s="318">
        <v>0</v>
      </c>
      <c r="M13" s="311">
        <f t="shared" si="1"/>
        <v>0</v>
      </c>
      <c r="N13" s="312">
        <f t="shared" si="0"/>
        <v>0</v>
      </c>
      <c r="O13" s="313">
        <f t="shared" si="0"/>
        <v>0</v>
      </c>
    </row>
    <row r="14" spans="1:16">
      <c r="B14" s="319" t="s">
        <v>212</v>
      </c>
      <c r="C14" s="320"/>
      <c r="D14" s="314">
        <v>0</v>
      </c>
      <c r="E14" s="318">
        <v>0</v>
      </c>
      <c r="F14" s="316">
        <v>0</v>
      </c>
      <c r="G14" s="314">
        <v>0</v>
      </c>
      <c r="H14" s="318">
        <v>0</v>
      </c>
      <c r="I14" s="318">
        <v>0</v>
      </c>
      <c r="J14" s="317">
        <v>0</v>
      </c>
      <c r="K14" s="315">
        <v>0</v>
      </c>
      <c r="L14" s="318">
        <v>0</v>
      </c>
      <c r="M14" s="311">
        <f t="shared" si="1"/>
        <v>0</v>
      </c>
      <c r="N14" s="312">
        <f t="shared" si="0"/>
        <v>0</v>
      </c>
      <c r="O14" s="313">
        <f t="shared" si="0"/>
        <v>0</v>
      </c>
    </row>
    <row r="15" spans="1:16">
      <c r="B15" s="319" t="s">
        <v>213</v>
      </c>
      <c r="C15" s="320"/>
      <c r="D15" s="314">
        <v>0</v>
      </c>
      <c r="E15" s="318">
        <v>0</v>
      </c>
      <c r="F15" s="316">
        <v>0</v>
      </c>
      <c r="G15" s="314">
        <v>0</v>
      </c>
      <c r="H15" s="315">
        <v>0</v>
      </c>
      <c r="I15" s="318">
        <v>0</v>
      </c>
      <c r="J15" s="317">
        <v>0</v>
      </c>
      <c r="K15" s="315">
        <v>0</v>
      </c>
      <c r="L15" s="318">
        <v>0</v>
      </c>
      <c r="M15" s="311">
        <f t="shared" si="1"/>
        <v>0</v>
      </c>
      <c r="N15" s="312">
        <f t="shared" si="0"/>
        <v>0</v>
      </c>
      <c r="O15" s="313">
        <f t="shared" si="0"/>
        <v>0</v>
      </c>
    </row>
    <row r="16" spans="1:16">
      <c r="B16" s="319" t="s">
        <v>214</v>
      </c>
      <c r="C16" s="320"/>
      <c r="D16" s="319">
        <v>1001</v>
      </c>
      <c r="E16" s="320">
        <v>1001</v>
      </c>
      <c r="F16" s="321">
        <v>162838</v>
      </c>
      <c r="G16" s="320">
        <v>1001</v>
      </c>
      <c r="H16" s="320">
        <v>1001</v>
      </c>
      <c r="I16" s="322">
        <v>162838</v>
      </c>
      <c r="J16" s="326">
        <v>1001</v>
      </c>
      <c r="K16" s="325">
        <v>1001</v>
      </c>
      <c r="L16" s="325">
        <v>162838</v>
      </c>
      <c r="M16" s="311">
        <f t="shared" si="1"/>
        <v>0</v>
      </c>
      <c r="N16" s="312">
        <f t="shared" si="0"/>
        <v>0</v>
      </c>
      <c r="O16" s="313">
        <f t="shared" si="0"/>
        <v>0</v>
      </c>
    </row>
    <row r="17" spans="1:16">
      <c r="B17" s="319" t="s">
        <v>215</v>
      </c>
      <c r="C17" s="320"/>
      <c r="D17" s="319">
        <v>256</v>
      </c>
      <c r="E17" s="320">
        <v>256</v>
      </c>
      <c r="F17" s="327">
        <v>51681</v>
      </c>
      <c r="G17" s="320">
        <v>256</v>
      </c>
      <c r="H17" s="320">
        <v>256</v>
      </c>
      <c r="I17" s="308">
        <v>51681</v>
      </c>
      <c r="J17" s="326">
        <v>256</v>
      </c>
      <c r="K17" s="325">
        <v>256</v>
      </c>
      <c r="L17" s="325">
        <v>51681</v>
      </c>
      <c r="M17" s="311">
        <f t="shared" si="1"/>
        <v>0</v>
      </c>
      <c r="N17" s="312">
        <f t="shared" si="0"/>
        <v>0</v>
      </c>
      <c r="O17" s="313">
        <f t="shared" si="0"/>
        <v>0</v>
      </c>
    </row>
    <row r="18" spans="1:16">
      <c r="A18" s="418"/>
      <c r="B18" s="319" t="s">
        <v>216</v>
      </c>
      <c r="C18" s="320"/>
      <c r="D18" s="319">
        <v>19</v>
      </c>
      <c r="E18" s="320">
        <v>19</v>
      </c>
      <c r="F18" s="321">
        <v>2520</v>
      </c>
      <c r="G18" s="320">
        <v>19</v>
      </c>
      <c r="H18" s="320">
        <v>19</v>
      </c>
      <c r="I18" s="322">
        <v>2520</v>
      </c>
      <c r="J18" s="326">
        <v>19</v>
      </c>
      <c r="K18" s="325">
        <v>19</v>
      </c>
      <c r="L18" s="325">
        <v>2520</v>
      </c>
      <c r="M18" s="311">
        <f t="shared" si="1"/>
        <v>0</v>
      </c>
      <c r="N18" s="312">
        <f t="shared" si="0"/>
        <v>0</v>
      </c>
      <c r="O18" s="313">
        <f t="shared" si="0"/>
        <v>0</v>
      </c>
      <c r="P18" s="418"/>
    </row>
    <row r="19" spans="1:16">
      <c r="A19" s="418"/>
      <c r="B19" s="319" t="s">
        <v>217</v>
      </c>
      <c r="C19" s="320"/>
      <c r="D19" s="319">
        <v>61</v>
      </c>
      <c r="E19" s="320">
        <v>41</v>
      </c>
      <c r="F19" s="321">
        <v>16892</v>
      </c>
      <c r="G19" s="320">
        <v>61</v>
      </c>
      <c r="H19" s="320">
        <v>41</v>
      </c>
      <c r="I19" s="322">
        <v>16892</v>
      </c>
      <c r="J19" s="326">
        <v>61</v>
      </c>
      <c r="K19" s="325">
        <v>41</v>
      </c>
      <c r="L19" s="325">
        <v>16892</v>
      </c>
      <c r="M19" s="311">
        <f t="shared" si="1"/>
        <v>0</v>
      </c>
      <c r="N19" s="312">
        <f t="shared" si="0"/>
        <v>0</v>
      </c>
      <c r="O19" s="313">
        <f t="shared" si="0"/>
        <v>0</v>
      </c>
      <c r="P19" s="418"/>
    </row>
    <row r="20" spans="1:16">
      <c r="A20" s="418"/>
      <c r="B20" s="319" t="s">
        <v>218</v>
      </c>
      <c r="C20" s="320"/>
      <c r="D20" s="319">
        <v>14</v>
      </c>
      <c r="E20" s="320">
        <v>14</v>
      </c>
      <c r="F20" s="321">
        <v>4376</v>
      </c>
      <c r="G20" s="320">
        <v>14</v>
      </c>
      <c r="H20" s="320">
        <v>14</v>
      </c>
      <c r="I20" s="322">
        <v>4376</v>
      </c>
      <c r="J20" s="326">
        <v>14</v>
      </c>
      <c r="K20" s="325">
        <v>14</v>
      </c>
      <c r="L20" s="325">
        <v>4376</v>
      </c>
      <c r="M20" s="311">
        <f t="shared" si="1"/>
        <v>0</v>
      </c>
      <c r="N20" s="312">
        <f t="shared" si="0"/>
        <v>0</v>
      </c>
      <c r="O20" s="313">
        <f t="shared" si="0"/>
        <v>0</v>
      </c>
      <c r="P20" s="418"/>
    </row>
    <row r="21" spans="1:16">
      <c r="A21" s="418"/>
      <c r="B21" s="319" t="s">
        <v>219</v>
      </c>
      <c r="C21" s="320"/>
      <c r="D21" s="317">
        <v>0</v>
      </c>
      <c r="E21" s="315">
        <v>0</v>
      </c>
      <c r="F21" s="321">
        <v>13849</v>
      </c>
      <c r="G21" s="315">
        <v>0</v>
      </c>
      <c r="H21" s="315">
        <v>0</v>
      </c>
      <c r="I21" s="322">
        <v>13849</v>
      </c>
      <c r="J21" s="323">
        <v>0</v>
      </c>
      <c r="K21" s="324">
        <v>0</v>
      </c>
      <c r="L21" s="325">
        <v>13849</v>
      </c>
      <c r="M21" s="311">
        <f t="shared" si="1"/>
        <v>0</v>
      </c>
      <c r="N21" s="312">
        <f t="shared" si="0"/>
        <v>0</v>
      </c>
      <c r="O21" s="313">
        <f t="shared" si="0"/>
        <v>0</v>
      </c>
      <c r="P21" s="418"/>
    </row>
    <row r="22" spans="1:16">
      <c r="A22" s="418"/>
      <c r="B22" s="319" t="s">
        <v>220</v>
      </c>
      <c r="C22" s="320"/>
      <c r="D22" s="319">
        <v>134</v>
      </c>
      <c r="E22" s="320">
        <v>134</v>
      </c>
      <c r="F22" s="321">
        <v>10604</v>
      </c>
      <c r="G22" s="320">
        <v>134</v>
      </c>
      <c r="H22" s="320">
        <v>134</v>
      </c>
      <c r="I22" s="322">
        <v>10604</v>
      </c>
      <c r="J22" s="326">
        <v>134</v>
      </c>
      <c r="K22" s="325">
        <v>134</v>
      </c>
      <c r="L22" s="325">
        <v>10604</v>
      </c>
      <c r="M22" s="311">
        <f t="shared" si="1"/>
        <v>0</v>
      </c>
      <c r="N22" s="312">
        <f t="shared" si="0"/>
        <v>0</v>
      </c>
      <c r="O22" s="313">
        <f t="shared" si="0"/>
        <v>0</v>
      </c>
      <c r="P22" s="418"/>
    </row>
    <row r="23" spans="1:16">
      <c r="A23" s="418"/>
      <c r="B23" s="319" t="s">
        <v>221</v>
      </c>
      <c r="C23" s="320"/>
      <c r="D23" s="317">
        <v>0</v>
      </c>
      <c r="E23" s="315">
        <v>0</v>
      </c>
      <c r="F23" s="321">
        <v>58034</v>
      </c>
      <c r="G23" s="315">
        <v>0</v>
      </c>
      <c r="H23" s="315">
        <v>0</v>
      </c>
      <c r="I23" s="322">
        <v>58034</v>
      </c>
      <c r="J23" s="323">
        <v>0</v>
      </c>
      <c r="K23" s="324">
        <v>0</v>
      </c>
      <c r="L23" s="325">
        <v>58034</v>
      </c>
      <c r="M23" s="311">
        <f t="shared" si="1"/>
        <v>0</v>
      </c>
      <c r="N23" s="312">
        <f t="shared" si="0"/>
        <v>0</v>
      </c>
      <c r="O23" s="313">
        <f t="shared" si="0"/>
        <v>0</v>
      </c>
      <c r="P23" s="418"/>
    </row>
    <row r="24" spans="1:16" ht="33.75" customHeight="1">
      <c r="A24" s="418"/>
      <c r="B24" s="419" t="s">
        <v>222</v>
      </c>
      <c r="C24" s="420"/>
      <c r="D24" s="319">
        <v>78</v>
      </c>
      <c r="E24" s="320">
        <v>78</v>
      </c>
      <c r="F24" s="321">
        <v>251597</v>
      </c>
      <c r="G24" s="320">
        <v>78</v>
      </c>
      <c r="H24" s="320">
        <v>78</v>
      </c>
      <c r="I24" s="322">
        <v>251597</v>
      </c>
      <c r="J24" s="326">
        <v>78</v>
      </c>
      <c r="K24" s="325">
        <v>78</v>
      </c>
      <c r="L24" s="325">
        <v>251597</v>
      </c>
      <c r="M24" s="311">
        <f t="shared" si="1"/>
        <v>0</v>
      </c>
      <c r="N24" s="312">
        <f t="shared" si="0"/>
        <v>0</v>
      </c>
      <c r="O24" s="313">
        <f t="shared" si="0"/>
        <v>0</v>
      </c>
      <c r="P24" s="418"/>
    </row>
    <row r="25" spans="1:16">
      <c r="A25" s="418"/>
      <c r="B25" s="328" t="s">
        <v>223</v>
      </c>
      <c r="C25" s="322"/>
      <c r="D25" s="328">
        <v>73</v>
      </c>
      <c r="E25" s="322">
        <v>73</v>
      </c>
      <c r="F25" s="321">
        <v>77500</v>
      </c>
      <c r="G25" s="322">
        <v>73</v>
      </c>
      <c r="H25" s="322">
        <v>73</v>
      </c>
      <c r="I25" s="322">
        <v>77500</v>
      </c>
      <c r="J25" s="309">
        <v>73</v>
      </c>
      <c r="K25" s="310">
        <v>73</v>
      </c>
      <c r="L25" s="310">
        <v>77500</v>
      </c>
      <c r="M25" s="311">
        <f t="shared" si="1"/>
        <v>0</v>
      </c>
      <c r="N25" s="312">
        <f t="shared" si="0"/>
        <v>0</v>
      </c>
      <c r="O25" s="327">
        <f t="shared" si="0"/>
        <v>0</v>
      </c>
      <c r="P25" s="418"/>
    </row>
    <row r="26" spans="1:16" s="98" customFormat="1">
      <c r="A26" s="418"/>
      <c r="B26" s="319" t="s">
        <v>224</v>
      </c>
      <c r="C26" s="320"/>
      <c r="D26" s="317">
        <v>0</v>
      </c>
      <c r="E26" s="315">
        <v>0</v>
      </c>
      <c r="F26" s="321">
        <v>6868</v>
      </c>
      <c r="G26" s="315">
        <v>0</v>
      </c>
      <c r="H26" s="315">
        <v>0</v>
      </c>
      <c r="I26" s="322">
        <v>6868</v>
      </c>
      <c r="J26" s="323">
        <v>0</v>
      </c>
      <c r="K26" s="324">
        <v>0</v>
      </c>
      <c r="L26" s="325">
        <v>6868</v>
      </c>
      <c r="M26" s="311">
        <f t="shared" si="1"/>
        <v>0</v>
      </c>
      <c r="N26" s="312">
        <f t="shared" si="0"/>
        <v>0</v>
      </c>
      <c r="O26" s="313">
        <f t="shared" si="0"/>
        <v>0</v>
      </c>
      <c r="P26" s="418"/>
    </row>
    <row r="27" spans="1:16" s="98" customFormat="1">
      <c r="A27" s="76"/>
      <c r="B27" s="328" t="s">
        <v>225</v>
      </c>
      <c r="C27" s="322"/>
      <c r="D27" s="329">
        <v>0</v>
      </c>
      <c r="E27" s="330">
        <v>0</v>
      </c>
      <c r="F27" s="321">
        <v>54675</v>
      </c>
      <c r="G27" s="330">
        <v>0</v>
      </c>
      <c r="H27" s="330">
        <v>0</v>
      </c>
      <c r="I27" s="322">
        <v>54675</v>
      </c>
      <c r="J27" s="323">
        <v>0</v>
      </c>
      <c r="K27" s="324">
        <v>0</v>
      </c>
      <c r="L27" s="325">
        <v>54675</v>
      </c>
      <c r="M27" s="311">
        <f t="shared" si="1"/>
        <v>0</v>
      </c>
      <c r="N27" s="312">
        <f t="shared" si="0"/>
        <v>0</v>
      </c>
      <c r="O27" s="313">
        <f t="shared" si="0"/>
        <v>0</v>
      </c>
      <c r="P27" s="76"/>
    </row>
    <row r="28" spans="1:16" s="98" customFormat="1">
      <c r="A28" s="76"/>
      <c r="B28" s="328" t="s">
        <v>226</v>
      </c>
      <c r="C28" s="322"/>
      <c r="D28" s="329">
        <v>0</v>
      </c>
      <c r="E28" s="330">
        <v>0</v>
      </c>
      <c r="F28" s="321">
        <v>2842</v>
      </c>
      <c r="G28" s="330">
        <v>0</v>
      </c>
      <c r="H28" s="330">
        <v>0</v>
      </c>
      <c r="I28" s="322">
        <v>2842</v>
      </c>
      <c r="J28" s="323">
        <v>0</v>
      </c>
      <c r="K28" s="324">
        <v>0</v>
      </c>
      <c r="L28" s="325">
        <v>2842</v>
      </c>
      <c r="M28" s="311">
        <f t="shared" si="1"/>
        <v>0</v>
      </c>
      <c r="N28" s="312">
        <f t="shared" si="0"/>
        <v>0</v>
      </c>
      <c r="O28" s="313">
        <f t="shared" si="0"/>
        <v>0</v>
      </c>
      <c r="P28" s="76"/>
    </row>
    <row r="29" spans="1:16" s="98" customFormat="1">
      <c r="A29" s="76"/>
      <c r="B29" s="328" t="s">
        <v>227</v>
      </c>
      <c r="C29" s="322"/>
      <c r="D29" s="329">
        <v>0</v>
      </c>
      <c r="E29" s="330">
        <v>0</v>
      </c>
      <c r="F29" s="321">
        <v>237109</v>
      </c>
      <c r="G29" s="330">
        <v>0</v>
      </c>
      <c r="H29" s="330">
        <v>0</v>
      </c>
      <c r="I29" s="322">
        <v>237109</v>
      </c>
      <c r="J29" s="323">
        <v>0</v>
      </c>
      <c r="K29" s="324">
        <v>0</v>
      </c>
      <c r="L29" s="325">
        <v>237109</v>
      </c>
      <c r="M29" s="311">
        <f t="shared" si="1"/>
        <v>0</v>
      </c>
      <c r="N29" s="312">
        <f t="shared" si="0"/>
        <v>0</v>
      </c>
      <c r="O29" s="313">
        <f t="shared" si="0"/>
        <v>0</v>
      </c>
      <c r="P29" s="76"/>
    </row>
    <row r="30" spans="1:16" s="98" customFormat="1">
      <c r="A30" s="76"/>
      <c r="B30" s="328" t="s">
        <v>228</v>
      </c>
      <c r="C30" s="322"/>
      <c r="D30" s="329">
        <v>0</v>
      </c>
      <c r="E30" s="330">
        <v>0</v>
      </c>
      <c r="F30" s="331">
        <v>0</v>
      </c>
      <c r="G30" s="330">
        <v>0</v>
      </c>
      <c r="H30" s="330">
        <v>0</v>
      </c>
      <c r="I30" s="330">
        <v>0</v>
      </c>
      <c r="J30" s="323">
        <v>0</v>
      </c>
      <c r="K30" s="324">
        <v>0</v>
      </c>
      <c r="L30" s="324">
        <v>0</v>
      </c>
      <c r="M30" s="311">
        <f t="shared" si="1"/>
        <v>0</v>
      </c>
      <c r="N30" s="312">
        <f t="shared" si="0"/>
        <v>0</v>
      </c>
      <c r="O30" s="313">
        <f t="shared" si="0"/>
        <v>0</v>
      </c>
      <c r="P30" s="76"/>
    </row>
    <row r="31" spans="1:16" s="98" customFormat="1">
      <c r="A31" s="76"/>
      <c r="B31" s="328" t="s">
        <v>229</v>
      </c>
      <c r="C31" s="322"/>
      <c r="D31" s="329">
        <v>0</v>
      </c>
      <c r="E31" s="330">
        <v>0</v>
      </c>
      <c r="F31" s="331">
        <v>0</v>
      </c>
      <c r="G31" s="330">
        <v>0</v>
      </c>
      <c r="H31" s="330">
        <v>0</v>
      </c>
      <c r="I31" s="330">
        <v>0</v>
      </c>
      <c r="J31" s="323">
        <v>0</v>
      </c>
      <c r="K31" s="324">
        <v>0</v>
      </c>
      <c r="L31" s="324">
        <v>0</v>
      </c>
      <c r="M31" s="311">
        <f t="shared" si="1"/>
        <v>0</v>
      </c>
      <c r="N31" s="312">
        <f t="shared" si="0"/>
        <v>0</v>
      </c>
      <c r="O31" s="313">
        <f t="shared" si="0"/>
        <v>0</v>
      </c>
      <c r="P31" s="76"/>
    </row>
    <row r="32" spans="1:16" s="98" customFormat="1">
      <c r="A32" s="76"/>
      <c r="B32" s="328" t="s">
        <v>230</v>
      </c>
      <c r="C32" s="322"/>
      <c r="D32" s="329">
        <v>0</v>
      </c>
      <c r="E32" s="330">
        <v>0</v>
      </c>
      <c r="F32" s="321">
        <v>5174</v>
      </c>
      <c r="G32" s="330">
        <v>0</v>
      </c>
      <c r="H32" s="330">
        <v>0</v>
      </c>
      <c r="I32" s="322">
        <v>5174</v>
      </c>
      <c r="J32" s="323">
        <v>0</v>
      </c>
      <c r="K32" s="324">
        <v>0</v>
      </c>
      <c r="L32" s="325">
        <v>5174</v>
      </c>
      <c r="M32" s="311">
        <f t="shared" si="1"/>
        <v>0</v>
      </c>
      <c r="N32" s="312">
        <f t="shared" si="0"/>
        <v>0</v>
      </c>
      <c r="O32" s="313">
        <f t="shared" si="0"/>
        <v>0</v>
      </c>
      <c r="P32" s="76"/>
    </row>
    <row r="33" spans="1:21">
      <c r="B33" s="328" t="s">
        <v>231</v>
      </c>
      <c r="C33" s="322"/>
      <c r="D33" s="329">
        <v>0</v>
      </c>
      <c r="E33" s="330">
        <v>0</v>
      </c>
      <c r="F33" s="331">
        <v>0</v>
      </c>
      <c r="G33" s="330">
        <v>0</v>
      </c>
      <c r="H33" s="330">
        <v>0</v>
      </c>
      <c r="I33" s="330">
        <v>0</v>
      </c>
      <c r="J33" s="323">
        <v>0</v>
      </c>
      <c r="K33" s="324">
        <v>0</v>
      </c>
      <c r="L33" s="324">
        <v>0</v>
      </c>
      <c r="M33" s="311">
        <f t="shared" si="1"/>
        <v>0</v>
      </c>
      <c r="N33" s="312">
        <f t="shared" si="0"/>
        <v>0</v>
      </c>
      <c r="O33" s="313">
        <f t="shared" si="0"/>
        <v>0</v>
      </c>
    </row>
    <row r="34" spans="1:21" s="98" customFormat="1">
      <c r="A34" s="76"/>
      <c r="B34" s="319" t="s">
        <v>232</v>
      </c>
      <c r="C34" s="320"/>
      <c r="D34" s="319">
        <v>798</v>
      </c>
      <c r="E34" s="320">
        <v>798</v>
      </c>
      <c r="F34" s="321">
        <v>135319</v>
      </c>
      <c r="G34" s="320">
        <v>798</v>
      </c>
      <c r="H34" s="320">
        <v>798</v>
      </c>
      <c r="I34" s="322">
        <v>135036</v>
      </c>
      <c r="J34" s="326">
        <v>798</v>
      </c>
      <c r="K34" s="325">
        <v>798</v>
      </c>
      <c r="L34" s="325">
        <v>137737</v>
      </c>
      <c r="M34" s="311">
        <f t="shared" si="1"/>
        <v>0</v>
      </c>
      <c r="N34" s="312">
        <f t="shared" si="0"/>
        <v>0</v>
      </c>
      <c r="O34" s="313">
        <f>L34-I34</f>
        <v>2701</v>
      </c>
      <c r="P34" s="76"/>
    </row>
    <row r="35" spans="1:21">
      <c r="B35" s="328" t="s">
        <v>233</v>
      </c>
      <c r="C35" s="322"/>
      <c r="D35" s="329">
        <v>0</v>
      </c>
      <c r="E35" s="330">
        <v>0</v>
      </c>
      <c r="F35" s="321">
        <v>0</v>
      </c>
      <c r="G35" s="330">
        <v>0</v>
      </c>
      <c r="H35" s="330">
        <v>0</v>
      </c>
      <c r="I35" s="330">
        <v>0</v>
      </c>
      <c r="J35" s="323">
        <v>0</v>
      </c>
      <c r="K35" s="324">
        <v>0</v>
      </c>
      <c r="L35" s="325">
        <v>0</v>
      </c>
      <c r="M35" s="311">
        <f t="shared" si="1"/>
        <v>0</v>
      </c>
      <c r="N35" s="312">
        <f t="shared" si="0"/>
        <v>0</v>
      </c>
      <c r="O35" s="313">
        <f t="shared" si="0"/>
        <v>0</v>
      </c>
    </row>
    <row r="36" spans="1:21">
      <c r="B36" s="319"/>
      <c r="C36" s="320"/>
      <c r="D36" s="332"/>
      <c r="E36" s="333"/>
      <c r="F36" s="334"/>
      <c r="G36" s="308"/>
      <c r="H36" s="308"/>
      <c r="I36" s="335"/>
      <c r="J36" s="326"/>
      <c r="K36" s="325"/>
      <c r="L36" s="325"/>
      <c r="M36" s="328"/>
      <c r="N36" s="336"/>
      <c r="O36" s="327"/>
    </row>
    <row r="37" spans="1:21">
      <c r="B37" s="326"/>
      <c r="C37" s="337" t="s">
        <v>234</v>
      </c>
      <c r="D37" s="338">
        <f>SUM(D10:D36)</f>
        <v>3213</v>
      </c>
      <c r="E37" s="339">
        <f t="shared" ref="E37:O37" si="2">SUM(E10:E36)</f>
        <v>3193</v>
      </c>
      <c r="F37" s="339">
        <f>SUM(F10:F36)</f>
        <v>1323909</v>
      </c>
      <c r="G37" s="340">
        <f t="shared" si="2"/>
        <v>3213</v>
      </c>
      <c r="H37" s="341">
        <f t="shared" si="2"/>
        <v>3193</v>
      </c>
      <c r="I37" s="342">
        <f t="shared" si="2"/>
        <v>1324587</v>
      </c>
      <c r="J37" s="340">
        <f t="shared" si="2"/>
        <v>3213</v>
      </c>
      <c r="K37" s="341">
        <f t="shared" si="2"/>
        <v>3193</v>
      </c>
      <c r="L37" s="342">
        <f t="shared" si="2"/>
        <v>1327288</v>
      </c>
      <c r="M37" s="343">
        <f t="shared" si="2"/>
        <v>0</v>
      </c>
      <c r="N37" s="344">
        <f t="shared" si="2"/>
        <v>0</v>
      </c>
      <c r="O37" s="345">
        <f t="shared" si="2"/>
        <v>2701</v>
      </c>
    </row>
    <row r="38" spans="1:21">
      <c r="B38" s="78"/>
      <c r="C38" s="78"/>
      <c r="D38" s="78"/>
      <c r="E38" s="78"/>
      <c r="F38" s="78"/>
      <c r="G38" s="78"/>
      <c r="H38" s="78"/>
      <c r="I38" s="78"/>
      <c r="J38" s="85"/>
      <c r="K38" s="85"/>
      <c r="L38" s="85"/>
      <c r="M38" s="85"/>
      <c r="N38" s="85"/>
      <c r="O38" s="85"/>
    </row>
    <row r="39" spans="1:21">
      <c r="B39" s="79" t="s">
        <v>407</v>
      </c>
      <c r="J39" s="98"/>
      <c r="K39" s="98"/>
      <c r="L39" s="98"/>
      <c r="M39" s="85"/>
      <c r="N39" s="85"/>
      <c r="O39" s="85"/>
      <c r="Q39" s="99"/>
      <c r="R39" s="99"/>
      <c r="S39" s="99"/>
      <c r="T39" s="99"/>
      <c r="U39" s="99"/>
    </row>
    <row r="40" spans="1:21">
      <c r="B40" s="421" t="s">
        <v>408</v>
      </c>
      <c r="C40" s="421"/>
      <c r="D40" s="421"/>
      <c r="E40" s="421"/>
      <c r="F40" s="421"/>
      <c r="G40" s="421"/>
      <c r="H40" s="421"/>
      <c r="I40" s="421"/>
      <c r="J40" s="421"/>
      <c r="K40" s="421"/>
      <c r="L40" s="421"/>
      <c r="M40" s="100"/>
      <c r="N40" s="100"/>
      <c r="O40" s="100"/>
      <c r="Q40" s="99"/>
      <c r="R40" s="99"/>
      <c r="S40" s="99"/>
      <c r="T40" s="99"/>
      <c r="U40" s="99"/>
    </row>
    <row r="41" spans="1:21">
      <c r="B41" s="101"/>
      <c r="C41" s="101"/>
      <c r="D41" s="101"/>
      <c r="E41" s="101"/>
      <c r="F41" s="101"/>
      <c r="G41" s="101"/>
      <c r="H41" s="101"/>
      <c r="I41" s="101"/>
      <c r="J41" s="101"/>
      <c r="K41" s="101"/>
      <c r="L41" s="101"/>
      <c r="M41" s="100"/>
      <c r="N41" s="100"/>
      <c r="O41" s="100"/>
      <c r="Q41" s="99"/>
      <c r="R41" s="99"/>
      <c r="S41" s="99"/>
      <c r="T41" s="99"/>
      <c r="U41" s="99"/>
    </row>
    <row r="42" spans="1:21">
      <c r="B42" s="98"/>
      <c r="C42" s="98"/>
      <c r="D42" s="98"/>
      <c r="E42" s="98"/>
      <c r="F42" s="98"/>
      <c r="G42" s="98"/>
      <c r="H42" s="98"/>
      <c r="I42" s="98"/>
      <c r="J42" s="98"/>
      <c r="K42" s="98"/>
      <c r="L42" s="98"/>
      <c r="M42" s="102"/>
      <c r="N42" s="102"/>
      <c r="O42" s="102"/>
      <c r="Q42" s="99"/>
      <c r="R42" s="99"/>
      <c r="S42" s="99"/>
      <c r="T42" s="99"/>
      <c r="U42" s="99"/>
    </row>
    <row r="43" spans="1:21">
      <c r="B43" s="98"/>
      <c r="C43" s="85"/>
      <c r="D43" s="102"/>
      <c r="E43" s="102"/>
      <c r="F43" s="102"/>
      <c r="G43" s="102"/>
      <c r="H43" s="102"/>
      <c r="I43" s="102"/>
      <c r="J43" s="102"/>
      <c r="K43" s="102"/>
      <c r="L43" s="102"/>
      <c r="M43" s="102"/>
      <c r="N43" s="102"/>
      <c r="O43" s="102"/>
    </row>
  </sheetData>
  <mergeCells count="5">
    <mergeCell ref="G8:I8"/>
    <mergeCell ref="A18:A26"/>
    <mergeCell ref="P18:P26"/>
    <mergeCell ref="B24:C24"/>
    <mergeCell ref="B40:L40"/>
  </mergeCells>
  <printOptions horizontalCentered="1"/>
  <pageMargins left="0.2" right="0.2" top="0.5" bottom="0.5" header="0.5" footer="0.5"/>
  <pageSetup scale="66" orientation="landscape" horizontalDpi="300" verticalDpi="300" r:id="rId1"/>
  <headerFooter alignWithMargins="0">
    <oddFooter>&amp;C&amp;"Times New Roman,Regular"&amp;11(U) Exhibit H - Summary of Reimbursable and Transfer Resources</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S43"/>
  <sheetViews>
    <sheetView showGridLines="0" view="pageBreakPreview" zoomScaleNormal="100" zoomScaleSheetLayoutView="100" workbookViewId="0">
      <selection activeCell="A18" sqref="A18"/>
    </sheetView>
  </sheetViews>
  <sheetFormatPr defaultColWidth="9.140625" defaultRowHeight="15"/>
  <cols>
    <col min="1" max="1" width="50.42578125" style="2" bestFit="1" customWidth="1"/>
    <col min="2" max="9" width="13.7109375" style="2" customWidth="1"/>
    <col min="10" max="10" width="15" style="2" customWidth="1"/>
    <col min="11" max="11" width="14" style="1" bestFit="1" customWidth="1"/>
    <col min="12" max="12" width="4.5703125" style="2" customWidth="1"/>
    <col min="13" max="13" width="122.85546875" style="2" customWidth="1"/>
    <col min="14" max="15" width="8.28515625" style="2" customWidth="1"/>
    <col min="16" max="16" width="12.7109375" style="2" customWidth="1"/>
    <col min="17" max="18" width="8.28515625" style="2" customWidth="1"/>
    <col min="19" max="19" width="12.7109375" style="2" customWidth="1"/>
    <col min="20" max="16384" width="9.140625" style="2"/>
  </cols>
  <sheetData>
    <row r="1" spans="1:19" ht="18.75">
      <c r="A1" s="382" t="s">
        <v>235</v>
      </c>
      <c r="B1" s="382"/>
      <c r="C1" s="382"/>
      <c r="D1" s="382"/>
      <c r="E1" s="382"/>
      <c r="F1" s="382"/>
      <c r="G1" s="382"/>
      <c r="H1" s="382"/>
      <c r="I1" s="382"/>
      <c r="J1" s="382"/>
      <c r="K1" s="18" t="s">
        <v>22</v>
      </c>
      <c r="L1" s="19"/>
      <c r="M1" s="3" t="s">
        <v>31</v>
      </c>
      <c r="N1" s="19"/>
      <c r="O1" s="19"/>
      <c r="P1" s="19"/>
      <c r="Q1" s="19"/>
      <c r="R1" s="19"/>
      <c r="S1" s="19"/>
    </row>
    <row r="2" spans="1:19" ht="15.75">
      <c r="A2" s="383" t="s">
        <v>122</v>
      </c>
      <c r="B2" s="383"/>
      <c r="C2" s="383"/>
      <c r="D2" s="383"/>
      <c r="E2" s="383"/>
      <c r="F2" s="383"/>
      <c r="G2" s="383"/>
      <c r="H2" s="383"/>
      <c r="I2" s="383"/>
      <c r="J2" s="383"/>
      <c r="K2" s="18" t="s">
        <v>22</v>
      </c>
      <c r="L2" s="20"/>
      <c r="M2" s="4"/>
      <c r="N2" s="20"/>
      <c r="O2" s="20"/>
      <c r="P2" s="20"/>
      <c r="Q2" s="20"/>
      <c r="R2" s="20"/>
      <c r="S2" s="20"/>
    </row>
    <row r="3" spans="1:19">
      <c r="A3" s="384" t="s">
        <v>1</v>
      </c>
      <c r="B3" s="384"/>
      <c r="C3" s="384"/>
      <c r="D3" s="384"/>
      <c r="E3" s="384"/>
      <c r="F3" s="384"/>
      <c r="G3" s="384"/>
      <c r="H3" s="384"/>
      <c r="I3" s="384"/>
      <c r="J3" s="384"/>
      <c r="K3" s="18" t="s">
        <v>22</v>
      </c>
      <c r="L3" s="21"/>
      <c r="M3" s="4" t="s">
        <v>120</v>
      </c>
      <c r="N3" s="21"/>
      <c r="O3" s="21"/>
      <c r="P3" s="21"/>
      <c r="Q3" s="21"/>
      <c r="R3" s="21"/>
      <c r="S3" s="21"/>
    </row>
    <row r="4" spans="1:19">
      <c r="A4" s="385" t="s">
        <v>2</v>
      </c>
      <c r="B4" s="385"/>
      <c r="C4" s="385"/>
      <c r="D4" s="385"/>
      <c r="E4" s="385"/>
      <c r="F4" s="385"/>
      <c r="G4" s="385"/>
      <c r="H4" s="385"/>
      <c r="I4" s="385"/>
      <c r="J4" s="385"/>
      <c r="K4" s="18" t="s">
        <v>22</v>
      </c>
      <c r="L4" s="22"/>
      <c r="M4" s="4" t="s">
        <v>56</v>
      </c>
      <c r="N4" s="22"/>
      <c r="O4" s="22"/>
      <c r="P4" s="22"/>
      <c r="Q4" s="22"/>
      <c r="R4" s="22"/>
      <c r="S4" s="22"/>
    </row>
    <row r="5" spans="1:19" ht="15.75" thickBot="1">
      <c r="A5" s="385"/>
      <c r="B5" s="385"/>
      <c r="C5" s="385"/>
      <c r="D5" s="385"/>
      <c r="E5" s="385"/>
      <c r="F5" s="385"/>
      <c r="G5" s="385"/>
      <c r="H5" s="385"/>
      <c r="I5" s="385"/>
      <c r="J5" s="385"/>
      <c r="K5" s="18" t="s">
        <v>22</v>
      </c>
      <c r="L5" s="22"/>
      <c r="M5" s="23"/>
      <c r="N5" s="22"/>
      <c r="O5" s="22"/>
      <c r="P5" s="22"/>
      <c r="Q5" s="22"/>
      <c r="R5" s="22"/>
      <c r="S5" s="22"/>
    </row>
    <row r="6" spans="1:19">
      <c r="A6" s="385"/>
      <c r="B6" s="385"/>
      <c r="C6" s="385"/>
      <c r="D6" s="385"/>
      <c r="E6" s="385"/>
      <c r="F6" s="385"/>
      <c r="G6" s="385"/>
      <c r="H6" s="385"/>
      <c r="I6" s="385"/>
      <c r="J6" s="385"/>
      <c r="K6" s="18" t="s">
        <v>22</v>
      </c>
      <c r="L6" s="22"/>
      <c r="M6" s="103"/>
      <c r="N6" s="22"/>
      <c r="O6" s="22"/>
      <c r="P6" s="22"/>
      <c r="Q6" s="22"/>
      <c r="R6" s="22"/>
      <c r="S6" s="22"/>
    </row>
    <row r="7" spans="1:19">
      <c r="A7" s="395" t="s">
        <v>236</v>
      </c>
      <c r="B7" s="422" t="s">
        <v>237</v>
      </c>
      <c r="C7" s="423"/>
      <c r="D7" s="422" t="s">
        <v>8</v>
      </c>
      <c r="E7" s="423"/>
      <c r="F7" s="424" t="s">
        <v>34</v>
      </c>
      <c r="G7" s="415"/>
      <c r="H7" s="415"/>
      <c r="I7" s="415"/>
      <c r="J7" s="416"/>
      <c r="K7" s="18" t="s">
        <v>22</v>
      </c>
    </row>
    <row r="8" spans="1:19" ht="30">
      <c r="A8" s="396"/>
      <c r="B8" s="252" t="s">
        <v>4</v>
      </c>
      <c r="C8" s="252" t="s">
        <v>238</v>
      </c>
      <c r="D8" s="252" t="s">
        <v>4</v>
      </c>
      <c r="E8" s="252" t="s">
        <v>238</v>
      </c>
      <c r="F8" s="252" t="s">
        <v>239</v>
      </c>
      <c r="G8" s="252" t="s">
        <v>130</v>
      </c>
      <c r="H8" s="252" t="s">
        <v>143</v>
      </c>
      <c r="I8" s="252" t="s">
        <v>240</v>
      </c>
      <c r="J8" s="252" t="s">
        <v>241</v>
      </c>
      <c r="K8" s="18" t="s">
        <v>22</v>
      </c>
    </row>
    <row r="9" spans="1:19">
      <c r="A9" s="220" t="s">
        <v>242</v>
      </c>
      <c r="B9" s="104">
        <v>335</v>
      </c>
      <c r="C9" s="104">
        <v>30</v>
      </c>
      <c r="D9" s="104">
        <v>317</v>
      </c>
      <c r="E9" s="104">
        <v>30</v>
      </c>
      <c r="F9" s="104">
        <v>0</v>
      </c>
      <c r="G9" s="104">
        <v>0</v>
      </c>
      <c r="H9" s="104">
        <v>0</v>
      </c>
      <c r="I9" s="104">
        <f>D9+F9+G9+H9</f>
        <v>317</v>
      </c>
      <c r="J9" s="104">
        <f>E9</f>
        <v>30</v>
      </c>
      <c r="K9" s="18" t="s">
        <v>22</v>
      </c>
      <c r="M9" s="2" t="s">
        <v>243</v>
      </c>
    </row>
    <row r="10" spans="1:19">
      <c r="A10" s="220" t="s">
        <v>244</v>
      </c>
      <c r="B10" s="104">
        <v>132</v>
      </c>
      <c r="C10" s="104">
        <v>299</v>
      </c>
      <c r="D10" s="104">
        <v>85</v>
      </c>
      <c r="E10" s="104">
        <v>199</v>
      </c>
      <c r="F10" s="104">
        <v>0</v>
      </c>
      <c r="G10" s="104">
        <v>0</v>
      </c>
      <c r="H10" s="104">
        <v>0</v>
      </c>
      <c r="I10" s="104">
        <f t="shared" ref="I10:I41" si="0">D10+F10+G10+H10</f>
        <v>85</v>
      </c>
      <c r="J10" s="104">
        <f t="shared" ref="J10:J37" si="1">E10</f>
        <v>199</v>
      </c>
      <c r="K10" s="18" t="s">
        <v>22</v>
      </c>
    </row>
    <row r="11" spans="1:19">
      <c r="A11" s="220" t="s">
        <v>245</v>
      </c>
      <c r="B11" s="104">
        <v>755</v>
      </c>
      <c r="C11" s="104">
        <v>57</v>
      </c>
      <c r="D11" s="104">
        <v>751</v>
      </c>
      <c r="E11" s="104">
        <v>57</v>
      </c>
      <c r="F11" s="104">
        <v>0</v>
      </c>
      <c r="G11" s="104">
        <v>0</v>
      </c>
      <c r="H11" s="104">
        <v>0</v>
      </c>
      <c r="I11" s="104">
        <f t="shared" si="0"/>
        <v>751</v>
      </c>
      <c r="J11" s="104">
        <f t="shared" si="1"/>
        <v>57</v>
      </c>
      <c r="K11" s="18" t="s">
        <v>22</v>
      </c>
      <c r="M11" s="2" t="s">
        <v>246</v>
      </c>
    </row>
    <row r="12" spans="1:19">
      <c r="A12" s="220" t="s">
        <v>247</v>
      </c>
      <c r="B12" s="104">
        <v>84</v>
      </c>
      <c r="C12" s="104">
        <v>129</v>
      </c>
      <c r="D12" s="104">
        <v>66</v>
      </c>
      <c r="E12" s="104">
        <v>129</v>
      </c>
      <c r="F12" s="104">
        <v>0</v>
      </c>
      <c r="G12" s="104">
        <v>0</v>
      </c>
      <c r="H12" s="104">
        <v>0</v>
      </c>
      <c r="I12" s="104">
        <f t="shared" si="0"/>
        <v>66</v>
      </c>
      <c r="J12" s="104">
        <f t="shared" si="1"/>
        <v>129</v>
      </c>
      <c r="K12" s="18" t="s">
        <v>22</v>
      </c>
    </row>
    <row r="13" spans="1:19">
      <c r="A13" s="220" t="s">
        <v>248</v>
      </c>
      <c r="B13" s="104">
        <v>3038</v>
      </c>
      <c r="C13" s="104">
        <v>211</v>
      </c>
      <c r="D13" s="104">
        <v>3038</v>
      </c>
      <c r="E13" s="104">
        <v>211</v>
      </c>
      <c r="F13" s="104">
        <v>0</v>
      </c>
      <c r="G13" s="104">
        <v>1</v>
      </c>
      <c r="H13" s="104">
        <v>-13</v>
      </c>
      <c r="I13" s="104">
        <f t="shared" si="0"/>
        <v>3026</v>
      </c>
      <c r="J13" s="104">
        <f t="shared" si="1"/>
        <v>211</v>
      </c>
      <c r="K13" s="18" t="s">
        <v>22</v>
      </c>
      <c r="M13" s="2" t="s">
        <v>249</v>
      </c>
    </row>
    <row r="14" spans="1:19">
      <c r="A14" s="220" t="s">
        <v>250</v>
      </c>
      <c r="B14" s="104">
        <v>302</v>
      </c>
      <c r="C14" s="104">
        <v>10</v>
      </c>
      <c r="D14" s="104">
        <v>278</v>
      </c>
      <c r="E14" s="104">
        <v>10</v>
      </c>
      <c r="F14" s="104">
        <v>0</v>
      </c>
      <c r="G14" s="104">
        <v>0</v>
      </c>
      <c r="H14" s="104">
        <v>0</v>
      </c>
      <c r="I14" s="104">
        <f t="shared" si="0"/>
        <v>278</v>
      </c>
      <c r="J14" s="104">
        <f t="shared" si="1"/>
        <v>10</v>
      </c>
      <c r="K14" s="18" t="s">
        <v>22</v>
      </c>
      <c r="M14" s="2" t="s">
        <v>251</v>
      </c>
    </row>
    <row r="15" spans="1:19">
      <c r="A15" s="220" t="s">
        <v>252</v>
      </c>
      <c r="B15" s="104">
        <v>7402</v>
      </c>
      <c r="C15" s="104">
        <v>754</v>
      </c>
      <c r="D15" s="104">
        <v>7444</v>
      </c>
      <c r="E15" s="104">
        <v>854</v>
      </c>
      <c r="F15" s="104">
        <v>0</v>
      </c>
      <c r="G15" s="104">
        <v>502</v>
      </c>
      <c r="H15" s="104">
        <v>-1</v>
      </c>
      <c r="I15" s="104">
        <f t="shared" si="0"/>
        <v>7945</v>
      </c>
      <c r="J15" s="104">
        <f t="shared" si="1"/>
        <v>854</v>
      </c>
      <c r="K15" s="18" t="s">
        <v>22</v>
      </c>
    </row>
    <row r="16" spans="1:19">
      <c r="A16" s="220" t="s">
        <v>253</v>
      </c>
      <c r="B16" s="104">
        <v>126</v>
      </c>
      <c r="C16" s="104">
        <v>6</v>
      </c>
      <c r="D16" s="104">
        <v>126</v>
      </c>
      <c r="E16" s="104">
        <v>6</v>
      </c>
      <c r="F16" s="104">
        <v>0</v>
      </c>
      <c r="G16" s="104">
        <v>0</v>
      </c>
      <c r="H16" s="104">
        <v>0</v>
      </c>
      <c r="I16" s="104">
        <f t="shared" si="0"/>
        <v>126</v>
      </c>
      <c r="J16" s="104">
        <f t="shared" si="1"/>
        <v>6</v>
      </c>
      <c r="K16" s="18" t="s">
        <v>22</v>
      </c>
    </row>
    <row r="17" spans="1:11">
      <c r="A17" s="220" t="s">
        <v>254</v>
      </c>
      <c r="B17" s="104">
        <v>913</v>
      </c>
      <c r="C17" s="104">
        <v>36</v>
      </c>
      <c r="D17" s="104">
        <v>1005</v>
      </c>
      <c r="E17" s="104">
        <v>36</v>
      </c>
      <c r="F17" s="104">
        <v>0</v>
      </c>
      <c r="G17" s="104">
        <v>4</v>
      </c>
      <c r="H17" s="104">
        <v>0</v>
      </c>
      <c r="I17" s="104">
        <f t="shared" si="0"/>
        <v>1009</v>
      </c>
      <c r="J17" s="104">
        <f t="shared" si="1"/>
        <v>36</v>
      </c>
      <c r="K17" s="18" t="s">
        <v>22</v>
      </c>
    </row>
    <row r="18" spans="1:11">
      <c r="A18" s="220" t="s">
        <v>255</v>
      </c>
      <c r="B18" s="104">
        <v>73</v>
      </c>
      <c r="C18" s="104">
        <v>2</v>
      </c>
      <c r="D18" s="104">
        <v>69</v>
      </c>
      <c r="E18" s="104">
        <v>2</v>
      </c>
      <c r="F18" s="104">
        <v>0</v>
      </c>
      <c r="G18" s="104">
        <v>0</v>
      </c>
      <c r="H18" s="104">
        <v>0</v>
      </c>
      <c r="I18" s="104">
        <f t="shared" si="0"/>
        <v>69</v>
      </c>
      <c r="J18" s="104">
        <f t="shared" si="1"/>
        <v>2</v>
      </c>
      <c r="K18" s="18" t="s">
        <v>22</v>
      </c>
    </row>
    <row r="19" spans="1:11">
      <c r="A19" s="220" t="s">
        <v>256</v>
      </c>
      <c r="B19" s="104">
        <v>772</v>
      </c>
      <c r="C19" s="104">
        <v>59</v>
      </c>
      <c r="D19" s="104">
        <v>772</v>
      </c>
      <c r="E19" s="104">
        <v>59</v>
      </c>
      <c r="F19" s="104">
        <v>35</v>
      </c>
      <c r="G19" s="104">
        <v>12</v>
      </c>
      <c r="H19" s="104">
        <v>0</v>
      </c>
      <c r="I19" s="104">
        <f t="shared" si="0"/>
        <v>819</v>
      </c>
      <c r="J19" s="104">
        <f t="shared" si="1"/>
        <v>59</v>
      </c>
      <c r="K19" s="18" t="s">
        <v>22</v>
      </c>
    </row>
    <row r="20" spans="1:11">
      <c r="A20" s="220" t="s">
        <v>257</v>
      </c>
      <c r="B20" s="104">
        <v>235</v>
      </c>
      <c r="C20" s="104">
        <v>1</v>
      </c>
      <c r="D20" s="104">
        <v>235</v>
      </c>
      <c r="E20" s="104">
        <v>1</v>
      </c>
      <c r="F20" s="104">
        <v>0</v>
      </c>
      <c r="G20" s="104">
        <v>0</v>
      </c>
      <c r="H20" s="104">
        <v>0</v>
      </c>
      <c r="I20" s="104">
        <f t="shared" si="0"/>
        <v>235</v>
      </c>
      <c r="J20" s="104">
        <f t="shared" si="1"/>
        <v>1</v>
      </c>
      <c r="K20" s="18" t="s">
        <v>22</v>
      </c>
    </row>
    <row r="21" spans="1:11">
      <c r="A21" s="220" t="s">
        <v>258</v>
      </c>
      <c r="B21" s="104">
        <v>968</v>
      </c>
      <c r="C21" s="104">
        <v>30</v>
      </c>
      <c r="D21" s="104">
        <v>974</v>
      </c>
      <c r="E21" s="104">
        <v>30</v>
      </c>
      <c r="F21" s="104">
        <v>0</v>
      </c>
      <c r="G21" s="104">
        <v>0</v>
      </c>
      <c r="H21" s="104">
        <v>0</v>
      </c>
      <c r="I21" s="104">
        <f t="shared" si="0"/>
        <v>974</v>
      </c>
      <c r="J21" s="104">
        <f t="shared" si="1"/>
        <v>30</v>
      </c>
      <c r="K21" s="18" t="s">
        <v>22</v>
      </c>
    </row>
    <row r="22" spans="1:11">
      <c r="A22" s="220" t="s">
        <v>259</v>
      </c>
      <c r="B22" s="104">
        <v>902</v>
      </c>
      <c r="C22" s="104">
        <v>29</v>
      </c>
      <c r="D22" s="104">
        <v>899</v>
      </c>
      <c r="E22" s="104">
        <v>29</v>
      </c>
      <c r="F22" s="104">
        <v>0</v>
      </c>
      <c r="G22" s="104">
        <v>0</v>
      </c>
      <c r="H22" s="104">
        <v>0</v>
      </c>
      <c r="I22" s="104">
        <f t="shared" si="0"/>
        <v>899</v>
      </c>
      <c r="J22" s="104">
        <f t="shared" si="1"/>
        <v>29</v>
      </c>
      <c r="K22" s="18" t="s">
        <v>22</v>
      </c>
    </row>
    <row r="23" spans="1:11">
      <c r="A23" s="220" t="s">
        <v>260</v>
      </c>
      <c r="B23" s="104">
        <v>223</v>
      </c>
      <c r="C23" s="104">
        <v>64</v>
      </c>
      <c r="D23" s="104">
        <v>188</v>
      </c>
      <c r="E23" s="104">
        <v>64</v>
      </c>
      <c r="F23" s="104">
        <v>0</v>
      </c>
      <c r="G23" s="104">
        <v>0</v>
      </c>
      <c r="H23" s="104">
        <v>0</v>
      </c>
      <c r="I23" s="104">
        <f t="shared" si="0"/>
        <v>188</v>
      </c>
      <c r="J23" s="104">
        <f t="shared" si="1"/>
        <v>64</v>
      </c>
      <c r="K23" s="18" t="s">
        <v>22</v>
      </c>
    </row>
    <row r="24" spans="1:11">
      <c r="A24" s="220" t="s">
        <v>261</v>
      </c>
      <c r="B24" s="104">
        <v>199</v>
      </c>
      <c r="C24" s="104">
        <v>38</v>
      </c>
      <c r="D24" s="104">
        <v>203</v>
      </c>
      <c r="E24" s="104">
        <v>38</v>
      </c>
      <c r="F24" s="104">
        <v>0</v>
      </c>
      <c r="G24" s="104">
        <v>0</v>
      </c>
      <c r="H24" s="104">
        <v>0</v>
      </c>
      <c r="I24" s="104">
        <f t="shared" si="0"/>
        <v>203</v>
      </c>
      <c r="J24" s="104">
        <f t="shared" si="1"/>
        <v>38</v>
      </c>
      <c r="K24" s="18" t="s">
        <v>22</v>
      </c>
    </row>
    <row r="25" spans="1:11">
      <c r="A25" s="220" t="s">
        <v>262</v>
      </c>
      <c r="B25" s="104">
        <v>365</v>
      </c>
      <c r="C25" s="104">
        <v>22</v>
      </c>
      <c r="D25" s="104">
        <v>315</v>
      </c>
      <c r="E25" s="104">
        <v>22</v>
      </c>
      <c r="F25" s="104">
        <v>0</v>
      </c>
      <c r="G25" s="104">
        <v>0</v>
      </c>
      <c r="H25" s="104">
        <v>0</v>
      </c>
      <c r="I25" s="104">
        <f t="shared" si="0"/>
        <v>315</v>
      </c>
      <c r="J25" s="104">
        <f t="shared" si="1"/>
        <v>22</v>
      </c>
      <c r="K25" s="18" t="s">
        <v>22</v>
      </c>
    </row>
    <row r="26" spans="1:11">
      <c r="A26" s="220" t="s">
        <v>263</v>
      </c>
      <c r="B26" s="104">
        <v>126</v>
      </c>
      <c r="C26" s="104">
        <v>3</v>
      </c>
      <c r="D26" s="104">
        <v>144</v>
      </c>
      <c r="E26" s="104">
        <v>3</v>
      </c>
      <c r="F26" s="104">
        <v>0</v>
      </c>
      <c r="G26" s="104">
        <v>58</v>
      </c>
      <c r="H26" s="104">
        <v>0</v>
      </c>
      <c r="I26" s="104">
        <f t="shared" si="0"/>
        <v>202</v>
      </c>
      <c r="J26" s="104">
        <f t="shared" si="1"/>
        <v>3</v>
      </c>
      <c r="K26" s="18" t="s">
        <v>22</v>
      </c>
    </row>
    <row r="27" spans="1:11">
      <c r="A27" s="220" t="s">
        <v>264</v>
      </c>
      <c r="B27" s="104">
        <v>66</v>
      </c>
      <c r="C27" s="104">
        <v>1</v>
      </c>
      <c r="D27" s="104">
        <v>74</v>
      </c>
      <c r="E27" s="104">
        <v>1</v>
      </c>
      <c r="F27" s="104">
        <v>0</v>
      </c>
      <c r="G27" s="104">
        <v>0</v>
      </c>
      <c r="H27" s="104">
        <v>0</v>
      </c>
      <c r="I27" s="104">
        <f t="shared" si="0"/>
        <v>74</v>
      </c>
      <c r="J27" s="104">
        <f t="shared" si="1"/>
        <v>1</v>
      </c>
      <c r="K27" s="18" t="s">
        <v>22</v>
      </c>
    </row>
    <row r="28" spans="1:11">
      <c r="A28" s="220" t="s">
        <v>265</v>
      </c>
      <c r="B28" s="104">
        <v>90</v>
      </c>
      <c r="C28" s="104">
        <v>4</v>
      </c>
      <c r="D28" s="104">
        <v>86</v>
      </c>
      <c r="E28" s="104">
        <v>4</v>
      </c>
      <c r="F28" s="104">
        <v>0</v>
      </c>
      <c r="G28" s="104">
        <v>0</v>
      </c>
      <c r="H28" s="104">
        <v>0</v>
      </c>
      <c r="I28" s="104">
        <f t="shared" si="0"/>
        <v>86</v>
      </c>
      <c r="J28" s="104">
        <f t="shared" si="1"/>
        <v>4</v>
      </c>
      <c r="K28" s="18" t="s">
        <v>22</v>
      </c>
    </row>
    <row r="29" spans="1:11">
      <c r="A29" s="220" t="s">
        <v>266</v>
      </c>
      <c r="B29" s="104">
        <v>290</v>
      </c>
      <c r="C29" s="104">
        <v>205</v>
      </c>
      <c r="D29" s="104">
        <v>257</v>
      </c>
      <c r="E29" s="104">
        <v>205</v>
      </c>
      <c r="F29" s="104">
        <v>0</v>
      </c>
      <c r="G29" s="104">
        <v>0</v>
      </c>
      <c r="H29" s="104">
        <v>0</v>
      </c>
      <c r="I29" s="104">
        <f t="shared" si="0"/>
        <v>257</v>
      </c>
      <c r="J29" s="104">
        <f t="shared" si="1"/>
        <v>205</v>
      </c>
      <c r="K29" s="18" t="s">
        <v>22</v>
      </c>
    </row>
    <row r="30" spans="1:11">
      <c r="A30" s="220" t="s">
        <v>267</v>
      </c>
      <c r="B30" s="104">
        <v>1744</v>
      </c>
      <c r="C30" s="104">
        <v>52</v>
      </c>
      <c r="D30" s="104">
        <v>1758</v>
      </c>
      <c r="E30" s="104">
        <v>52</v>
      </c>
      <c r="F30" s="104">
        <v>0</v>
      </c>
      <c r="G30" s="104">
        <v>24</v>
      </c>
      <c r="H30" s="104">
        <v>0</v>
      </c>
      <c r="I30" s="104">
        <f t="shared" si="0"/>
        <v>1782</v>
      </c>
      <c r="J30" s="104">
        <f t="shared" si="1"/>
        <v>52</v>
      </c>
      <c r="K30" s="18" t="s">
        <v>22</v>
      </c>
    </row>
    <row r="31" spans="1:11">
      <c r="A31" s="220" t="s">
        <v>268</v>
      </c>
      <c r="B31" s="104">
        <v>12979</v>
      </c>
      <c r="C31" s="104">
        <v>981</v>
      </c>
      <c r="D31" s="104">
        <v>12979</v>
      </c>
      <c r="E31" s="104">
        <v>981</v>
      </c>
      <c r="F31" s="104">
        <v>0</v>
      </c>
      <c r="G31" s="104">
        <v>104</v>
      </c>
      <c r="H31" s="104">
        <v>-1</v>
      </c>
      <c r="I31" s="104">
        <f t="shared" si="0"/>
        <v>13082</v>
      </c>
      <c r="J31" s="104">
        <f t="shared" si="1"/>
        <v>981</v>
      </c>
      <c r="K31" s="18" t="s">
        <v>22</v>
      </c>
    </row>
    <row r="32" spans="1:11">
      <c r="A32" s="220" t="s">
        <v>269</v>
      </c>
      <c r="B32" s="104">
        <v>26</v>
      </c>
      <c r="C32" s="104">
        <v>3</v>
      </c>
      <c r="D32" s="104">
        <v>22</v>
      </c>
      <c r="E32" s="104">
        <v>3</v>
      </c>
      <c r="F32" s="104">
        <v>0</v>
      </c>
      <c r="G32" s="104">
        <v>0</v>
      </c>
      <c r="H32" s="104">
        <v>0</v>
      </c>
      <c r="I32" s="104">
        <f t="shared" si="0"/>
        <v>22</v>
      </c>
      <c r="J32" s="104">
        <f t="shared" si="1"/>
        <v>3</v>
      </c>
      <c r="K32" s="18" t="s">
        <v>22</v>
      </c>
    </row>
    <row r="33" spans="1:11">
      <c r="A33" s="220" t="s">
        <v>270</v>
      </c>
      <c r="B33" s="104">
        <v>127</v>
      </c>
      <c r="C33" s="104">
        <v>8</v>
      </c>
      <c r="D33" s="104">
        <v>123</v>
      </c>
      <c r="E33" s="104">
        <v>8</v>
      </c>
      <c r="F33" s="104">
        <v>0</v>
      </c>
      <c r="G33" s="104">
        <v>0</v>
      </c>
      <c r="H33" s="104">
        <v>0</v>
      </c>
      <c r="I33" s="104">
        <f t="shared" si="0"/>
        <v>123</v>
      </c>
      <c r="J33" s="104">
        <f t="shared" si="1"/>
        <v>8</v>
      </c>
      <c r="K33" s="18" t="s">
        <v>22</v>
      </c>
    </row>
    <row r="34" spans="1:11">
      <c r="A34" s="220" t="s">
        <v>271</v>
      </c>
      <c r="B34" s="104">
        <v>29</v>
      </c>
      <c r="C34" s="104">
        <v>0</v>
      </c>
      <c r="D34" s="104">
        <v>26</v>
      </c>
      <c r="E34" s="104">
        <v>0</v>
      </c>
      <c r="F34" s="104">
        <v>0</v>
      </c>
      <c r="G34" s="104">
        <v>0</v>
      </c>
      <c r="H34" s="104">
        <v>0</v>
      </c>
      <c r="I34" s="104">
        <f t="shared" si="0"/>
        <v>26</v>
      </c>
      <c r="J34" s="104">
        <f t="shared" si="1"/>
        <v>0</v>
      </c>
      <c r="K34" s="18" t="s">
        <v>22</v>
      </c>
    </row>
    <row r="35" spans="1:11">
      <c r="A35" s="220" t="s">
        <v>272</v>
      </c>
      <c r="B35" s="104">
        <v>1375</v>
      </c>
      <c r="C35" s="104">
        <v>132</v>
      </c>
      <c r="D35" s="104">
        <v>1475</v>
      </c>
      <c r="E35" s="104">
        <v>132</v>
      </c>
      <c r="F35" s="104">
        <v>0</v>
      </c>
      <c r="G35" s="104">
        <v>43</v>
      </c>
      <c r="H35" s="104">
        <v>0</v>
      </c>
      <c r="I35" s="104">
        <f t="shared" si="0"/>
        <v>1518</v>
      </c>
      <c r="J35" s="104">
        <f t="shared" si="1"/>
        <v>132</v>
      </c>
      <c r="K35" s="18" t="s">
        <v>22</v>
      </c>
    </row>
    <row r="36" spans="1:11">
      <c r="A36" s="220" t="s">
        <v>273</v>
      </c>
      <c r="B36" s="104">
        <v>24</v>
      </c>
      <c r="C36" s="104">
        <v>2</v>
      </c>
      <c r="D36" s="104">
        <v>23</v>
      </c>
      <c r="E36" s="104">
        <v>2</v>
      </c>
      <c r="F36" s="104">
        <v>0</v>
      </c>
      <c r="G36" s="104">
        <v>0</v>
      </c>
      <c r="H36" s="104">
        <v>0</v>
      </c>
      <c r="I36" s="104">
        <f t="shared" si="0"/>
        <v>23</v>
      </c>
      <c r="J36" s="104">
        <f t="shared" si="1"/>
        <v>2</v>
      </c>
      <c r="K36" s="18" t="s">
        <v>22</v>
      </c>
    </row>
    <row r="37" spans="1:11">
      <c r="A37" s="220" t="s">
        <v>274</v>
      </c>
      <c r="B37" s="105">
        <v>319</v>
      </c>
      <c r="C37" s="105">
        <v>45</v>
      </c>
      <c r="D37" s="105">
        <v>287</v>
      </c>
      <c r="E37" s="105">
        <v>45</v>
      </c>
      <c r="F37" s="105">
        <v>0</v>
      </c>
      <c r="G37" s="105">
        <v>0</v>
      </c>
      <c r="H37" s="105">
        <v>0</v>
      </c>
      <c r="I37" s="105">
        <f t="shared" si="0"/>
        <v>287</v>
      </c>
      <c r="J37" s="105">
        <f t="shared" si="1"/>
        <v>45</v>
      </c>
      <c r="K37" s="18" t="s">
        <v>22</v>
      </c>
    </row>
    <row r="38" spans="1:11">
      <c r="A38" s="346" t="s">
        <v>275</v>
      </c>
      <c r="B38" s="347">
        <f t="shared" ref="B38:J38" si="2">SUM(B9:B37)</f>
        <v>34019</v>
      </c>
      <c r="C38" s="347">
        <f t="shared" si="2"/>
        <v>3213</v>
      </c>
      <c r="D38" s="347">
        <f t="shared" si="2"/>
        <v>34019</v>
      </c>
      <c r="E38" s="347">
        <f t="shared" si="2"/>
        <v>3213</v>
      </c>
      <c r="F38" s="347">
        <f t="shared" si="2"/>
        <v>35</v>
      </c>
      <c r="G38" s="347">
        <f>SUM(G9:G37)</f>
        <v>748</v>
      </c>
      <c r="H38" s="347">
        <f t="shared" si="2"/>
        <v>-15</v>
      </c>
      <c r="I38" s="347">
        <f t="shared" si="2"/>
        <v>34787</v>
      </c>
      <c r="J38" s="347">
        <f t="shared" si="2"/>
        <v>3213</v>
      </c>
      <c r="K38" s="18" t="s">
        <v>22</v>
      </c>
    </row>
    <row r="39" spans="1:11">
      <c r="A39" s="348" t="s">
        <v>276</v>
      </c>
      <c r="B39" s="106">
        <v>12712</v>
      </c>
      <c r="C39" s="106">
        <v>1587</v>
      </c>
      <c r="D39" s="106">
        <v>12541</v>
      </c>
      <c r="E39" s="106">
        <v>1587</v>
      </c>
      <c r="F39" s="106">
        <v>35</v>
      </c>
      <c r="G39" s="106">
        <v>580</v>
      </c>
      <c r="H39" s="106">
        <v>-15</v>
      </c>
      <c r="I39" s="106">
        <f t="shared" si="0"/>
        <v>13141</v>
      </c>
      <c r="J39" s="106">
        <f>E39</f>
        <v>1587</v>
      </c>
      <c r="K39" s="18" t="s">
        <v>22</v>
      </c>
    </row>
    <row r="40" spans="1:11">
      <c r="A40" s="220" t="s">
        <v>277</v>
      </c>
      <c r="B40" s="104">
        <v>21020</v>
      </c>
      <c r="C40" s="104">
        <v>1626</v>
      </c>
      <c r="D40" s="104">
        <v>21193</v>
      </c>
      <c r="E40" s="104">
        <v>1626</v>
      </c>
      <c r="F40" s="104">
        <v>0</v>
      </c>
      <c r="G40" s="104">
        <v>168</v>
      </c>
      <c r="H40" s="104">
        <v>0</v>
      </c>
      <c r="I40" s="104">
        <f t="shared" si="0"/>
        <v>21361</v>
      </c>
      <c r="J40" s="104">
        <f>E40</f>
        <v>1626</v>
      </c>
      <c r="K40" s="18" t="s">
        <v>22</v>
      </c>
    </row>
    <row r="41" spans="1:11">
      <c r="A41" s="220" t="s">
        <v>278</v>
      </c>
      <c r="B41" s="105">
        <v>287</v>
      </c>
      <c r="C41" s="105">
        <v>0</v>
      </c>
      <c r="D41" s="105">
        <v>285</v>
      </c>
      <c r="E41" s="105">
        <v>0</v>
      </c>
      <c r="F41" s="105">
        <v>0</v>
      </c>
      <c r="G41" s="105">
        <v>0</v>
      </c>
      <c r="H41" s="105">
        <v>0</v>
      </c>
      <c r="I41" s="105">
        <f t="shared" si="0"/>
        <v>285</v>
      </c>
      <c r="J41" s="105">
        <f>E41</f>
        <v>0</v>
      </c>
      <c r="K41" s="18" t="s">
        <v>22</v>
      </c>
    </row>
    <row r="42" spans="1:11">
      <c r="A42" s="346" t="s">
        <v>275</v>
      </c>
      <c r="B42" s="347">
        <f>SUM(B39:B41)</f>
        <v>34019</v>
      </c>
      <c r="C42" s="347">
        <f t="shared" ref="C42:J42" si="3">SUM(C39:C41)</f>
        <v>3213</v>
      </c>
      <c r="D42" s="347">
        <f t="shared" si="3"/>
        <v>34019</v>
      </c>
      <c r="E42" s="347">
        <f t="shared" si="3"/>
        <v>3213</v>
      </c>
      <c r="F42" s="347">
        <f t="shared" si="3"/>
        <v>35</v>
      </c>
      <c r="G42" s="347">
        <f t="shared" si="3"/>
        <v>748</v>
      </c>
      <c r="H42" s="347">
        <f t="shared" si="3"/>
        <v>-15</v>
      </c>
      <c r="I42" s="347">
        <f t="shared" si="3"/>
        <v>34787</v>
      </c>
      <c r="J42" s="347">
        <f t="shared" si="3"/>
        <v>3213</v>
      </c>
      <c r="K42" s="18" t="s">
        <v>23</v>
      </c>
    </row>
    <row r="43" spans="1:11">
      <c r="D43" s="5"/>
      <c r="K43" s="18"/>
    </row>
  </sheetData>
  <mergeCells count="10">
    <mergeCell ref="A7:A8"/>
    <mergeCell ref="B7:C7"/>
    <mergeCell ref="D7:E7"/>
    <mergeCell ref="F7:J7"/>
    <mergeCell ref="A1:J1"/>
    <mergeCell ref="A2:J2"/>
    <mergeCell ref="A3:J3"/>
    <mergeCell ref="A4:J4"/>
    <mergeCell ref="A5:J5"/>
    <mergeCell ref="A6:J6"/>
  </mergeCells>
  <printOptions horizontalCentered="1"/>
  <pageMargins left="0.7" right="0.7" top="0.75" bottom="0.75" header="0.3" footer="0.3"/>
  <pageSetup scale="69" orientation="landscape" r:id="rId1"/>
  <headerFooter scaleWithDoc="0">
    <oddHeader>&amp;L&amp;"Times New Roman,Bold"&amp;12I. Detail of Permanent Positions by Category</oddHeader>
    <oddFooter>&amp;C&amp;"Times New Roman,Regular"Exhibit I - Details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23</vt:i4>
      </vt:variant>
    </vt:vector>
  </HeadingPairs>
  <TitlesOfParts>
    <vt:vector size="42" baseType="lpstr">
      <vt:lpstr>B. Summ of Req.</vt:lpstr>
      <vt:lpstr>B. Summ of Req. by DU</vt:lpstr>
      <vt:lpstr>C. Program Changes by DU</vt:lpstr>
      <vt:lpstr>D. Strategic Goals &amp; Objectives</vt:lpstr>
      <vt:lpstr>E. ATB Justification</vt:lpstr>
      <vt:lpstr>F. 2012 Crosswalk</vt:lpstr>
      <vt:lpstr>G. 2013 Crosswalk</vt:lpstr>
      <vt:lpstr>H. Reimb Resources FY 2014</vt:lpstr>
      <vt:lpstr>I. Permanent Positions</vt:lpstr>
      <vt:lpstr>J. Financial Analysis (2)</vt:lpstr>
      <vt:lpstr>K. Summary by Grade</vt:lpstr>
      <vt:lpstr>L. Summary by OC</vt:lpstr>
      <vt:lpstr>ATB by Decision Unit </vt:lpstr>
      <vt:lpstr>B. Summ of Req. CNST</vt:lpstr>
      <vt:lpstr>B. Summ of Req. by DU CNST</vt:lpstr>
      <vt:lpstr>D. Strategic Goals&amp;Object CNST</vt:lpstr>
      <vt:lpstr>F. 2012 Crosswalk CNST</vt:lpstr>
      <vt:lpstr>G. 2013 Crosswalk CNST</vt:lpstr>
      <vt:lpstr>L. Summary by OC CNST</vt:lpstr>
      <vt:lpstr>'ATB by Decision Unit '!Print_Area</vt:lpstr>
      <vt:lpstr>'B. Summ of Req.'!Print_Area</vt:lpstr>
      <vt:lpstr>'B. Summ of Req. by DU'!Print_Area</vt:lpstr>
      <vt:lpstr>'B. Summ of Req. by DU CNST'!Print_Area</vt:lpstr>
      <vt:lpstr>'B. Summ of Req. CNST'!Print_Area</vt:lpstr>
      <vt:lpstr>'C. Program Changes by DU'!Print_Area</vt:lpstr>
      <vt:lpstr>'D. Strategic Goals &amp; Objectives'!Print_Area</vt:lpstr>
      <vt:lpstr>'D. Strategic Goals&amp;Object CNST'!Print_Area</vt:lpstr>
      <vt:lpstr>'E. ATB Justification'!Print_Area</vt:lpstr>
      <vt:lpstr>'F. 2012 Crosswalk'!Print_Area</vt:lpstr>
      <vt:lpstr>'F. 2012 Crosswalk CNST'!Print_Area</vt:lpstr>
      <vt:lpstr>'G. 2013 Crosswalk'!Print_Area</vt:lpstr>
      <vt:lpstr>'G. 2013 Crosswalk CNST'!Print_Area</vt:lpstr>
      <vt:lpstr>'H. Reimb Resources FY 2014'!Print_Area</vt:lpstr>
      <vt:lpstr>'I. Permanent Positions'!Print_Area</vt:lpstr>
      <vt:lpstr>'J. Financial Analysis (2)'!Print_Area</vt:lpstr>
      <vt:lpstr>'K. Summary by Grade'!Print_Area</vt:lpstr>
      <vt:lpstr>'L. Summary by OC'!Print_Area</vt:lpstr>
      <vt:lpstr>'L. Summary by OC CNST'!Print_Area</vt:lpstr>
      <vt:lpstr>'C. Program Changes by DU'!Print_Titles</vt:lpstr>
      <vt:lpstr>'E. ATB Justification'!Print_Titles</vt:lpstr>
      <vt:lpstr>'J. Financial Analysis (2)'!Print_Titles</vt:lpstr>
      <vt:lpstr>'H. Reimb Resources FY 2014'!REIMPRO</vt:lpstr>
    </vt:vector>
  </TitlesOfParts>
  <Company>JMD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tphan</dc:creator>
  <cp:lastModifiedBy>Rachele M Salvo</cp:lastModifiedBy>
  <cp:lastPrinted>2013-03-29T21:20:08Z</cp:lastPrinted>
  <dcterms:created xsi:type="dcterms:W3CDTF">2012-12-06T16:08:32Z</dcterms:created>
  <dcterms:modified xsi:type="dcterms:W3CDTF">2013-04-04T19:45:34Z</dcterms:modified>
</cp:coreProperties>
</file>