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65" windowWidth="25230" windowHeight="12225" tabRatio="806"/>
  </bookViews>
  <sheets>
    <sheet name="B. Summ of Req." sheetId="20" r:id="rId1"/>
    <sheet name="B. Summ of Req. by DU" sheetId="4" r:id="rId2"/>
    <sheet name="C. Program Changes by DU" sheetId="5" r:id="rId3"/>
    <sheet name="D. Strategic Goals &amp; Objectives" sheetId="8" r:id="rId4"/>
    <sheet name="E. ATB Justification" sheetId="21" r:id="rId5"/>
    <sheet name="F. 2012 Crosswalk" sheetId="10" r:id="rId6"/>
    <sheet name="G. 2013 Crosswalk" sheetId="11" r:id="rId7"/>
    <sheet name="H. Reimbursable Resources" sheetId="12" r:id="rId8"/>
    <sheet name="I. Permanent Positions" sheetId="13" r:id="rId9"/>
    <sheet name="J. Financial Analysis" sheetId="16" r:id="rId10"/>
    <sheet name="K. Summary by Grade" sheetId="18" r:id="rId11"/>
    <sheet name="L. Summary by OC" sheetId="14" r:id="rId12"/>
    <sheet name="Sheet1" sheetId="22" r:id="rId13"/>
    <sheet name="Sheet2" sheetId="23" r:id="rId14"/>
  </sheets>
  <definedNames>
    <definedName name="_11POS_BY_CAT">#REF!</definedName>
    <definedName name="_1ATTORNEY_SUPP">#REF!</definedName>
    <definedName name="_2ATTORNEY_SUPP">#REF!</definedName>
    <definedName name="_2GA_ROLLUP">#REF!</definedName>
    <definedName name="_3POS_BY_CAT">#REF!</definedName>
    <definedName name="_6GA_ROLLUP">#REF!</definedName>
    <definedName name="_7GA_ROLLUP">#REF!</definedName>
    <definedName name="_9POS_BY_CAT">#REF!</definedName>
    <definedName name="DL">#REF!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0">'B. Summ of Req.'!$A$1:$D$33</definedName>
    <definedName name="_xlnm.Print_Area" localSheetId="1">'B. Summ of Req. by DU'!$A$1:$M$26</definedName>
    <definedName name="_xlnm.Print_Area" localSheetId="2">'C. Program Changes by DU'!$A$3:$J$13</definedName>
    <definedName name="_xlnm.Print_Area" localSheetId="3">'D. Strategic Goals &amp; Objectives'!$A$1:$L$17</definedName>
    <definedName name="_xlnm.Print_Area" localSheetId="4">'E. ATB Justification'!$A$1:$G$18</definedName>
    <definedName name="_xlnm.Print_Area" localSheetId="5">'F. 2012 Crosswalk'!$A$1:$L$24</definedName>
    <definedName name="_xlnm.Print_Area" localSheetId="6">'G. 2013 Crosswalk'!$A$1:$L$25</definedName>
    <definedName name="_xlnm.Print_Area" localSheetId="7">'H. Reimbursable Resources'!$A$1:$M$17</definedName>
    <definedName name="_xlnm.Print_Area" localSheetId="8">'I. Permanent Positions'!$A$1:$D$17</definedName>
    <definedName name="_xlnm.Print_Area" localSheetId="9">'J. Financial Analysis'!$A$1:$C$11</definedName>
    <definedName name="_xlnm.Print_Area" localSheetId="10">'K. Summary by Grade'!$A$1:$L$18</definedName>
    <definedName name="_xlnm.Print_Area" localSheetId="11">'L. Summary by OC'!$A$1:$I$31</definedName>
    <definedName name="_xlnm.Print_Area">#REF!</definedName>
    <definedName name="_xlnm.Print_Titles" localSheetId="4">'E. ATB Justification'!$1:$5</definedName>
    <definedName name="_xlnm.Print_Titles" localSheetId="9">'J. Financial Analysis'!$1:$4</definedName>
    <definedName name="REIMPRO">#REF!</definedName>
    <definedName name="REIMSOR">#REF!</definedName>
    <definedName name="Test">#REF!</definedName>
  </definedNames>
  <calcPr calcId="145621"/>
</workbook>
</file>

<file path=xl/calcChain.xml><?xml version="1.0" encoding="utf-8"?>
<calcChain xmlns="http://schemas.openxmlformats.org/spreadsheetml/2006/main">
  <c r="I23" i="14" l="1"/>
  <c r="G23" i="14"/>
  <c r="E23" i="14"/>
  <c r="C23" i="14"/>
  <c r="L9" i="11"/>
  <c r="L8" i="11"/>
  <c r="L9" i="10"/>
  <c r="L8" i="10"/>
  <c r="G18" i="21"/>
  <c r="E17" i="21"/>
  <c r="E18" i="21" s="1"/>
  <c r="J20" i="4" l="1"/>
  <c r="J19" i="4"/>
  <c r="C23" i="4"/>
  <c r="F23" i="4"/>
  <c r="I23" i="4"/>
  <c r="F21" i="4"/>
  <c r="C21" i="4"/>
  <c r="L8" i="4"/>
  <c r="K8" i="4"/>
  <c r="D30" i="20"/>
  <c r="C30" i="20"/>
  <c r="B30" i="20"/>
  <c r="D21" i="20"/>
  <c r="C21" i="20"/>
  <c r="B21" i="20"/>
  <c r="D11" i="20"/>
  <c r="C11" i="20"/>
  <c r="B11" i="20"/>
  <c r="K8" i="11" l="1"/>
  <c r="E20" i="14" l="1"/>
  <c r="G20" i="14" s="1"/>
  <c r="G17" i="14"/>
  <c r="G9" i="14"/>
  <c r="G7" i="14"/>
  <c r="D15" i="13"/>
  <c r="D14" i="13"/>
  <c r="D13" i="13"/>
  <c r="D12" i="13"/>
  <c r="D11" i="13"/>
  <c r="D10" i="13"/>
  <c r="D9" i="13"/>
  <c r="D8" i="13"/>
  <c r="M9" i="4"/>
  <c r="L9" i="4"/>
  <c r="K9" i="4"/>
  <c r="M8" i="4"/>
  <c r="C20" i="14" l="1"/>
  <c r="L10" i="8" l="1"/>
  <c r="K10" i="8"/>
  <c r="L9" i="8"/>
  <c r="K9" i="8"/>
  <c r="D26" i="20"/>
  <c r="C26" i="20"/>
  <c r="B26" i="20"/>
  <c r="F17" i="21" l="1"/>
  <c r="F18" i="21" s="1"/>
  <c r="G17" i="21" l="1"/>
  <c r="D20" i="20" l="1"/>
  <c r="D22" i="20" s="1"/>
  <c r="C20" i="20"/>
  <c r="C22" i="20" s="1"/>
  <c r="B20" i="20"/>
  <c r="B22" i="20" s="1"/>
  <c r="C27" i="20" l="1"/>
  <c r="D27" i="20"/>
  <c r="B27" i="20"/>
  <c r="C29" i="20" l="1"/>
  <c r="D29" i="20"/>
  <c r="B29" i="20"/>
  <c r="K9" i="11" l="1"/>
  <c r="J9" i="11"/>
  <c r="K9" i="10" l="1"/>
  <c r="K8" i="10"/>
  <c r="A17" i="4" l="1"/>
  <c r="A16" i="4"/>
  <c r="K8" i="12" l="1"/>
  <c r="C11" i="8"/>
  <c r="C12" i="8" s="1"/>
  <c r="H16" i="4"/>
  <c r="B10" i="4"/>
  <c r="J9" i="10" l="1"/>
  <c r="J8" i="10"/>
  <c r="D12" i="5" l="1"/>
  <c r="L11" i="18" l="1"/>
  <c r="K11" i="18"/>
  <c r="L10" i="18"/>
  <c r="K10" i="18"/>
  <c r="L9" i="18"/>
  <c r="K9" i="18"/>
  <c r="L8" i="18"/>
  <c r="K8" i="18"/>
  <c r="J12" i="18"/>
  <c r="I12" i="18"/>
  <c r="H12" i="18"/>
  <c r="G12" i="18"/>
  <c r="F12" i="18"/>
  <c r="E12" i="18"/>
  <c r="L12" i="18" l="1"/>
  <c r="K12" i="18"/>
  <c r="C9" i="16" l="1"/>
  <c r="I25" i="14"/>
  <c r="I26" i="14"/>
  <c r="I24" i="14"/>
  <c r="B9" i="16" l="1"/>
  <c r="I22" i="14"/>
  <c r="I21" i="14"/>
  <c r="I20" i="14"/>
  <c r="I19" i="14"/>
  <c r="I18" i="14"/>
  <c r="I17" i="14"/>
  <c r="I16" i="14"/>
  <c r="I15" i="14"/>
  <c r="I14" i="14"/>
  <c r="I13" i="14"/>
  <c r="I12" i="14"/>
  <c r="I11" i="14"/>
  <c r="I10" i="14"/>
  <c r="I9" i="14"/>
  <c r="C27" i="14"/>
  <c r="B27" i="14"/>
  <c r="I7" i="14"/>
  <c r="H7" i="14"/>
  <c r="C16" i="13"/>
  <c r="B16" i="13"/>
  <c r="F27" i="14" l="1"/>
  <c r="G27" i="14"/>
  <c r="D27" i="14"/>
  <c r="E27" i="14"/>
  <c r="D16" i="13"/>
  <c r="H27" i="14"/>
  <c r="I27" i="14" l="1"/>
  <c r="J15" i="12" l="1"/>
  <c r="I15" i="12"/>
  <c r="H15" i="12"/>
  <c r="G15" i="12"/>
  <c r="F15" i="12"/>
  <c r="E15" i="12"/>
  <c r="D15" i="12"/>
  <c r="C15" i="12"/>
  <c r="B15" i="12"/>
  <c r="M14" i="12"/>
  <c r="L14" i="12"/>
  <c r="K14" i="12"/>
  <c r="M9" i="12"/>
  <c r="L9" i="12"/>
  <c r="K9" i="12"/>
  <c r="M8" i="12"/>
  <c r="L8" i="12"/>
  <c r="J10" i="12"/>
  <c r="I10" i="12"/>
  <c r="H10" i="12"/>
  <c r="G10" i="12"/>
  <c r="F10" i="12"/>
  <c r="E10" i="12"/>
  <c r="D10" i="12"/>
  <c r="C10" i="12"/>
  <c r="B10" i="12"/>
  <c r="I10" i="11"/>
  <c r="H10" i="11"/>
  <c r="H13" i="11" s="1"/>
  <c r="G10" i="11"/>
  <c r="F10" i="11"/>
  <c r="E10" i="11"/>
  <c r="D10" i="11"/>
  <c r="C10" i="11"/>
  <c r="B10" i="11"/>
  <c r="J8" i="11"/>
  <c r="G10" i="10"/>
  <c r="F10" i="10"/>
  <c r="E10" i="10"/>
  <c r="I10" i="10"/>
  <c r="H10" i="10"/>
  <c r="D10" i="10"/>
  <c r="C10" i="10"/>
  <c r="B10" i="10"/>
  <c r="F11" i="11" l="1"/>
  <c r="F13" i="11" s="1"/>
  <c r="C11" i="11"/>
  <c r="C13" i="11" s="1"/>
  <c r="C11" i="10"/>
  <c r="C13" i="10" s="1"/>
  <c r="F11" i="10"/>
  <c r="F13" i="10" s="1"/>
  <c r="K10" i="11"/>
  <c r="L10" i="11"/>
  <c r="J10" i="11"/>
  <c r="K15" i="12"/>
  <c r="L15" i="12"/>
  <c r="M15" i="12"/>
  <c r="L10" i="12"/>
  <c r="K10" i="12"/>
  <c r="M10" i="12"/>
  <c r="K10" i="10"/>
  <c r="K11" i="10" s="1"/>
  <c r="J10" i="10"/>
  <c r="L10" i="10"/>
  <c r="K11" i="11" l="1"/>
  <c r="K13" i="11" s="1"/>
  <c r="K13" i="10"/>
  <c r="J11" i="8"/>
  <c r="J12" i="8" s="1"/>
  <c r="I11" i="8"/>
  <c r="I12" i="8" s="1"/>
  <c r="H11" i="8"/>
  <c r="H12" i="8" s="1"/>
  <c r="G11" i="8"/>
  <c r="G12" i="8" s="1"/>
  <c r="F11" i="8"/>
  <c r="F12" i="8" s="1"/>
  <c r="E11" i="8"/>
  <c r="E12" i="8" s="1"/>
  <c r="D11" i="8"/>
  <c r="D12" i="8" s="1"/>
  <c r="L11" i="8" l="1"/>
  <c r="L12" i="8" s="1"/>
  <c r="K11" i="8"/>
  <c r="K12" i="8" s="1"/>
  <c r="F12" i="5"/>
  <c r="E12" i="5"/>
  <c r="C12" i="5"/>
  <c r="G18" i="4"/>
  <c r="G20" i="4" s="1"/>
  <c r="F18" i="4"/>
  <c r="E18" i="4"/>
  <c r="D18" i="4"/>
  <c r="D20" i="4" s="1"/>
  <c r="C18" i="4"/>
  <c r="B18" i="4"/>
  <c r="J10" i="4"/>
  <c r="I10" i="4"/>
  <c r="I12" i="4" s="1"/>
  <c r="H10" i="4"/>
  <c r="G10" i="4"/>
  <c r="F10" i="4"/>
  <c r="F12" i="4" s="1"/>
  <c r="E10" i="4"/>
  <c r="D10" i="4"/>
  <c r="C10" i="4"/>
  <c r="C12" i="4" s="1"/>
  <c r="J17" i="4"/>
  <c r="J16" i="4"/>
  <c r="I16" i="4"/>
  <c r="K10" i="4" l="1"/>
  <c r="L10" i="4"/>
  <c r="M10" i="4"/>
  <c r="J18" i="4"/>
  <c r="L12" i="4"/>
  <c r="I17" i="4"/>
  <c r="I18" i="4" s="1"/>
  <c r="I21" i="4" s="1"/>
  <c r="H17" i="4"/>
  <c r="H18" i="4" s="1"/>
</calcChain>
</file>

<file path=xl/sharedStrings.xml><?xml version="1.0" encoding="utf-8"?>
<sst xmlns="http://schemas.openxmlformats.org/spreadsheetml/2006/main" count="583" uniqueCount="167">
  <si>
    <t>Summary of Requirements</t>
  </si>
  <si>
    <t>(Dollars in Thousands)</t>
  </si>
  <si>
    <t>FY 2014 Request</t>
  </si>
  <si>
    <t>Direct Pos.</t>
  </si>
  <si>
    <t>Amount</t>
  </si>
  <si>
    <t>2012 Enacted</t>
  </si>
  <si>
    <t>2013 Continuing Resolution</t>
  </si>
  <si>
    <t>Technical Adjustments</t>
  </si>
  <si>
    <t>Transfers:</t>
  </si>
  <si>
    <t>Pay and Benefits</t>
  </si>
  <si>
    <t>2014 Current Services</t>
  </si>
  <si>
    <t>Program Changes</t>
  </si>
  <si>
    <t>Total Program Changes</t>
  </si>
  <si>
    <t>2014 Total Request</t>
  </si>
  <si>
    <t>end of line</t>
  </si>
  <si>
    <t>end of sheet</t>
  </si>
  <si>
    <t>2014 Increases</t>
  </si>
  <si>
    <t>2014 Offsets</t>
  </si>
  <si>
    <t>2014 Request</t>
  </si>
  <si>
    <t>Total</t>
  </si>
  <si>
    <t>Direct FTE</t>
  </si>
  <si>
    <t>FY 2014 Program Increases/Offsets by Decision Unit</t>
  </si>
  <si>
    <t>Agt./
Atty.</t>
  </si>
  <si>
    <t>Resources by Department of Justice Strategic Goal/Objective</t>
  </si>
  <si>
    <t>Strategic Goal and Strategic Objective</t>
  </si>
  <si>
    <t>Direct Amount</t>
  </si>
  <si>
    <t>Direct/
Reimb FTE</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</si>
  <si>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</si>
  <si>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</si>
  <si>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</si>
  <si>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</si>
  <si>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</si>
  <si>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Transfers</t>
  </si>
  <si>
    <t>25.6 Medical Care</t>
  </si>
  <si>
    <t xml:space="preserve"> </t>
  </si>
  <si>
    <t>Subtotal, Pay and Benefits</t>
  </si>
  <si>
    <t>Crosswalk of 2012 Availability</t>
  </si>
  <si>
    <t>Reprogramming/Transfers</t>
  </si>
  <si>
    <t xml:space="preserve">Carryover </t>
  </si>
  <si>
    <t>Crosswalk of 2013 Availability</t>
  </si>
  <si>
    <t>2013 Availability</t>
  </si>
  <si>
    <t>Summary of Reimbursable Resources</t>
  </si>
  <si>
    <t>2012 Actual</t>
  </si>
  <si>
    <t>Increase/Decrease</t>
  </si>
  <si>
    <t>Reimb. Pos.</t>
  </si>
  <si>
    <t>Reimb. FTE</t>
  </si>
  <si>
    <t>Detail of Permanent Positions by Category</t>
  </si>
  <si>
    <t>Category</t>
  </si>
  <si>
    <t>Clerical and Office Services (300-399)</t>
  </si>
  <si>
    <t>Accounting and Budget (500-599)</t>
  </si>
  <si>
    <t>Attorneys (905)</t>
  </si>
  <si>
    <t>Business &amp; Industry (1100-1199)</t>
  </si>
  <si>
    <t>Information Technology Mgmt  (2210)</t>
  </si>
  <si>
    <t>Total Direct Pos.</t>
  </si>
  <si>
    <t>Headquarters (Washington, D.C.)</t>
  </si>
  <si>
    <t>Summary of Requirements by Object Class</t>
  </si>
  <si>
    <t>Object Class</t>
  </si>
  <si>
    <t>11.1 Full-Time Permanent</t>
  </si>
  <si>
    <t>Other Object  Classes</t>
  </si>
  <si>
    <t>12.0 Personnel Benefits</t>
  </si>
  <si>
    <t>21.0 Travel and Transportation of Persons</t>
  </si>
  <si>
    <t>23.1 Rental Payments to GSA</t>
  </si>
  <si>
    <t>23.2 Rental Payments to Others</t>
  </si>
  <si>
    <t>23.3 Communications, Utilities, and Miscellaneous Charges</t>
  </si>
  <si>
    <t>25.1 Advisory and Assistance Services</t>
  </si>
  <si>
    <t>25.2 Other Services from Non-Federal Sources</t>
  </si>
  <si>
    <t>25.3 Other Goods and Services from Federal Sources</t>
  </si>
  <si>
    <t>25.7 Operation and Maintenance of Equipment</t>
  </si>
  <si>
    <t>25.8 Subsistence and Support of Persons</t>
  </si>
  <si>
    <t>26.0 Supplies and Materials</t>
  </si>
  <si>
    <t>31.0 Equipment</t>
  </si>
  <si>
    <t>Total Obligations</t>
  </si>
  <si>
    <t>Add - Unobligated End-of-Year, Available</t>
  </si>
  <si>
    <t>Total Direct Requirements</t>
  </si>
  <si>
    <t>Financial Analysis of Program Changes</t>
  </si>
  <si>
    <t>GS-15</t>
  </si>
  <si>
    <t>GS-14</t>
  </si>
  <si>
    <t>GS-13</t>
  </si>
  <si>
    <t>Grades and Salary Ranges</t>
  </si>
  <si>
    <t>-</t>
  </si>
  <si>
    <t>Total, Appropriated Positions</t>
  </si>
  <si>
    <t>Average SES Salary</t>
  </si>
  <si>
    <t>Average GS Salary</t>
  </si>
  <si>
    <t>Average GS Grade</t>
  </si>
  <si>
    <t>Base Adjustments</t>
  </si>
  <si>
    <t>Total Base Adjustments</t>
  </si>
  <si>
    <t>Total Technical and Base Adjustments</t>
  </si>
  <si>
    <t xml:space="preserve">2012 Appropriation Enacted </t>
  </si>
  <si>
    <t>Estimate FTE</t>
  </si>
  <si>
    <t>Actual FTE</t>
  </si>
  <si>
    <t>Estim. FTE</t>
  </si>
  <si>
    <t>Total Direct</t>
  </si>
  <si>
    <t>Grand Total, FTE</t>
  </si>
  <si>
    <t>Program Activity</t>
  </si>
  <si>
    <t>Location of Description by Program Activity</t>
  </si>
  <si>
    <t>2012 Appropriation Enacted</t>
  </si>
  <si>
    <t>Justifications for Technical and Base Adjustments</t>
  </si>
  <si>
    <t>TOTAL DIRECT TECHNICAL and BASE ADJUSTMENTS</t>
  </si>
  <si>
    <t>Recoveries/Refunds</t>
  </si>
  <si>
    <t>Obligations by Program Activity</t>
  </si>
  <si>
    <t>Summary of Requirements by Grade</t>
  </si>
  <si>
    <t>SES/SL</t>
  </si>
  <si>
    <t>Total Program Change Requests</t>
  </si>
  <si>
    <t>22.0 Transportation of Things</t>
  </si>
  <si>
    <t>Subtract - Unobligated Balance, Start-of-Year</t>
  </si>
  <si>
    <t>Budgetary Resources</t>
  </si>
  <si>
    <t>Protect judges, witnesses, and other participants in federal proceedings; apprehend fugitives; and ensure the appearance of criminal defendants for judicial proceedings or confinement.</t>
  </si>
  <si>
    <t>Est. FTE</t>
  </si>
  <si>
    <t>2014 Technical and Base Adjustments</t>
  </si>
  <si>
    <t>Collections by Source</t>
  </si>
  <si>
    <t>Subtract - Recoveries/Refunds</t>
  </si>
  <si>
    <t>2013 Planned</t>
  </si>
  <si>
    <t>2012 Appropriation Enacted w/o Balance Rescission</t>
  </si>
  <si>
    <t>2012 - 2014 Total Change</t>
  </si>
  <si>
    <t>Note: The FTE for FY 2012 is actual and for FY 2013 and FY 2014 are estimates.</t>
  </si>
  <si>
    <t>2013 Continuing Resolution *</t>
  </si>
  <si>
    <t>2013 Continuing 
Resolution *</t>
  </si>
  <si>
    <t>2013 Availability *</t>
  </si>
  <si>
    <t>*The 2013 Availability includes the 0.612% funding provided by the Continuing Appropriations Resolution, 2013 (P.L. 112-175, Section 101 (c)).</t>
  </si>
  <si>
    <t>*The 2013 Continuing Resolution includes the 0.612% funding provided by the Continuing Appropriations Resolution, 2013 (P.L. 112-175, Section 101 (c)).</t>
  </si>
  <si>
    <t>*The 2013 Continuing Resolution includes the 0.612% funding provided by the Continuing Appropriations Resolution, 2013 (P.L. 112-175, Section 101(c)).</t>
  </si>
  <si>
    <t>2013 Reprogramming/Transfers</t>
  </si>
  <si>
    <t xml:space="preserve">2013 Carryover </t>
  </si>
  <si>
    <t>2013 Recoveries/Refunds</t>
  </si>
  <si>
    <t>Federal Prisoner Detention</t>
  </si>
  <si>
    <t>JCON AND JCON S/TS - To Components</t>
  </si>
  <si>
    <t>Increases:</t>
  </si>
  <si>
    <t>Housing of USMS Detainees</t>
  </si>
  <si>
    <t>USMS FPD</t>
  </si>
  <si>
    <t>Detention Services</t>
  </si>
  <si>
    <t>JPATS</t>
  </si>
  <si>
    <t>The Office of the Federal Detention Trustee merger with USMS</t>
  </si>
  <si>
    <t>Bureau of Prisons - Parole Violators</t>
  </si>
  <si>
    <t>ICE - eIGA</t>
  </si>
  <si>
    <t>Senior Executive</t>
  </si>
  <si>
    <t>Senior Level</t>
  </si>
  <si>
    <t>Mathematics and Statistics (1500-1599)</t>
  </si>
  <si>
    <t>2013 CR 0.612% Increase</t>
  </si>
  <si>
    <t>Total 2013 Continuing Resolution</t>
  </si>
  <si>
    <r>
      <t>Note</t>
    </r>
    <r>
      <rPr>
        <b/>
        <sz val="11"/>
        <color theme="1"/>
        <rFont val="Arial"/>
        <family val="2"/>
      </rPr>
      <t>:</t>
    </r>
    <r>
      <rPr>
        <sz val="11"/>
        <color theme="1"/>
        <rFont val="Arial"/>
        <family val="2"/>
      </rPr>
      <t xml:space="preserve"> Excludes Balance Rescission.</t>
    </r>
  </si>
  <si>
    <r>
      <t>Health Insurance:</t>
    </r>
    <r>
      <rPr>
        <sz val="9"/>
        <color theme="1"/>
        <rFont val="Arial"/>
        <family val="2"/>
      </rPr>
      <t xml:space="preserve">
Effective January 2014, the component's contribution to Federal employees' health insurance increases by XX percent.  Applied against the 2013 estimate of $_______, the additional amount required is $</t>
    </r>
    <r>
      <rPr>
        <u/>
        <sz val="9"/>
        <color theme="1"/>
        <rFont val="Arial"/>
        <family val="2"/>
      </rPr>
      <t>5,000</t>
    </r>
    <r>
      <rPr>
        <sz val="9"/>
        <color theme="1"/>
        <rFont val="Arial"/>
        <family val="2"/>
      </rPr>
      <t>.</t>
    </r>
  </si>
  <si>
    <t>Carryover:  OFDT carried forward $26,516,482 from funds provided in FY 2011.</t>
  </si>
  <si>
    <t>Recoveries:  OFDT recovered $3,527,891 from previous years for detention services as of 9/30/2012.</t>
  </si>
  <si>
    <t>Carryover:  OFDT carried forward $11,782,843 from funds provided in FY 2012.</t>
  </si>
  <si>
    <t>Recoveries:  OFDT recovered $70,480,947 from previous years for detention services as of 12/31/2012.</t>
  </si>
  <si>
    <t>FY 2013 Continuing Resolution</t>
  </si>
  <si>
    <t xml:space="preserve">         2012 Enacted and 2013 Continuing Resolution reflect resources under the Office of the Federal Detention Trustee (OFDT).Technical Adjustment reflects the shifting of OFDT resources to the FPD account.</t>
  </si>
  <si>
    <t xml:space="preserve">Note:  The 2012 Enacted and 2013 Continuing Resolution reflect resources under the OFDT appropriation.  The Technical Adjustment reflects the shifting of OFDT resources to the FPD account. </t>
  </si>
  <si>
    <t>Total Direct FTE</t>
  </si>
  <si>
    <t>Program Increase</t>
  </si>
  <si>
    <t>Total Program Increase</t>
  </si>
  <si>
    <t xml:space="preserve">Note:  The 2012 Enacted and 2013 Continuing Resolution reflect resources under the OFDT appropriation.  The 2014 Current Services reflects the shifting of OFDT resources to the FPD account. </t>
  </si>
  <si>
    <r>
      <t>A transfer of $</t>
    </r>
    <r>
      <rPr>
        <u/>
        <sz val="9"/>
        <color theme="1"/>
        <rFont val="Arial"/>
        <family val="2"/>
      </rPr>
      <t>12</t>
    </r>
    <r>
      <rPr>
        <sz val="9"/>
        <color theme="1"/>
        <rFont val="Arial"/>
        <family val="2"/>
      </rPr>
      <t xml:space="preserve"> is included in support of the Department's Justice Consolidated Office Network (JCON) and JCON S/TS programs which will be moved to the Working Capital Fund and provided as a billable service in FY 2014..   </t>
    </r>
  </si>
  <si>
    <r>
      <t xml:space="preserve">2014 Pay Raise:
</t>
    </r>
    <r>
      <rPr>
        <sz val="9"/>
        <color theme="1"/>
        <rFont val="Arial"/>
        <family val="2"/>
      </rPr>
      <t>This request provides for a proposed 1 percent pay raise to be effective in January of 2014.  The amount request, $</t>
    </r>
    <r>
      <rPr>
        <u/>
        <sz val="9"/>
        <color theme="1"/>
        <rFont val="Arial"/>
        <family val="2"/>
      </rPr>
      <t>36</t>
    </r>
    <r>
      <rPr>
        <sz val="9"/>
        <color theme="1"/>
        <rFont val="Arial"/>
        <family val="2"/>
      </rPr>
      <t>, represents the pay amounts for 3/4 of the fiscal year plus appropriate benefits ($</t>
    </r>
    <r>
      <rPr>
        <u/>
        <sz val="9"/>
        <color theme="1"/>
        <rFont val="Arial"/>
        <family val="2"/>
      </rPr>
      <t>26</t>
    </r>
    <r>
      <rPr>
        <sz val="9"/>
        <color theme="1"/>
        <rFont val="Arial"/>
        <family val="2"/>
      </rPr>
      <t xml:space="preserve"> for pay and $</t>
    </r>
    <r>
      <rPr>
        <u/>
        <sz val="9"/>
        <color theme="1"/>
        <rFont val="Arial"/>
        <family val="2"/>
      </rPr>
      <t>10</t>
    </r>
    <r>
      <rPr>
        <sz val="9"/>
        <color theme="1"/>
        <rFont val="Arial"/>
        <family val="2"/>
      </rPr>
      <t xml:space="preserve"> for benefits.)</t>
    </r>
  </si>
  <si>
    <r>
      <t xml:space="preserve">Annualization of 2013 Pay Raise:
</t>
    </r>
    <r>
      <rPr>
        <sz val="9"/>
        <color theme="1"/>
        <rFont val="Arial"/>
        <family val="2"/>
      </rPr>
      <t>This pay annualization represents first quarter amounts (October through December) of the 2013 pay increase of 0.5% included in the 2013 President's Budget.  The amount requested $</t>
    </r>
    <r>
      <rPr>
        <u/>
        <sz val="9"/>
        <color theme="1"/>
        <rFont val="Arial"/>
        <family val="2"/>
      </rPr>
      <t>5</t>
    </r>
    <r>
      <rPr>
        <sz val="9"/>
        <color theme="1"/>
        <rFont val="Arial"/>
        <family val="2"/>
      </rPr>
      <t>, represents the pay amounts for 1/4 of the fiscal year plus appropriate benefits ($</t>
    </r>
    <r>
      <rPr>
        <u/>
        <sz val="9"/>
        <color theme="1"/>
        <rFont val="Arial"/>
        <family val="2"/>
      </rPr>
      <t xml:space="preserve"> 3.6</t>
    </r>
    <r>
      <rPr>
        <sz val="9"/>
        <color theme="1"/>
        <rFont val="Arial"/>
        <family val="2"/>
      </rPr>
      <t xml:space="preserve"> for pay and $</t>
    </r>
    <r>
      <rPr>
        <u/>
        <sz val="9"/>
        <color theme="1"/>
        <rFont val="Arial"/>
        <family val="2"/>
      </rPr>
      <t>1.4</t>
    </r>
    <r>
      <rPr>
        <sz val="9"/>
        <color theme="1"/>
        <rFont val="Arial"/>
        <family val="2"/>
      </rPr>
      <t xml:space="preserve"> for benefits).</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</si>
  <si>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t>
    </r>
    <r>
      <rPr>
        <u/>
        <sz val="9"/>
        <color theme="1"/>
        <rFont val="Arial"/>
        <family val="2"/>
      </rPr>
      <t>6</t>
    </r>
    <r>
      <rPr>
        <sz val="9"/>
        <color theme="1"/>
        <rFont val="Arial"/>
        <family val="2"/>
      </rPr>
      <t xml:space="preserve"> is necessary to meet our increased retirement obligations as a result of this conversion.</t>
    </r>
  </si>
  <si>
    <t xml:space="preserve">Note:  The Crosswalk reflects resources under the OFDT appropriation.  </t>
  </si>
  <si>
    <t xml:space="preserve">Note:  The 2012 Actual and 2013 Planned reflect resources under the OFDT appropriation.  The 2014 Request reflects the shifting of OFDT resources to the FPD account. </t>
  </si>
  <si>
    <t>Non-Personnel Costs</t>
  </si>
  <si>
    <t>*Program Offset reflects a rescission of unobligated balances.</t>
  </si>
  <si>
    <t xml:space="preserve">Note:  The 2012 Enacted and 2013 Continuing Resolution reflect resources under the OFDT appropriation.  The 2014 Request reflects the shifting of OFDT resources to the FPD account. </t>
  </si>
  <si>
    <t xml:space="preserve">Note:  The 2012 Enacted and 2013 Availability reflect resources under the OFDT appropriation.  The 2014 Request reflects the shifting of OFDT resources to the FPD account. </t>
  </si>
  <si>
    <t>2014 Balance Cancellation</t>
  </si>
  <si>
    <t>2014 Total Request (with Balance Cancellation)</t>
  </si>
  <si>
    <t>Balance Cancellation</t>
  </si>
  <si>
    <t>Total Direct with Cancellation</t>
  </si>
  <si>
    <t>end fo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</si>
</sst>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sz val="10"/>
      <color theme="0"/>
      <name val="Arial"/>
      <family val="2"/>
    </font>
    <font>
      <b/>
      <vertAlign val="superscript"/>
      <sz val="11"/>
      <color theme="1"/>
      <name val="Arial"/>
      <family val="2"/>
    </font>
    <font>
      <sz val="10"/>
      <name val="Arial"/>
      <family val="2"/>
    </font>
    <font>
      <sz val="12"/>
      <name val="Arial"/>
      <family val="2"/>
    </font>
    <font>
      <sz val="9"/>
      <color rgb="FF1F497D"/>
      <name val="Arial"/>
      <family val="2"/>
    </font>
  </fonts>
  <fills count="2">
    <fill>
      <patternFill patternType="none"/>
    </fill>
    <fill>
      <patternFill patternType="gray125"/>
    </fill>
  </fills>
  <borders count="10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style="medium">
        <color auto="1"/>
      </top>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right style="medium">
        <color auto="1"/>
      </right>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thin">
        <color auto="1"/>
      </left>
      <right style="thin">
        <color auto="1"/>
      </right>
      <top style="dashed">
        <color theme="0" tint="-0.14993743705557422"/>
      </top>
      <bottom style="dashed">
        <color theme="0" tint="-0.14996795556505021"/>
      </bottom>
      <diagonal/>
    </border>
    <border>
      <left style="thin">
        <color auto="1"/>
      </left>
      <right/>
      <top/>
      <bottom style="dashed">
        <color theme="0" tint="-0.14996795556505021"/>
      </bottom>
      <diagonal/>
    </border>
    <border>
      <left style="thin">
        <color auto="1"/>
      </left>
      <right style="thin">
        <color auto="1"/>
      </right>
      <top/>
      <bottom style="dashed">
        <color theme="0" tint="-0.14993743705557422"/>
      </bottom>
      <diagonal/>
    </border>
    <border>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bottom/>
      <diagonal/>
    </border>
  </borders>
  <cellStyleXfs count="20">
    <xf numFmtId="0" fontId="0" fillId="0" borderId="0"/>
    <xf numFmtId="43" fontId="12" fillId="0" borderId="0" applyFont="0" applyFill="0" applyBorder="0" applyAlignment="0" applyProtection="0"/>
    <xf numFmtId="44" fontId="12" fillId="0" borderId="0" applyFont="0" applyFill="0" applyBorder="0" applyAlignment="0" applyProtection="0"/>
    <xf numFmtId="0" fontId="35"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6" fillId="0" borderId="0"/>
    <xf numFmtId="0" fontId="3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cellStyleXfs>
  <cellXfs count="322">
    <xf numFmtId="0" fontId="0" fillId="0" borderId="0" xfId="0"/>
    <xf numFmtId="3" fontId="16" fillId="0" borderId="6" xfId="0" applyNumberFormat="1" applyFont="1" applyBorder="1" applyAlignment="1">
      <alignment horizontal="center" vertical="top" wrapText="1"/>
    </xf>
    <xf numFmtId="3" fontId="16" fillId="0" borderId="7" xfId="0" applyNumberFormat="1" applyFont="1" applyBorder="1" applyAlignment="1">
      <alignment horizontal="center" vertical="top" wrapText="1"/>
    </xf>
    <xf numFmtId="164" fontId="16" fillId="0" borderId="8" xfId="1" applyNumberFormat="1" applyFont="1" applyBorder="1" applyAlignment="1">
      <alignment horizontal="center" vertical="top" wrapText="1"/>
    </xf>
    <xf numFmtId="0" fontId="17" fillId="0" borderId="0" xfId="0" applyFont="1"/>
    <xf numFmtId="0" fontId="16" fillId="0" borderId="0" xfId="0" applyFont="1"/>
    <xf numFmtId="0" fontId="14" fillId="0" borderId="0" xfId="0" applyFont="1" applyAlignment="1"/>
    <xf numFmtId="0" fontId="15" fillId="0" borderId="0" xfId="0" applyFont="1" applyAlignment="1"/>
    <xf numFmtId="0" fontId="13" fillId="0" borderId="0" xfId="0" applyFont="1" applyAlignment="1"/>
    <xf numFmtId="0" fontId="11" fillId="0" borderId="0" xfId="0" applyFont="1"/>
    <xf numFmtId="0" fontId="11" fillId="0" borderId="1" xfId="0" applyFont="1" applyBorder="1" applyAlignment="1">
      <alignment horizontal="center" vertical="top" wrapText="1"/>
    </xf>
    <xf numFmtId="0" fontId="11" fillId="0" borderId="13" xfId="0" applyFont="1" applyBorder="1" applyAlignment="1">
      <alignment horizontal="center" vertical="top" wrapText="1"/>
    </xf>
    <xf numFmtId="0" fontId="16" fillId="0" borderId="15" xfId="0" applyFont="1" applyBorder="1" applyAlignment="1">
      <alignment horizontal="right"/>
    </xf>
    <xf numFmtId="0" fontId="11" fillId="0" borderId="16" xfId="0" applyFont="1" applyBorder="1" applyAlignment="1">
      <alignment horizontal="left" indent="3"/>
    </xf>
    <xf numFmtId="0" fontId="11" fillId="0" borderId="17" xfId="0" applyFont="1" applyBorder="1"/>
    <xf numFmtId="0" fontId="11" fillId="0" borderId="18" xfId="0" applyFont="1" applyBorder="1"/>
    <xf numFmtId="0" fontId="11" fillId="0" borderId="19" xfId="0" applyFont="1" applyBorder="1" applyAlignment="1">
      <alignment horizontal="left" indent="3"/>
    </xf>
    <xf numFmtId="0" fontId="11" fillId="0" borderId="6" xfId="0" applyFont="1" applyBorder="1" applyAlignment="1">
      <alignment horizontal="left" indent="3"/>
    </xf>
    <xf numFmtId="0" fontId="19" fillId="0" borderId="0" xfId="0" applyFont="1" applyAlignment="1"/>
    <xf numFmtId="0" fontId="10" fillId="0" borderId="1" xfId="0" applyFont="1" applyBorder="1" applyAlignment="1">
      <alignment horizontal="center" vertical="top" wrapText="1"/>
    </xf>
    <xf numFmtId="0" fontId="10" fillId="0" borderId="0" xfId="0" applyFont="1"/>
    <xf numFmtId="0" fontId="16" fillId="0" borderId="6" xfId="0" applyFont="1" applyBorder="1" applyAlignment="1">
      <alignment horizontal="right"/>
    </xf>
    <xf numFmtId="0" fontId="16" fillId="0" borderId="31" xfId="0" applyFont="1" applyBorder="1" applyAlignment="1">
      <alignment horizontal="right"/>
    </xf>
    <xf numFmtId="0" fontId="10" fillId="0" borderId="0" xfId="0" applyFont="1" applyAlignment="1">
      <alignment vertical="top" wrapText="1"/>
    </xf>
    <xf numFmtId="0" fontId="10" fillId="0" borderId="0" xfId="0" applyFont="1" applyAlignment="1">
      <alignment vertical="top"/>
    </xf>
    <xf numFmtId="0" fontId="10" fillId="0" borderId="13" xfId="0" applyFont="1" applyBorder="1" applyAlignment="1">
      <alignment horizontal="center" vertical="top" wrapText="1"/>
    </xf>
    <xf numFmtId="3" fontId="11" fillId="0" borderId="20" xfId="0" applyNumberFormat="1" applyFont="1" applyBorder="1"/>
    <xf numFmtId="3" fontId="10" fillId="0" borderId="20" xfId="0" applyNumberFormat="1" applyFont="1" applyBorder="1"/>
    <xf numFmtId="3" fontId="10" fillId="0" borderId="21" xfId="0" applyNumberFormat="1" applyFont="1" applyBorder="1"/>
    <xf numFmtId="3" fontId="16" fillId="0" borderId="37" xfId="0" applyNumberFormat="1" applyFont="1" applyBorder="1"/>
    <xf numFmtId="3" fontId="16" fillId="0" borderId="38" xfId="0" applyNumberFormat="1" applyFont="1" applyBorder="1"/>
    <xf numFmtId="0" fontId="16" fillId="0" borderId="36" xfId="0" applyFont="1" applyBorder="1" applyAlignment="1">
      <alignment horizontal="right"/>
    </xf>
    <xf numFmtId="0" fontId="16" fillId="0" borderId="44" xfId="0" applyFont="1" applyBorder="1" applyAlignment="1">
      <alignment vertical="top"/>
    </xf>
    <xf numFmtId="0" fontId="11" fillId="0" borderId="45" xfId="0" applyFont="1" applyBorder="1" applyAlignment="1">
      <alignment vertical="top"/>
    </xf>
    <xf numFmtId="0" fontId="11" fillId="0" borderId="46" xfId="0" applyFont="1" applyBorder="1"/>
    <xf numFmtId="0" fontId="11" fillId="0" borderId="47" xfId="0" applyFont="1" applyBorder="1"/>
    <xf numFmtId="0" fontId="16" fillId="0" borderId="31" xfId="0" applyFont="1" applyBorder="1" applyAlignment="1">
      <alignment horizontal="center"/>
    </xf>
    <xf numFmtId="3" fontId="16" fillId="0" borderId="7" xfId="0" applyNumberFormat="1" applyFont="1" applyBorder="1"/>
    <xf numFmtId="0" fontId="13" fillId="0" borderId="0" xfId="0" applyFont="1" applyBorder="1" applyAlignment="1"/>
    <xf numFmtId="0" fontId="16" fillId="0" borderId="29" xfId="0" applyFont="1" applyBorder="1" applyAlignment="1">
      <alignment vertical="top" wrapText="1"/>
    </xf>
    <xf numFmtId="0" fontId="10" fillId="0" borderId="30" xfId="0" applyFont="1" applyBorder="1" applyAlignment="1">
      <alignment vertical="top" wrapText="1"/>
    </xf>
    <xf numFmtId="0" fontId="21" fillId="0" borderId="33" xfId="0" applyFont="1" applyBorder="1" applyAlignment="1">
      <alignment vertical="center" wrapText="1"/>
    </xf>
    <xf numFmtId="0" fontId="24" fillId="0" borderId="0" xfId="0" applyFont="1" applyAlignment="1"/>
    <xf numFmtId="0" fontId="22" fillId="0" borderId="0" xfId="0" applyFont="1"/>
    <xf numFmtId="0" fontId="21" fillId="0" borderId="49" xfId="0" applyFont="1" applyBorder="1" applyAlignment="1">
      <alignment vertical="top"/>
    </xf>
    <xf numFmtId="0" fontId="22" fillId="0" borderId="45" xfId="0" applyFont="1" applyBorder="1" applyAlignment="1">
      <alignment vertical="top"/>
    </xf>
    <xf numFmtId="0" fontId="22" fillId="0" borderId="46" xfId="0" applyFont="1" applyBorder="1"/>
    <xf numFmtId="0" fontId="21" fillId="0" borderId="44" xfId="0" applyFont="1" applyBorder="1" applyAlignment="1">
      <alignment vertical="top"/>
    </xf>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7" xfId="0" applyFont="1" applyBorder="1"/>
    <xf numFmtId="3" fontId="22" fillId="0" borderId="20" xfId="0" applyNumberFormat="1" applyFont="1" applyBorder="1"/>
    <xf numFmtId="3" fontId="21" fillId="0" borderId="37" xfId="0" applyNumberFormat="1" applyFont="1" applyBorder="1"/>
    <xf numFmtId="3" fontId="22" fillId="0" borderId="17" xfId="0" applyNumberFormat="1" applyFont="1" applyBorder="1"/>
    <xf numFmtId="0" fontId="22" fillId="0" borderId="44" xfId="0" applyFont="1" applyBorder="1" applyAlignment="1">
      <alignment vertical="top"/>
    </xf>
    <xf numFmtId="3" fontId="21" fillId="0" borderId="20" xfId="0" applyNumberFormat="1" applyFont="1" applyBorder="1"/>
    <xf numFmtId="0" fontId="22" fillId="0" borderId="48" xfId="0" applyFont="1" applyBorder="1" applyAlignment="1">
      <alignment vertical="top"/>
    </xf>
    <xf numFmtId="3" fontId="21" fillId="0" borderId="56" xfId="0" applyNumberFormat="1" applyFont="1" applyBorder="1"/>
    <xf numFmtId="0" fontId="21" fillId="0" borderId="3" xfId="0" applyFont="1" applyBorder="1" applyAlignment="1">
      <alignment horizontal="center" vertical="center" wrapText="1"/>
    </xf>
    <xf numFmtId="0" fontId="22" fillId="0" borderId="18" xfId="0" applyFont="1" applyBorder="1"/>
    <xf numFmtId="3" fontId="22" fillId="0" borderId="21" xfId="0" applyNumberFormat="1" applyFont="1" applyBorder="1"/>
    <xf numFmtId="3" fontId="21" fillId="0" borderId="38" xfId="0" applyNumberFormat="1" applyFont="1" applyBorder="1"/>
    <xf numFmtId="3" fontId="22" fillId="0" borderId="18" xfId="0" applyNumberFormat="1" applyFont="1" applyBorder="1"/>
    <xf numFmtId="3" fontId="21" fillId="0" borderId="58" xfId="0" applyNumberFormat="1" applyFont="1" applyBorder="1"/>
    <xf numFmtId="0" fontId="13" fillId="0" borderId="0" xfId="0" applyFont="1"/>
    <xf numFmtId="0" fontId="26" fillId="0" borderId="0" xfId="0" applyFont="1"/>
    <xf numFmtId="0" fontId="13" fillId="0" borderId="33" xfId="0" applyFont="1" applyBorder="1" applyAlignment="1"/>
    <xf numFmtId="0" fontId="17" fillId="0" borderId="0" xfId="0" applyFont="1" applyAlignment="1"/>
    <xf numFmtId="0" fontId="10" fillId="0" borderId="0" xfId="0" applyFont="1" applyAlignment="1">
      <alignment horizontal="left" indent="2"/>
    </xf>
    <xf numFmtId="0" fontId="9" fillId="0" borderId="1" xfId="0" applyFont="1" applyBorder="1" applyAlignment="1">
      <alignment horizontal="center" vertical="top" wrapText="1"/>
    </xf>
    <xf numFmtId="0" fontId="16" fillId="0" borderId="0" xfId="0" applyFont="1" applyBorder="1" applyAlignment="1">
      <alignment horizontal="center" vertical="center" wrapText="1"/>
    </xf>
    <xf numFmtId="0" fontId="11" fillId="0" borderId="45" xfId="0" applyFont="1" applyBorder="1"/>
    <xf numFmtId="0" fontId="9" fillId="0" borderId="16" xfId="0" applyFont="1" applyBorder="1" applyAlignment="1">
      <alignment horizontal="left" indent="2"/>
    </xf>
    <xf numFmtId="0" fontId="9" fillId="0" borderId="19" xfId="0" applyFont="1" applyBorder="1" applyAlignment="1">
      <alignment horizontal="left" indent="2"/>
    </xf>
    <xf numFmtId="0" fontId="16" fillId="0" borderId="19" xfId="0" applyFont="1" applyBorder="1"/>
    <xf numFmtId="0" fontId="16" fillId="0" borderId="19" xfId="0" applyFont="1" applyBorder="1" applyAlignment="1">
      <alignment horizontal="center"/>
    </xf>
    <xf numFmtId="0" fontId="16" fillId="0" borderId="62" xfId="0" applyFont="1" applyBorder="1" applyAlignment="1">
      <alignment horizontal="center"/>
    </xf>
    <xf numFmtId="0" fontId="10" fillId="0" borderId="0" xfId="0" applyFont="1" applyBorder="1" applyAlignment="1">
      <alignment horizontal="center" vertical="top" wrapText="1"/>
    </xf>
    <xf numFmtId="0" fontId="10" fillId="0" borderId="0" xfId="0" applyFont="1" applyBorder="1"/>
    <xf numFmtId="0" fontId="16" fillId="0" borderId="0" xfId="0" applyFont="1" applyBorder="1"/>
    <xf numFmtId="0" fontId="16" fillId="0" borderId="0" xfId="0" applyFont="1" applyBorder="1" applyAlignment="1">
      <alignment horizontal="right" indent="1"/>
    </xf>
    <xf numFmtId="0" fontId="11" fillId="0" borderId="0" xfId="0" applyFont="1" applyBorder="1"/>
    <xf numFmtId="0" fontId="9" fillId="0" borderId="52" xfId="0" applyFont="1" applyBorder="1" applyAlignment="1">
      <alignment horizontal="left" indent="1"/>
    </xf>
    <xf numFmtId="0" fontId="16" fillId="0" borderId="1" xfId="0" applyFont="1" applyBorder="1" applyAlignment="1">
      <alignment horizontal="right" indent="1"/>
    </xf>
    <xf numFmtId="3" fontId="16" fillId="0" borderId="19" xfId="0" applyNumberFormat="1" applyFont="1" applyBorder="1"/>
    <xf numFmtId="3" fontId="16" fillId="0" borderId="20" xfId="0" applyNumberFormat="1" applyFont="1" applyBorder="1"/>
    <xf numFmtId="0" fontId="16" fillId="0" borderId="68" xfId="0" applyFont="1" applyBorder="1" applyAlignment="1">
      <alignment horizontal="left" indent="1"/>
    </xf>
    <xf numFmtId="3" fontId="16" fillId="0" borderId="21" xfId="0" applyNumberFormat="1" applyFont="1" applyBorder="1"/>
    <xf numFmtId="0" fontId="16" fillId="0" borderId="68" xfId="0" applyFont="1" applyBorder="1"/>
    <xf numFmtId="0" fontId="16" fillId="0" borderId="68" xfId="0" applyFont="1" applyBorder="1" applyAlignment="1">
      <alignment horizontal="left" indent="3"/>
    </xf>
    <xf numFmtId="0" fontId="16" fillId="0" borderId="66" xfId="0" applyFont="1" applyBorder="1" applyAlignment="1">
      <alignment horizontal="left"/>
    </xf>
    <xf numFmtId="3" fontId="16" fillId="0" borderId="45" xfId="0" applyNumberFormat="1" applyFont="1" applyBorder="1"/>
    <xf numFmtId="3" fontId="16" fillId="0" borderId="70" xfId="0" applyNumberFormat="1" applyFont="1" applyBorder="1"/>
    <xf numFmtId="0" fontId="16" fillId="0" borderId="68" xfId="0" applyFont="1" applyBorder="1" applyAlignment="1">
      <alignment horizontal="left"/>
    </xf>
    <xf numFmtId="0" fontId="16" fillId="0" borderId="67" xfId="0" applyFont="1" applyBorder="1" applyAlignment="1">
      <alignment horizontal="left" indent="1"/>
    </xf>
    <xf numFmtId="0" fontId="16" fillId="0" borderId="73" xfId="0" applyFont="1" applyBorder="1"/>
    <xf numFmtId="3" fontId="16" fillId="0" borderId="74" xfId="0" applyNumberFormat="1" applyFont="1" applyBorder="1"/>
    <xf numFmtId="3" fontId="16" fillId="0" borderId="63" xfId="0" applyNumberFormat="1" applyFont="1" applyBorder="1"/>
    <xf numFmtId="3" fontId="16" fillId="0" borderId="75" xfId="0" applyNumberFormat="1" applyFont="1" applyBorder="1"/>
    <xf numFmtId="0" fontId="16" fillId="0" borderId="4" xfId="0" applyFont="1" applyBorder="1" applyAlignment="1">
      <alignment horizontal="center" vertical="center" wrapText="1"/>
    </xf>
    <xf numFmtId="0" fontId="8" fillId="0" borderId="81" xfId="0" applyFont="1" applyBorder="1" applyAlignment="1">
      <alignment horizontal="left"/>
    </xf>
    <xf numFmtId="165" fontId="8" fillId="0" borderId="82" xfId="2" applyNumberFormat="1" applyFont="1" applyBorder="1" applyAlignment="1">
      <alignment horizontal="left"/>
    </xf>
    <xf numFmtId="165" fontId="8" fillId="0" borderId="82" xfId="2" applyNumberFormat="1" applyFont="1" applyBorder="1" applyAlignment="1">
      <alignment horizontal="center"/>
    </xf>
    <xf numFmtId="164" fontId="8" fillId="0" borderId="83" xfId="1" applyNumberFormat="1" applyFont="1" applyBorder="1" applyAlignment="1">
      <alignment horizontal="left"/>
    </xf>
    <xf numFmtId="3" fontId="16" fillId="0" borderId="32" xfId="0" applyNumberFormat="1" applyFont="1" applyBorder="1"/>
    <xf numFmtId="3" fontId="16" fillId="0" borderId="14" xfId="0" applyNumberFormat="1" applyFont="1" applyBorder="1"/>
    <xf numFmtId="3" fontId="16" fillId="0" borderId="89" xfId="0" applyNumberFormat="1" applyFont="1" applyBorder="1"/>
    <xf numFmtId="0" fontId="16" fillId="0" borderId="25" xfId="0" applyFont="1" applyBorder="1" applyAlignment="1">
      <alignment horizontal="left"/>
    </xf>
    <xf numFmtId="0" fontId="8" fillId="0" borderId="1" xfId="0" applyFont="1" applyBorder="1" applyAlignment="1">
      <alignment horizontal="center" vertical="top" wrapText="1"/>
    </xf>
    <xf numFmtId="0" fontId="8" fillId="0" borderId="6" xfId="0" applyFont="1" applyBorder="1" applyAlignment="1">
      <alignment horizontal="left" indent="3"/>
    </xf>
    <xf numFmtId="0" fontId="16" fillId="0" borderId="0" xfId="0" applyFont="1" applyBorder="1" applyAlignment="1">
      <alignment vertical="center" wrapText="1"/>
    </xf>
    <xf numFmtId="0" fontId="7" fillId="0" borderId="1" xfId="0" applyFont="1" applyBorder="1" applyAlignment="1">
      <alignment horizontal="center" vertical="top" wrapText="1"/>
    </xf>
    <xf numFmtId="0" fontId="7" fillId="0" borderId="6" xfId="0" applyFont="1" applyBorder="1" applyAlignment="1">
      <alignment horizontal="left" indent="3"/>
    </xf>
    <xf numFmtId="0" fontId="7" fillId="0" borderId="81" xfId="0" applyFont="1" applyBorder="1" applyAlignment="1">
      <alignment horizontal="left"/>
    </xf>
    <xf numFmtId="0" fontId="7" fillId="0" borderId="19" xfId="0" applyFont="1" applyBorder="1" applyAlignment="1">
      <alignment horizontal="left" indent="2"/>
    </xf>
    <xf numFmtId="0" fontId="16" fillId="0" borderId="4" xfId="0" applyFont="1" applyBorder="1" applyAlignment="1">
      <alignment horizontal="center" vertical="center" wrapText="1"/>
    </xf>
    <xf numFmtId="0" fontId="28" fillId="0" borderId="0" xfId="0" applyFont="1" applyBorder="1" applyAlignment="1">
      <alignment horizontal="left" vertical="top"/>
    </xf>
    <xf numFmtId="0" fontId="5" fillId="0" borderId="30" xfId="0" applyFont="1" applyBorder="1" applyAlignment="1">
      <alignment vertical="top" wrapText="1"/>
    </xf>
    <xf numFmtId="3" fontId="16" fillId="0" borderId="49" xfId="0" applyNumberFormat="1" applyFont="1" applyBorder="1"/>
    <xf numFmtId="3" fontId="16" fillId="0" borderId="52" xfId="0" applyNumberFormat="1" applyFont="1" applyBorder="1"/>
    <xf numFmtId="3" fontId="16" fillId="0" borderId="90" xfId="0" applyNumberFormat="1" applyFont="1" applyBorder="1"/>
    <xf numFmtId="3" fontId="16" fillId="0" borderId="46" xfId="0" applyNumberFormat="1" applyFont="1" applyBorder="1"/>
    <xf numFmtId="3" fontId="16" fillId="0" borderId="64" xfId="0" applyNumberFormat="1" applyFont="1" applyBorder="1"/>
    <xf numFmtId="3" fontId="16" fillId="0" borderId="57" xfId="0" applyNumberFormat="1" applyFont="1" applyBorder="1"/>
    <xf numFmtId="3" fontId="16" fillId="0" borderId="35" xfId="0" applyNumberFormat="1" applyFont="1" applyBorder="1"/>
    <xf numFmtId="3" fontId="16" fillId="0" borderId="91" xfId="0" applyNumberFormat="1" applyFont="1" applyBorder="1"/>
    <xf numFmtId="3" fontId="11" fillId="0" borderId="17" xfId="0" applyNumberFormat="1" applyFont="1" applyBorder="1"/>
    <xf numFmtId="3" fontId="11" fillId="0" borderId="18" xfId="0" applyNumberFormat="1" applyFont="1" applyBorder="1"/>
    <xf numFmtId="3" fontId="11" fillId="0" borderId="21" xfId="0" applyNumberFormat="1" applyFont="1" applyBorder="1"/>
    <xf numFmtId="3" fontId="16" fillId="0" borderId="1" xfId="0" applyNumberFormat="1" applyFont="1" applyBorder="1"/>
    <xf numFmtId="3" fontId="16" fillId="0" borderId="13" xfId="0" applyNumberFormat="1" applyFont="1" applyBorder="1"/>
    <xf numFmtId="3" fontId="16" fillId="0" borderId="17" xfId="0" applyNumberFormat="1" applyFont="1" applyBorder="1"/>
    <xf numFmtId="3" fontId="8" fillId="0" borderId="17" xfId="0" applyNumberFormat="1" applyFont="1" applyBorder="1"/>
    <xf numFmtId="3" fontId="8" fillId="0" borderId="18" xfId="0" applyNumberFormat="1" applyFont="1" applyBorder="1"/>
    <xf numFmtId="3" fontId="8" fillId="0" borderId="37" xfId="0" applyNumberFormat="1" applyFont="1" applyBorder="1"/>
    <xf numFmtId="3" fontId="8" fillId="0" borderId="38" xfId="0" applyNumberFormat="1" applyFont="1" applyBorder="1"/>
    <xf numFmtId="3" fontId="11" fillId="0" borderId="52" xfId="0" applyNumberFormat="1" applyFont="1" applyBorder="1"/>
    <xf numFmtId="3" fontId="11" fillId="0" borderId="23" xfId="0" applyNumberFormat="1" applyFont="1" applyBorder="1"/>
    <xf numFmtId="3" fontId="11" fillId="0" borderId="7" xfId="0" applyNumberFormat="1" applyFont="1" applyBorder="1"/>
    <xf numFmtId="3" fontId="11" fillId="0" borderId="8" xfId="0" applyNumberFormat="1" applyFont="1" applyBorder="1"/>
    <xf numFmtId="3" fontId="10" fillId="0" borderId="17" xfId="0" applyNumberFormat="1" applyFont="1" applyBorder="1"/>
    <xf numFmtId="3" fontId="16" fillId="0" borderId="8" xfId="0" applyNumberFormat="1" applyFont="1" applyBorder="1"/>
    <xf numFmtId="3" fontId="10" fillId="0" borderId="52" xfId="0" applyNumberFormat="1" applyFont="1" applyBorder="1"/>
    <xf numFmtId="3" fontId="11" fillId="0" borderId="80" xfId="0" applyNumberFormat="1" applyFont="1" applyBorder="1"/>
    <xf numFmtId="3" fontId="11" fillId="0" borderId="84" xfId="0" applyNumberFormat="1" applyFont="1" applyBorder="1"/>
    <xf numFmtId="3" fontId="11" fillId="0" borderId="85" xfId="0" applyNumberFormat="1" applyFont="1" applyBorder="1"/>
    <xf numFmtId="3" fontId="16" fillId="0" borderId="80" xfId="2" applyNumberFormat="1" applyFont="1" applyBorder="1"/>
    <xf numFmtId="3" fontId="11" fillId="0" borderId="87" xfId="0" applyNumberFormat="1" applyFont="1" applyBorder="1"/>
    <xf numFmtId="3" fontId="16" fillId="0" borderId="84" xfId="2" applyNumberFormat="1" applyFont="1" applyBorder="1"/>
    <xf numFmtId="3" fontId="11" fillId="0" borderId="88" xfId="0" applyNumberFormat="1" applyFont="1" applyBorder="1"/>
    <xf numFmtId="3" fontId="11" fillId="0" borderId="61" xfId="0" applyNumberFormat="1" applyFont="1" applyBorder="1"/>
    <xf numFmtId="3" fontId="16" fillId="0" borderId="61" xfId="0" applyNumberFormat="1" applyFont="1" applyBorder="1"/>
    <xf numFmtId="3" fontId="11" fillId="0" borderId="86" xfId="0" applyNumberFormat="1" applyFont="1" applyBorder="1"/>
    <xf numFmtId="3" fontId="16" fillId="0" borderId="56" xfId="0" applyNumberFormat="1" applyFont="1" applyBorder="1"/>
    <xf numFmtId="3" fontId="16" fillId="0" borderId="58" xfId="0" applyNumberFormat="1" applyFont="1" applyBorder="1"/>
    <xf numFmtId="0" fontId="4" fillId="0" borderId="19" xfId="0" applyFont="1" applyBorder="1" applyAlignment="1">
      <alignment horizontal="left" indent="2"/>
    </xf>
    <xf numFmtId="0" fontId="4" fillId="0" borderId="0" xfId="0" applyFont="1"/>
    <xf numFmtId="0" fontId="22" fillId="0" borderId="32" xfId="0" applyFont="1" applyBorder="1" applyAlignment="1">
      <alignment vertical="top"/>
    </xf>
    <xf numFmtId="3" fontId="22" fillId="0" borderId="52" xfId="0" applyNumberFormat="1" applyFont="1" applyBorder="1"/>
    <xf numFmtId="3" fontId="22" fillId="0" borderId="57" xfId="0" applyNumberFormat="1" applyFont="1" applyBorder="1"/>
    <xf numFmtId="3" fontId="4" fillId="0" borderId="0" xfId="0" applyNumberFormat="1" applyFont="1"/>
    <xf numFmtId="164" fontId="4" fillId="0" borderId="0" xfId="1" applyNumberFormat="1" applyFont="1"/>
    <xf numFmtId="0" fontId="4" fillId="0" borderId="68" xfId="0" applyFont="1" applyBorder="1" applyAlignment="1">
      <alignment horizontal="left" indent="1"/>
    </xf>
    <xf numFmtId="3" fontId="4" fillId="0" borderId="91" xfId="0" applyNumberFormat="1" applyFont="1" applyBorder="1"/>
    <xf numFmtId="3" fontId="4" fillId="0" borderId="21" xfId="0" applyNumberFormat="1" applyFont="1" applyBorder="1"/>
    <xf numFmtId="0" fontId="4" fillId="0" borderId="68" xfId="0" applyFont="1" applyBorder="1" applyAlignment="1">
      <alignment horizontal="left" indent="6"/>
    </xf>
    <xf numFmtId="3" fontId="4" fillId="0" borderId="19" xfId="0" applyNumberFormat="1" applyFont="1" applyBorder="1"/>
    <xf numFmtId="3" fontId="4" fillId="0" borderId="20" xfId="0" applyNumberFormat="1" applyFont="1" applyBorder="1"/>
    <xf numFmtId="0" fontId="4" fillId="0" borderId="68" xfId="0" applyFont="1" applyBorder="1" applyAlignment="1">
      <alignment horizontal="left" indent="3"/>
    </xf>
    <xf numFmtId="0" fontId="4" fillId="0" borderId="68" xfId="0" applyFont="1" applyBorder="1" applyAlignment="1">
      <alignment horizontal="left" indent="4"/>
    </xf>
    <xf numFmtId="3" fontId="4" fillId="0" borderId="45" xfId="0" applyNumberFormat="1" applyFont="1" applyBorder="1"/>
    <xf numFmtId="3" fontId="4" fillId="0" borderId="70" xfId="0" applyNumberFormat="1" applyFont="1" applyBorder="1"/>
    <xf numFmtId="0" fontId="4" fillId="0" borderId="26" xfId="0" applyFont="1" applyBorder="1" applyAlignment="1">
      <alignment horizontal="left"/>
    </xf>
    <xf numFmtId="3" fontId="4" fillId="0" borderId="71" xfId="0" applyNumberFormat="1" applyFont="1" applyBorder="1"/>
    <xf numFmtId="3" fontId="4" fillId="0" borderId="61" xfId="0" applyNumberFormat="1" applyFont="1" applyBorder="1"/>
    <xf numFmtId="3" fontId="4" fillId="0" borderId="72" xfId="0" applyNumberFormat="1" applyFont="1" applyBorder="1"/>
    <xf numFmtId="0" fontId="37"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xf numFmtId="0" fontId="1" fillId="0" borderId="0" xfId="0" applyFont="1" applyAlignment="1"/>
    <xf numFmtId="0" fontId="16" fillId="0" borderId="59" xfId="0" applyFont="1" applyBorder="1" applyAlignment="1">
      <alignment horizontal="center" vertical="center" wrapText="1"/>
    </xf>
    <xf numFmtId="0" fontId="4" fillId="0" borderId="16" xfId="0" applyFont="1" applyBorder="1" applyAlignment="1">
      <alignment horizontal="left" indent="3"/>
    </xf>
    <xf numFmtId="0" fontId="4" fillId="0" borderId="19" xfId="0" applyFont="1" applyBorder="1" applyAlignment="1">
      <alignment horizontal="left" indent="3"/>
    </xf>
    <xf numFmtId="0" fontId="4" fillId="0" borderId="29" xfId="0" applyFont="1" applyBorder="1" applyAlignment="1">
      <alignment horizontal="center"/>
    </xf>
    <xf numFmtId="0" fontId="4" fillId="0" borderId="44" xfId="0" applyFont="1" applyBorder="1"/>
    <xf numFmtId="0" fontId="4" fillId="0" borderId="53" xfId="0" applyFont="1" applyBorder="1"/>
    <xf numFmtId="0" fontId="4" fillId="0" borderId="45" xfId="0" applyFont="1" applyBorder="1"/>
    <xf numFmtId="0" fontId="16" fillId="0" borderId="67" xfId="0" applyFont="1" applyBorder="1"/>
    <xf numFmtId="3" fontId="16" fillId="0" borderId="94" xfId="0" applyNumberFormat="1" applyFont="1" applyBorder="1"/>
    <xf numFmtId="3" fontId="16" fillId="0" borderId="95" xfId="0" applyNumberFormat="1" applyFont="1" applyBorder="1"/>
    <xf numFmtId="0" fontId="14" fillId="0" borderId="0" xfId="0" applyFont="1" applyAlignment="1">
      <alignment horizontal="center"/>
    </xf>
    <xf numFmtId="0" fontId="15" fillId="0" borderId="0" xfId="0" applyFont="1" applyAlignment="1">
      <alignment horizontal="center"/>
    </xf>
    <xf numFmtId="0" fontId="13" fillId="0" borderId="0" xfId="0" applyFont="1" applyAlignment="1">
      <alignment horizontal="center"/>
    </xf>
    <xf numFmtId="0" fontId="11" fillId="0" borderId="0" xfId="0" applyFont="1" applyAlignment="1">
      <alignment horizontal="center" wrapText="1"/>
    </xf>
    <xf numFmtId="3" fontId="4" fillId="0" borderId="64" xfId="0" applyNumberFormat="1" applyFont="1" applyBorder="1"/>
    <xf numFmtId="3" fontId="4" fillId="0" borderId="96" xfId="0" applyNumberFormat="1" applyFont="1" applyBorder="1"/>
    <xf numFmtId="3" fontId="4" fillId="0" borderId="57" xfId="0" applyNumberFormat="1" applyFont="1" applyBorder="1"/>
    <xf numFmtId="3" fontId="4" fillId="0" borderId="22" xfId="0" applyNumberFormat="1" applyFont="1" applyBorder="1"/>
    <xf numFmtId="3" fontId="4" fillId="0" borderId="23" xfId="0" applyNumberFormat="1" applyFont="1" applyBorder="1"/>
    <xf numFmtId="3" fontId="4" fillId="0" borderId="24" xfId="0" applyNumberFormat="1" applyFont="1" applyBorder="1"/>
    <xf numFmtId="0" fontId="17" fillId="0" borderId="0" xfId="0" applyFont="1" applyBorder="1" applyAlignment="1"/>
    <xf numFmtId="0" fontId="16" fillId="0" borderId="0" xfId="0" applyFont="1" applyBorder="1" applyAlignment="1">
      <alignment horizontal="right"/>
    </xf>
    <xf numFmtId="3" fontId="16" fillId="0" borderId="0" xfId="0" applyNumberFormat="1" applyFont="1" applyBorder="1"/>
    <xf numFmtId="0" fontId="4" fillId="0" borderId="0" xfId="0" applyFont="1" applyBorder="1"/>
    <xf numFmtId="0" fontId="16" fillId="0" borderId="0" xfId="0" applyFont="1" applyBorder="1" applyAlignment="1">
      <alignment horizontal="left" indent="2"/>
    </xf>
    <xf numFmtId="3" fontId="11" fillId="0" borderId="0" xfId="0" applyNumberFormat="1" applyFont="1" applyBorder="1"/>
    <xf numFmtId="0" fontId="16" fillId="0" borderId="5" xfId="0" applyFont="1" applyBorder="1" applyAlignment="1">
      <alignment horizontal="center" vertical="center" wrapText="1"/>
    </xf>
    <xf numFmtId="0" fontId="16" fillId="0" borderId="9" xfId="0" applyFont="1" applyBorder="1" applyAlignment="1">
      <alignment horizontal="center"/>
    </xf>
    <xf numFmtId="0" fontId="30" fillId="0" borderId="0" xfId="0" applyFont="1" applyBorder="1" applyAlignment="1">
      <alignment horizontal="center"/>
    </xf>
    <xf numFmtId="0" fontId="17" fillId="0" borderId="0" xfId="0" applyFont="1" applyBorder="1"/>
    <xf numFmtId="0" fontId="28" fillId="0" borderId="0" xfId="0" applyFont="1" applyBorder="1"/>
    <xf numFmtId="0" fontId="29" fillId="0" borderId="0" xfId="0" applyFont="1" applyBorder="1"/>
    <xf numFmtId="0" fontId="27" fillId="0" borderId="0" xfId="0" applyFont="1" applyBorder="1"/>
    <xf numFmtId="0" fontId="6" fillId="0" borderId="0" xfId="0" applyFont="1" applyBorder="1"/>
    <xf numFmtId="0" fontId="16" fillId="0" borderId="0" xfId="0" applyFont="1" applyBorder="1" applyAlignment="1"/>
    <xf numFmtId="0" fontId="31" fillId="0" borderId="0" xfId="0" applyFont="1" applyBorder="1" applyAlignment="1">
      <alignment horizontal="center"/>
    </xf>
    <xf numFmtId="0" fontId="32" fillId="0" borderId="0" xfId="0" applyFont="1" applyBorder="1" applyAlignment="1"/>
    <xf numFmtId="0" fontId="33" fillId="0" borderId="0" xfId="0" applyFont="1" applyBorder="1" applyAlignment="1"/>
    <xf numFmtId="0" fontId="5" fillId="0" borderId="0" xfId="0" applyFont="1" applyBorder="1"/>
    <xf numFmtId="0" fontId="26" fillId="0" borderId="0" xfId="0" applyFont="1" applyBorder="1"/>
    <xf numFmtId="0" fontId="1" fillId="0" borderId="0" xfId="0" applyFont="1" applyBorder="1"/>
    <xf numFmtId="0" fontId="10" fillId="0" borderId="0" xfId="0" applyFont="1" applyBorder="1" applyAlignment="1">
      <alignment horizontal="left" indent="2"/>
    </xf>
    <xf numFmtId="0" fontId="4" fillId="0" borderId="0" xfId="0" applyFont="1" applyBorder="1" applyAlignment="1">
      <alignment horizontal="left" indent="2"/>
    </xf>
    <xf numFmtId="0" fontId="10" fillId="0" borderId="0" xfId="0" applyFont="1" applyBorder="1" applyAlignment="1">
      <alignment wrapText="1"/>
    </xf>
    <xf numFmtId="0" fontId="16" fillId="0" borderId="0" xfId="0" applyFont="1" applyBorder="1" applyAlignment="1">
      <alignment wrapText="1"/>
    </xf>
    <xf numFmtId="0" fontId="5" fillId="0" borderId="0" xfId="0" applyFont="1" applyBorder="1" applyAlignment="1">
      <alignment wrapText="1"/>
    </xf>
    <xf numFmtId="0" fontId="13" fillId="0" borderId="0" xfId="0" applyFont="1" applyBorder="1" applyAlignment="1">
      <alignment wrapText="1"/>
    </xf>
    <xf numFmtId="0" fontId="13" fillId="0" borderId="0" xfId="0" applyFont="1" applyBorder="1"/>
    <xf numFmtId="0" fontId="9" fillId="0" borderId="13" xfId="0" applyFont="1" applyBorder="1" applyAlignment="1">
      <alignment horizontal="center" vertical="top" wrapText="1"/>
    </xf>
    <xf numFmtId="3" fontId="11" fillId="0" borderId="98" xfId="0" applyNumberFormat="1" applyFont="1" applyBorder="1"/>
    <xf numFmtId="3" fontId="11" fillId="0" borderId="99" xfId="0" applyNumberFormat="1" applyFont="1" applyBorder="1"/>
    <xf numFmtId="3" fontId="11" fillId="0" borderId="57" xfId="0" applyNumberFormat="1" applyFont="1" applyBorder="1"/>
    <xf numFmtId="0" fontId="11" fillId="0" borderId="71" xfId="0" applyFont="1" applyBorder="1" applyAlignment="1">
      <alignment horizontal="left" indent="1"/>
    </xf>
    <xf numFmtId="0" fontId="4" fillId="0" borderId="16" xfId="0" applyFont="1" applyBorder="1" applyAlignment="1">
      <alignment horizontal="left" indent="2"/>
    </xf>
    <xf numFmtId="0" fontId="4" fillId="0" borderId="35" xfId="0" applyFont="1" applyBorder="1" applyAlignment="1">
      <alignment horizontal="left" indent="2"/>
    </xf>
    <xf numFmtId="0" fontId="4" fillId="0" borderId="0" xfId="0" applyFont="1" applyAlignment="1">
      <alignment horizontal="left" vertical="top" wrapText="1"/>
    </xf>
    <xf numFmtId="0" fontId="34" fillId="0" borderId="0" xfId="0" applyFont="1" applyAlignment="1">
      <alignment horizontal="left" vertical="top" wrapText="1"/>
    </xf>
    <xf numFmtId="0" fontId="14" fillId="0" borderId="0" xfId="0" applyFont="1" applyAlignment="1">
      <alignment horizontal="center"/>
    </xf>
    <xf numFmtId="0" fontId="15" fillId="0" borderId="0" xfId="0" applyFont="1" applyAlignment="1">
      <alignment horizontal="center"/>
    </xf>
    <xf numFmtId="0" fontId="3" fillId="0" borderId="0" xfId="0" applyFont="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4" fillId="0" borderId="0" xfId="0" applyFont="1" applyAlignment="1">
      <alignment horizontal="left" vertical="top"/>
    </xf>
    <xf numFmtId="0" fontId="34" fillId="0" borderId="0" xfId="0" applyFont="1" applyAlignment="1">
      <alignment horizontal="left" vertical="top"/>
    </xf>
    <xf numFmtId="0" fontId="13" fillId="0" borderId="0" xfId="0" applyFont="1" applyAlignment="1">
      <alignment horizont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3" fillId="0" borderId="33" xfId="0" applyFont="1" applyBorder="1" applyAlignment="1">
      <alignment horizontal="center"/>
    </xf>
    <xf numFmtId="0" fontId="13" fillId="0" borderId="0" xfId="0" applyFont="1" applyBorder="1" applyAlignment="1">
      <alignment horizontal="center"/>
    </xf>
    <xf numFmtId="0" fontId="18" fillId="0" borderId="0" xfId="0" applyFont="1" applyAlignment="1">
      <alignment horizontal="left" vertical="top"/>
    </xf>
    <xf numFmtId="0" fontId="16" fillId="0" borderId="1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 xfId="0" applyFont="1" applyBorder="1" applyAlignment="1">
      <alignment horizontal="center" vertical="center" wrapText="1"/>
    </xf>
    <xf numFmtId="0" fontId="11" fillId="0" borderId="0" xfId="0" applyFont="1" applyAlignment="1">
      <alignment horizontal="center"/>
    </xf>
    <xf numFmtId="0" fontId="11" fillId="0" borderId="33" xfId="0" applyFont="1" applyBorder="1" applyAlignment="1">
      <alignment horizontal="center"/>
    </xf>
    <xf numFmtId="0" fontId="21" fillId="0" borderId="55" xfId="0" applyFont="1" applyBorder="1" applyAlignment="1">
      <alignment horizontal="center" vertical="top"/>
    </xf>
    <xf numFmtId="0" fontId="21" fillId="0" borderId="31" xfId="0" applyFont="1" applyBorder="1" applyAlignment="1">
      <alignment horizontal="center" vertical="top"/>
    </xf>
    <xf numFmtId="0" fontId="25" fillId="0" borderId="41" xfId="0" applyFont="1" applyBorder="1" applyAlignment="1">
      <alignment horizontal="left" vertical="top" wrapText="1"/>
    </xf>
    <xf numFmtId="0" fontId="25" fillId="0" borderId="41" xfId="0" applyFont="1" applyBorder="1" applyAlignment="1">
      <alignment horizontal="left" vertical="top"/>
    </xf>
    <xf numFmtId="0" fontId="25" fillId="0" borderId="30" xfId="0" applyFont="1" applyBorder="1" applyAlignment="1">
      <alignment horizontal="left" vertical="top"/>
    </xf>
    <xf numFmtId="0" fontId="25" fillId="0" borderId="92" xfId="0" applyFont="1" applyBorder="1" applyAlignment="1">
      <alignment horizontal="left" vertical="top" wrapText="1"/>
    </xf>
    <xf numFmtId="0" fontId="0" fillId="0" borderId="92" xfId="0" applyBorder="1" applyAlignment="1">
      <alignment horizontal="left" vertical="top" wrapText="1"/>
    </xf>
    <xf numFmtId="0" fontId="0" fillId="0" borderId="93" xfId="0" applyBorder="1" applyAlignment="1">
      <alignment horizontal="left" vertical="top" wrapText="1"/>
    </xf>
    <xf numFmtId="0" fontId="0" fillId="0" borderId="51" xfId="0" applyBorder="1" applyAlignment="1">
      <alignment horizontal="left" vertical="top" wrapText="1"/>
    </xf>
    <xf numFmtId="0" fontId="0" fillId="0" borderId="54" xfId="0" applyBorder="1" applyAlignment="1">
      <alignment horizontal="left" vertical="top" wrapText="1"/>
    </xf>
    <xf numFmtId="0" fontId="22" fillId="0" borderId="92" xfId="0" applyFont="1" applyBorder="1" applyAlignment="1">
      <alignment horizontal="left" vertical="top" wrapText="1"/>
    </xf>
    <xf numFmtId="0" fontId="22" fillId="0" borderId="93" xfId="0" applyFont="1" applyBorder="1" applyAlignment="1">
      <alignment horizontal="left" vertical="top" wrapText="1"/>
    </xf>
    <xf numFmtId="0" fontId="22" fillId="0" borderId="51" xfId="0" applyFont="1" applyBorder="1" applyAlignment="1">
      <alignment horizontal="left" vertical="top" wrapText="1"/>
    </xf>
    <xf numFmtId="0" fontId="22" fillId="0" borderId="54" xfId="0" applyFont="1" applyBorder="1" applyAlignment="1">
      <alignment horizontal="left" vertical="top" wrapText="1"/>
    </xf>
    <xf numFmtId="0" fontId="21" fillId="0" borderId="42" xfId="0" applyFont="1" applyBorder="1" applyAlignment="1">
      <alignment horizontal="right" vertical="top"/>
    </xf>
    <xf numFmtId="0" fontId="20"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21" fillId="0" borderId="51" xfId="0" applyFont="1" applyBorder="1" applyAlignment="1">
      <alignment horizontal="left" vertical="top" wrapText="1"/>
    </xf>
    <xf numFmtId="0" fontId="21" fillId="0" borderId="50" xfId="0" applyFont="1" applyBorder="1" applyAlignment="1">
      <alignment horizontal="left" vertical="top" wrapText="1"/>
    </xf>
    <xf numFmtId="0" fontId="4" fillId="0" borderId="0" xfId="0" applyFont="1" applyBorder="1" applyAlignment="1">
      <alignment horizontal="center"/>
    </xf>
    <xf numFmtId="0" fontId="4" fillId="0" borderId="33" xfId="0" applyFont="1" applyBorder="1" applyAlignment="1">
      <alignment horizontal="center"/>
    </xf>
    <xf numFmtId="0" fontId="21" fillId="0" borderId="40" xfId="0" applyFont="1" applyBorder="1" applyAlignment="1">
      <alignment horizontal="left" vertical="top" wrapText="1"/>
    </xf>
    <xf numFmtId="0" fontId="22" fillId="0" borderId="41" xfId="0" applyFont="1" applyBorder="1" applyAlignment="1">
      <alignment horizontal="left" vertical="top" wrapText="1"/>
    </xf>
    <xf numFmtId="0" fontId="22" fillId="0" borderId="30" xfId="0" applyFont="1" applyBorder="1" applyAlignment="1">
      <alignment horizontal="left" vertical="top" wrapText="1"/>
    </xf>
    <xf numFmtId="0" fontId="4" fillId="0" borderId="0" xfId="0" applyFont="1" applyAlignment="1">
      <alignment horizontal="left" wrapText="1"/>
    </xf>
    <xf numFmtId="0" fontId="11" fillId="0" borderId="0" xfId="0" applyFont="1" applyAlignment="1">
      <alignment horizontal="left" wrapText="1"/>
    </xf>
    <xf numFmtId="0" fontId="11" fillId="0" borderId="0" xfId="0" applyFont="1" applyAlignment="1">
      <alignment horizontal="center" wrapText="1"/>
    </xf>
    <xf numFmtId="0" fontId="14" fillId="0" borderId="76" xfId="0" applyFont="1" applyBorder="1" applyAlignment="1">
      <alignment horizontal="center"/>
    </xf>
    <xf numFmtId="0" fontId="14" fillId="0" borderId="39" xfId="0" applyFont="1" applyBorder="1" applyAlignment="1">
      <alignment horizontal="center"/>
    </xf>
    <xf numFmtId="0" fontId="14" fillId="0" borderId="97" xfId="0" applyFont="1" applyBorder="1" applyAlignment="1">
      <alignment horizontal="center"/>
    </xf>
    <xf numFmtId="0" fontId="15" fillId="0" borderId="32" xfId="0" applyFont="1" applyBorder="1" applyAlignment="1">
      <alignment horizontal="center"/>
    </xf>
    <xf numFmtId="0" fontId="15" fillId="0" borderId="0" xfId="0" applyFont="1" applyBorder="1" applyAlignment="1">
      <alignment horizontal="center"/>
    </xf>
    <xf numFmtId="0" fontId="15" fillId="0" borderId="89" xfId="0" applyFont="1" applyBorder="1" applyAlignment="1">
      <alignment horizontal="center"/>
    </xf>
    <xf numFmtId="0" fontId="13" fillId="0" borderId="32" xfId="0" applyFont="1" applyBorder="1" applyAlignment="1">
      <alignment horizontal="center"/>
    </xf>
    <xf numFmtId="0" fontId="13" fillId="0" borderId="89" xfId="0" applyFont="1" applyBorder="1" applyAlignment="1">
      <alignment horizont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2" xfId="0" applyFont="1" applyBorder="1" applyAlignment="1">
      <alignment horizontal="center" vertical="center"/>
    </xf>
    <xf numFmtId="0" fontId="16" fillId="0" borderId="34"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5" xfId="0" applyFont="1" applyBorder="1" applyAlignment="1">
      <alignment horizontal="center" vertical="center" wrapText="1"/>
    </xf>
    <xf numFmtId="0" fontId="22" fillId="0" borderId="0" xfId="0" applyFont="1" applyAlignment="1">
      <alignment wrapText="1"/>
    </xf>
    <xf numFmtId="0" fontId="0" fillId="0" borderId="0" xfId="0" applyAlignment="1">
      <alignment wrapText="1"/>
    </xf>
    <xf numFmtId="0" fontId="16" fillId="0" borderId="71" xfId="0" applyFont="1" applyBorder="1" applyAlignment="1">
      <alignment horizontal="left" indent="2"/>
    </xf>
    <xf numFmtId="0" fontId="16" fillId="0" borderId="33" xfId="0" applyFont="1" applyBorder="1" applyAlignment="1">
      <alignment horizontal="left" indent="2"/>
    </xf>
    <xf numFmtId="0" fontId="16" fillId="0" borderId="76" xfId="0" applyFont="1" applyBorder="1" applyAlignment="1">
      <alignment horizontal="center" vertical="center"/>
    </xf>
    <xf numFmtId="0" fontId="16" fillId="0" borderId="39" xfId="0" applyFont="1" applyBorder="1" applyAlignment="1">
      <alignment horizontal="center" vertical="center"/>
    </xf>
    <xf numFmtId="0" fontId="16" fillId="0" borderId="27" xfId="0" applyFont="1" applyBorder="1" applyAlignment="1">
      <alignment horizontal="center" vertical="center"/>
    </xf>
    <xf numFmtId="0" fontId="16" fillId="0" borderId="69" xfId="0" applyFont="1" applyBorder="1" applyAlignment="1">
      <alignment horizontal="center" vertical="center"/>
    </xf>
    <xf numFmtId="0" fontId="16" fillId="0" borderId="77" xfId="0" applyFont="1" applyBorder="1" applyAlignment="1">
      <alignment horizontal="center" vertical="center"/>
    </xf>
    <xf numFmtId="0" fontId="16" fillId="0" borderId="28" xfId="0" applyFont="1" applyBorder="1" applyAlignment="1">
      <alignment horizontal="center" vertical="center"/>
    </xf>
    <xf numFmtId="0" fontId="16" fillId="0" borderId="9" xfId="0" applyFont="1" applyBorder="1" applyAlignment="1">
      <alignment horizontal="center"/>
    </xf>
    <xf numFmtId="0" fontId="16" fillId="0" borderId="65" xfId="0" applyFont="1" applyBorder="1" applyAlignment="1">
      <alignment horizontal="center"/>
    </xf>
    <xf numFmtId="0" fontId="16" fillId="0" borderId="60" xfId="0" applyFont="1" applyBorder="1" applyAlignment="1">
      <alignment horizontal="center"/>
    </xf>
    <xf numFmtId="0" fontId="16" fillId="0" borderId="78" xfId="0" applyFont="1" applyBorder="1" applyAlignment="1">
      <alignment horizontal="left" indent="2"/>
    </xf>
    <xf numFmtId="0" fontId="16" fillId="0" borderId="79" xfId="0" applyFont="1" applyBorder="1" applyAlignment="1">
      <alignment horizontal="left" indent="2"/>
    </xf>
    <xf numFmtId="0" fontId="16" fillId="0" borderId="81" xfId="0" applyFont="1" applyBorder="1" applyAlignment="1">
      <alignment horizontal="left" indent="2"/>
    </xf>
    <xf numFmtId="0" fontId="16" fillId="0" borderId="82" xfId="0" applyFont="1" applyBorder="1" applyAlignment="1">
      <alignment horizontal="left" indent="2"/>
    </xf>
  </cellXfs>
  <cellStyles count="20">
    <cellStyle name="Comma" xfId="1" builtinId="3"/>
    <cellStyle name="Comma 2" xfId="4"/>
    <cellStyle name="Comma 2 2" xfId="5"/>
    <cellStyle name="Comma 3" xfId="6"/>
    <cellStyle name="Comma 4" xfId="7"/>
    <cellStyle name="Comma 4 2" xfId="8"/>
    <cellStyle name="Currency" xfId="2" builtinId="4"/>
    <cellStyle name="Currency 2" xfId="9"/>
    <cellStyle name="Currency 2 2" xfId="10"/>
    <cellStyle name="Currency 3" xfId="11"/>
    <cellStyle name="Currency 4" xfId="12"/>
    <cellStyle name="Currency 4 2" xfId="13"/>
    <cellStyle name="Normal" xfId="0" builtinId="0"/>
    <cellStyle name="Normal 2" xfId="14"/>
    <cellStyle name="Normal 3" xfId="3"/>
    <cellStyle name="Normal 4" xfId="15"/>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view="pageBreakPreview" zoomScale="90" zoomScaleNormal="100" zoomScaleSheetLayoutView="90" workbookViewId="0">
      <selection sqref="A1:D1"/>
    </sheetView>
  </sheetViews>
  <sheetFormatPr defaultRowHeight="14.25" x14ac:dyDescent="0.2"/>
  <cols>
    <col min="1" max="1" width="113.5703125" style="157" customWidth="1"/>
    <col min="2" max="3" width="14.5703125" style="161" customWidth="1"/>
    <col min="4" max="4" width="14.5703125" style="162" customWidth="1"/>
    <col min="5" max="5" width="11.5703125" style="4" bestFit="1" customWidth="1"/>
    <col min="6" max="6" width="4.85546875" style="157" customWidth="1"/>
    <col min="7" max="7" width="140.28515625" style="157" customWidth="1"/>
    <col min="8" max="16384" width="9.140625" style="157"/>
  </cols>
  <sheetData>
    <row r="1" spans="1:7" ht="18" x14ac:dyDescent="0.25">
      <c r="A1" s="239" t="s">
        <v>0</v>
      </c>
      <c r="B1" s="239"/>
      <c r="C1" s="239"/>
      <c r="D1" s="239"/>
      <c r="E1" s="4" t="s">
        <v>14</v>
      </c>
      <c r="G1" s="210"/>
    </row>
    <row r="2" spans="1:7" ht="15" x14ac:dyDescent="0.2">
      <c r="A2" s="240" t="s">
        <v>124</v>
      </c>
      <c r="B2" s="240"/>
      <c r="C2" s="240"/>
      <c r="D2" s="240"/>
      <c r="E2" s="4" t="s">
        <v>14</v>
      </c>
      <c r="G2" s="211"/>
    </row>
    <row r="3" spans="1:7" x14ac:dyDescent="0.2">
      <c r="A3" s="241" t="s">
        <v>1</v>
      </c>
      <c r="B3" s="241"/>
      <c r="C3" s="241"/>
      <c r="D3" s="241"/>
      <c r="E3" s="4" t="s">
        <v>14</v>
      </c>
      <c r="G3" s="211"/>
    </row>
    <row r="4" spans="1:7" ht="15" thickBot="1" x14ac:dyDescent="0.25">
      <c r="E4" s="4" t="s">
        <v>14</v>
      </c>
      <c r="G4" s="211"/>
    </row>
    <row r="5" spans="1:7" ht="15" x14ac:dyDescent="0.25">
      <c r="B5" s="242" t="s">
        <v>2</v>
      </c>
      <c r="C5" s="243"/>
      <c r="D5" s="244"/>
      <c r="E5" s="4" t="s">
        <v>14</v>
      </c>
      <c r="G5" s="211"/>
    </row>
    <row r="6" spans="1:7" ht="15.75" thickBot="1" x14ac:dyDescent="0.25">
      <c r="B6" s="1" t="s">
        <v>3</v>
      </c>
      <c r="C6" s="2" t="s">
        <v>88</v>
      </c>
      <c r="D6" s="3" t="s">
        <v>4</v>
      </c>
      <c r="E6" s="4" t="s">
        <v>14</v>
      </c>
      <c r="G6" s="205"/>
    </row>
    <row r="7" spans="1:7" ht="15" x14ac:dyDescent="0.25">
      <c r="A7" s="96" t="s">
        <v>5</v>
      </c>
      <c r="B7" s="97">
        <v>27</v>
      </c>
      <c r="C7" s="98">
        <v>27</v>
      </c>
      <c r="D7" s="99">
        <v>1580595</v>
      </c>
      <c r="E7" s="4" t="s">
        <v>14</v>
      </c>
      <c r="G7" s="117"/>
    </row>
    <row r="8" spans="1:7" ht="15" x14ac:dyDescent="0.25">
      <c r="A8" s="95"/>
      <c r="B8" s="119"/>
      <c r="C8" s="190"/>
      <c r="D8" s="121"/>
      <c r="E8" s="4" t="s">
        <v>14</v>
      </c>
      <c r="G8" s="212"/>
    </row>
    <row r="9" spans="1:7" ht="15" x14ac:dyDescent="0.25">
      <c r="A9" s="189" t="s">
        <v>6</v>
      </c>
      <c r="B9" s="119">
        <v>27</v>
      </c>
      <c r="C9" s="120">
        <v>19</v>
      </c>
      <c r="D9" s="121">
        <v>1580595</v>
      </c>
      <c r="E9" s="4" t="s">
        <v>14</v>
      </c>
      <c r="G9" s="212"/>
    </row>
    <row r="10" spans="1:7" ht="15" x14ac:dyDescent="0.25">
      <c r="A10" s="163" t="s">
        <v>137</v>
      </c>
      <c r="B10" s="122">
        <v>0</v>
      </c>
      <c r="C10" s="29">
        <v>0</v>
      </c>
      <c r="D10" s="164">
        <v>9673</v>
      </c>
      <c r="E10" s="4" t="s">
        <v>14</v>
      </c>
      <c r="G10" s="212"/>
    </row>
    <row r="11" spans="1:7" ht="15" x14ac:dyDescent="0.25">
      <c r="A11" s="87" t="s">
        <v>138</v>
      </c>
      <c r="B11" s="191">
        <f>+B10</f>
        <v>0</v>
      </c>
      <c r="C11" s="120">
        <f>+C10</f>
        <v>0</v>
      </c>
      <c r="D11" s="121">
        <f>+D10+D7</f>
        <v>1590268</v>
      </c>
      <c r="E11" s="4" t="s">
        <v>14</v>
      </c>
      <c r="G11" s="212"/>
    </row>
    <row r="12" spans="1:7" ht="15" x14ac:dyDescent="0.25">
      <c r="A12" s="95"/>
      <c r="B12" s="119"/>
      <c r="C12" s="120"/>
      <c r="D12" s="121"/>
      <c r="E12" s="4" t="s">
        <v>14</v>
      </c>
      <c r="G12" s="213"/>
    </row>
    <row r="13" spans="1:7" ht="15" x14ac:dyDescent="0.25">
      <c r="A13" s="89" t="s">
        <v>7</v>
      </c>
      <c r="B13" s="85"/>
      <c r="C13" s="86"/>
      <c r="D13" s="88"/>
      <c r="E13" s="4" t="s">
        <v>14</v>
      </c>
      <c r="G13" s="212"/>
    </row>
    <row r="14" spans="1:7" ht="15" x14ac:dyDescent="0.25">
      <c r="A14" s="166" t="s">
        <v>128</v>
      </c>
      <c r="B14" s="199">
        <v>27</v>
      </c>
      <c r="C14" s="200">
        <v>19</v>
      </c>
      <c r="D14" s="201">
        <v>1580595</v>
      </c>
      <c r="E14" s="4" t="s">
        <v>14</v>
      </c>
      <c r="G14" s="213"/>
    </row>
    <row r="15" spans="1:7" ht="15" x14ac:dyDescent="0.25">
      <c r="A15" s="166"/>
      <c r="B15" s="196"/>
      <c r="C15" s="197"/>
      <c r="D15" s="198"/>
      <c r="E15" s="4" t="s">
        <v>14</v>
      </c>
      <c r="G15" s="213"/>
    </row>
    <row r="16" spans="1:7" ht="15" x14ac:dyDescent="0.25">
      <c r="A16" s="89" t="s">
        <v>84</v>
      </c>
      <c r="B16" s="85"/>
      <c r="C16" s="120"/>
      <c r="D16" s="88"/>
      <c r="E16" s="4" t="s">
        <v>14</v>
      </c>
      <c r="G16" s="212"/>
    </row>
    <row r="17" spans="1:7" ht="15" x14ac:dyDescent="0.25">
      <c r="A17" s="169" t="s">
        <v>8</v>
      </c>
      <c r="B17" s="85"/>
      <c r="C17" s="86"/>
      <c r="D17" s="88"/>
      <c r="E17" s="4" t="s">
        <v>14</v>
      </c>
      <c r="G17" s="213"/>
    </row>
    <row r="18" spans="1:7" x14ac:dyDescent="0.2">
      <c r="A18" s="166" t="s">
        <v>125</v>
      </c>
      <c r="B18" s="167">
        <v>0</v>
      </c>
      <c r="C18" s="168">
        <v>0</v>
      </c>
      <c r="D18" s="165">
        <v>12</v>
      </c>
      <c r="E18" s="4" t="s">
        <v>14</v>
      </c>
      <c r="G18" s="212"/>
    </row>
    <row r="19" spans="1:7" x14ac:dyDescent="0.2">
      <c r="A19" s="169" t="s">
        <v>9</v>
      </c>
      <c r="B19" s="167">
        <v>0</v>
      </c>
      <c r="C19" s="168">
        <v>0</v>
      </c>
      <c r="D19" s="165">
        <v>56</v>
      </c>
      <c r="E19" s="4" t="s">
        <v>14</v>
      </c>
      <c r="G19" s="212"/>
    </row>
    <row r="20" spans="1:7" ht="15" x14ac:dyDescent="0.25">
      <c r="A20" s="90" t="s">
        <v>85</v>
      </c>
      <c r="B20" s="85">
        <f>SUM(B18:B19)</f>
        <v>0</v>
      </c>
      <c r="C20" s="86">
        <f>SUM(C18:C19)</f>
        <v>0</v>
      </c>
      <c r="D20" s="88">
        <f>SUM(D18:D19)</f>
        <v>68</v>
      </c>
      <c r="E20" s="4" t="s">
        <v>14</v>
      </c>
      <c r="G20" s="212"/>
    </row>
    <row r="21" spans="1:7" ht="15" x14ac:dyDescent="0.25">
      <c r="A21" s="87" t="s">
        <v>86</v>
      </c>
      <c r="B21" s="125">
        <f>+B20+B14</f>
        <v>27</v>
      </c>
      <c r="C21" s="29">
        <f>+C20+C14</f>
        <v>19</v>
      </c>
      <c r="D21" s="30">
        <f>+D20+D14</f>
        <v>1580663</v>
      </c>
      <c r="E21" s="4" t="s">
        <v>14</v>
      </c>
      <c r="G21" s="213"/>
    </row>
    <row r="22" spans="1:7" ht="15" x14ac:dyDescent="0.25">
      <c r="A22" s="91" t="s">
        <v>10</v>
      </c>
      <c r="B22" s="123">
        <f>+B21</f>
        <v>27</v>
      </c>
      <c r="C22" s="120">
        <f>+C21</f>
        <v>19</v>
      </c>
      <c r="D22" s="124">
        <f>+D21</f>
        <v>1580663</v>
      </c>
      <c r="E22" s="4" t="s">
        <v>14</v>
      </c>
      <c r="G22" s="213"/>
    </row>
    <row r="23" spans="1:7" ht="15" x14ac:dyDescent="0.25">
      <c r="A23" s="91" t="s">
        <v>11</v>
      </c>
      <c r="B23" s="123"/>
      <c r="C23" s="120"/>
      <c r="D23" s="124"/>
      <c r="E23" s="4" t="s">
        <v>14</v>
      </c>
      <c r="G23" s="213"/>
    </row>
    <row r="24" spans="1:7" ht="15" x14ac:dyDescent="0.25">
      <c r="A24" s="169" t="s">
        <v>126</v>
      </c>
      <c r="B24" s="92"/>
      <c r="C24" s="86"/>
      <c r="D24" s="93"/>
      <c r="E24" s="4" t="s">
        <v>14</v>
      </c>
      <c r="G24" s="212"/>
    </row>
    <row r="25" spans="1:7" x14ac:dyDescent="0.2">
      <c r="A25" s="170" t="s">
        <v>127</v>
      </c>
      <c r="B25" s="171">
        <v>0</v>
      </c>
      <c r="C25" s="168">
        <v>0</v>
      </c>
      <c r="D25" s="172">
        <v>54875</v>
      </c>
      <c r="E25" s="4" t="s">
        <v>14</v>
      </c>
      <c r="G25" s="212"/>
    </row>
    <row r="26" spans="1:7" ht="15" x14ac:dyDescent="0.25">
      <c r="A26" s="87" t="s">
        <v>12</v>
      </c>
      <c r="B26" s="122">
        <f>+B25</f>
        <v>0</v>
      </c>
      <c r="C26" s="29">
        <f>+C25</f>
        <v>0</v>
      </c>
      <c r="D26" s="126">
        <f>+D25</f>
        <v>54875</v>
      </c>
      <c r="E26" s="4" t="s">
        <v>14</v>
      </c>
      <c r="G26" s="212"/>
    </row>
    <row r="27" spans="1:7" ht="15" x14ac:dyDescent="0.25">
      <c r="A27" s="94" t="s">
        <v>13</v>
      </c>
      <c r="B27" s="119">
        <f>B22+B26</f>
        <v>27</v>
      </c>
      <c r="C27" s="120">
        <f>C22+C26</f>
        <v>19</v>
      </c>
      <c r="D27" s="121">
        <f>D22+D26</f>
        <v>1635538</v>
      </c>
      <c r="E27" s="4" t="s">
        <v>14</v>
      </c>
      <c r="G27" s="213"/>
    </row>
    <row r="28" spans="1:7" ht="15" x14ac:dyDescent="0.25">
      <c r="A28" s="163" t="s">
        <v>162</v>
      </c>
      <c r="B28" s="122">
        <v>0</v>
      </c>
      <c r="C28" s="29">
        <v>0</v>
      </c>
      <c r="D28" s="164">
        <v>-80000</v>
      </c>
      <c r="E28" s="4" t="s">
        <v>14</v>
      </c>
      <c r="G28" s="213"/>
    </row>
    <row r="29" spans="1:7" ht="15" x14ac:dyDescent="0.25">
      <c r="A29" s="108" t="s">
        <v>163</v>
      </c>
      <c r="B29" s="105">
        <f t="shared" ref="B29:C29" si="0">SUM(B27:B28)</f>
        <v>27</v>
      </c>
      <c r="C29" s="106">
        <f t="shared" si="0"/>
        <v>19</v>
      </c>
      <c r="D29" s="107">
        <f>SUM(D27:D28)</f>
        <v>1555538</v>
      </c>
      <c r="E29" s="4" t="s">
        <v>14</v>
      </c>
      <c r="G29" s="212"/>
    </row>
    <row r="30" spans="1:7" s="5" customFormat="1" ht="15.75" thickBot="1" x14ac:dyDescent="0.3">
      <c r="A30" s="173" t="s">
        <v>113</v>
      </c>
      <c r="B30" s="174">
        <f>+B27-B7</f>
        <v>0</v>
      </c>
      <c r="C30" s="175">
        <f>+C27-C7</f>
        <v>-8</v>
      </c>
      <c r="D30" s="176">
        <f>+D27-D7</f>
        <v>54943</v>
      </c>
      <c r="E30" s="4" t="s">
        <v>14</v>
      </c>
      <c r="G30" s="213"/>
    </row>
    <row r="31" spans="1:7" ht="15" x14ac:dyDescent="0.25">
      <c r="A31" s="4"/>
      <c r="E31" s="4" t="s">
        <v>14</v>
      </c>
      <c r="G31" s="213"/>
    </row>
    <row r="32" spans="1:7" ht="17.25" x14ac:dyDescent="0.25">
      <c r="A32" s="245" t="s">
        <v>114</v>
      </c>
      <c r="B32" s="246"/>
      <c r="C32" s="246"/>
      <c r="D32" s="246"/>
      <c r="E32" s="4" t="s">
        <v>14</v>
      </c>
      <c r="G32" s="213"/>
    </row>
    <row r="33" spans="1:7" ht="32.25" customHeight="1" x14ac:dyDescent="0.2">
      <c r="A33" s="237" t="s">
        <v>146</v>
      </c>
      <c r="B33" s="238"/>
      <c r="C33" s="238"/>
      <c r="D33" s="238"/>
      <c r="E33" s="4" t="s">
        <v>15</v>
      </c>
      <c r="G33" s="205"/>
    </row>
  </sheetData>
  <mergeCells count="6">
    <mergeCell ref="A33:D33"/>
    <mergeCell ref="A1:D1"/>
    <mergeCell ref="A2:D2"/>
    <mergeCell ref="A3:D3"/>
    <mergeCell ref="B5:D5"/>
    <mergeCell ref="A32:D32"/>
  </mergeCells>
  <printOptions horizontalCentered="1"/>
  <pageMargins left="0.7" right="0.7" top="0.63" bottom="0.63" header="0.3" footer="0.3"/>
  <pageSetup scale="68" orientation="landscape" r:id="rId1"/>
  <headerFooter>
    <oddHeader>&amp;L&amp;"Arial,Bold"&amp;12B. Summary of Requirements</oddHeader>
    <oddFooter>&amp;C&amp;"Arial,Regular"Exhibit B - Summary of Requirements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view="pageBreakPreview" zoomScale="80" zoomScaleNormal="100" zoomScaleSheetLayoutView="80" workbookViewId="0">
      <selection activeCell="F25" sqref="F25"/>
    </sheetView>
  </sheetViews>
  <sheetFormatPr defaultRowHeight="14.25" x14ac:dyDescent="0.2"/>
  <cols>
    <col min="1" max="1" width="63.5703125" style="9" customWidth="1"/>
    <col min="2" max="3" width="12.7109375" style="9" customWidth="1"/>
    <col min="4" max="4" width="14" style="4" bestFit="1" customWidth="1"/>
    <col min="5" max="5" width="4.5703125" style="9" customWidth="1"/>
    <col min="6" max="6" width="122.85546875" style="9" customWidth="1"/>
    <col min="7" max="8" width="8.28515625" style="9" customWidth="1"/>
    <col min="9" max="9" width="12.7109375" style="9" customWidth="1"/>
    <col min="10" max="11" width="8.28515625" style="9" customWidth="1"/>
    <col min="12" max="12" width="12.7109375" style="9" customWidth="1"/>
    <col min="13" max="16384" width="9.140625" style="9"/>
  </cols>
  <sheetData>
    <row r="1" spans="1:12" ht="18" x14ac:dyDescent="0.25">
      <c r="A1" s="239" t="s">
        <v>74</v>
      </c>
      <c r="B1" s="239"/>
      <c r="C1" s="239"/>
      <c r="D1" s="68" t="s">
        <v>14</v>
      </c>
      <c r="E1" s="6"/>
      <c r="F1" s="210"/>
      <c r="G1" s="6"/>
      <c r="H1" s="6"/>
      <c r="I1" s="6"/>
      <c r="J1" s="6"/>
      <c r="K1" s="6"/>
      <c r="L1" s="6"/>
    </row>
    <row r="2" spans="1:12" ht="15" x14ac:dyDescent="0.2">
      <c r="A2" s="240" t="s">
        <v>124</v>
      </c>
      <c r="B2" s="240"/>
      <c r="C2" s="240"/>
      <c r="D2" s="68" t="s">
        <v>14</v>
      </c>
      <c r="E2" s="7"/>
      <c r="F2" s="211"/>
      <c r="G2" s="7"/>
      <c r="H2" s="7"/>
      <c r="I2" s="7"/>
      <c r="J2" s="7"/>
      <c r="K2" s="7"/>
      <c r="L2" s="7"/>
    </row>
    <row r="3" spans="1:12" x14ac:dyDescent="0.2">
      <c r="A3" s="247" t="s">
        <v>1</v>
      </c>
      <c r="B3" s="247"/>
      <c r="C3" s="247"/>
      <c r="D3" s="68" t="s">
        <v>14</v>
      </c>
      <c r="E3" s="8"/>
      <c r="F3" s="211"/>
      <c r="G3" s="8"/>
      <c r="H3" s="8"/>
      <c r="I3" s="8"/>
      <c r="J3" s="8"/>
      <c r="K3" s="8"/>
      <c r="L3" s="8"/>
    </row>
    <row r="4" spans="1:12" ht="15" x14ac:dyDescent="0.25">
      <c r="A4" s="247"/>
      <c r="B4" s="247"/>
      <c r="C4" s="247"/>
      <c r="D4" s="68" t="s">
        <v>14</v>
      </c>
      <c r="E4" s="8"/>
      <c r="F4" s="214"/>
      <c r="G4" s="8"/>
      <c r="H4" s="8"/>
      <c r="I4" s="8"/>
      <c r="J4" s="8"/>
      <c r="K4" s="8"/>
      <c r="L4" s="8"/>
    </row>
    <row r="5" spans="1:12" s="20" customFormat="1" ht="15" customHeight="1" x14ac:dyDescent="0.2">
      <c r="A5" s="299" t="s">
        <v>158</v>
      </c>
      <c r="B5" s="302" t="s">
        <v>129</v>
      </c>
      <c r="C5" s="304"/>
      <c r="D5" s="68" t="s">
        <v>14</v>
      </c>
      <c r="F5" s="79"/>
    </row>
    <row r="6" spans="1:12" s="20" customFormat="1" ht="33" customHeight="1" x14ac:dyDescent="0.2">
      <c r="A6" s="300"/>
      <c r="B6" s="302" t="s">
        <v>127</v>
      </c>
      <c r="C6" s="303"/>
      <c r="D6" s="68" t="s">
        <v>14</v>
      </c>
      <c r="F6" s="79"/>
    </row>
    <row r="7" spans="1:12" s="20" customFormat="1" x14ac:dyDescent="0.2">
      <c r="A7" s="301"/>
      <c r="B7" s="19" t="s">
        <v>3</v>
      </c>
      <c r="C7" s="19" t="s">
        <v>4</v>
      </c>
      <c r="D7" s="68" t="s">
        <v>14</v>
      </c>
      <c r="F7" s="220"/>
    </row>
    <row r="8" spans="1:12" x14ac:dyDescent="0.2">
      <c r="A8" s="83" t="s">
        <v>67</v>
      </c>
      <c r="B8" s="143"/>
      <c r="C8" s="143">
        <v>54875</v>
      </c>
      <c r="D8" s="68" t="s">
        <v>14</v>
      </c>
      <c r="F8" s="82"/>
    </row>
    <row r="9" spans="1:12" ht="26.25" customHeight="1" x14ac:dyDescent="0.25">
      <c r="A9" s="84" t="s">
        <v>102</v>
      </c>
      <c r="B9" s="130">
        <f>SUM(B8:B8)</f>
        <v>0</v>
      </c>
      <c r="C9" s="130">
        <f>SUM(C8:C8)</f>
        <v>54875</v>
      </c>
      <c r="D9" s="68" t="s">
        <v>14</v>
      </c>
      <c r="F9" s="82"/>
    </row>
    <row r="10" spans="1:12" ht="15" x14ac:dyDescent="0.25">
      <c r="A10" s="81"/>
      <c r="B10" s="80"/>
      <c r="C10" s="80"/>
      <c r="D10" s="68" t="s">
        <v>14</v>
      </c>
      <c r="F10" s="82"/>
    </row>
    <row r="11" spans="1:12" x14ac:dyDescent="0.2">
      <c r="A11" s="205" t="s">
        <v>159</v>
      </c>
      <c r="B11" s="82"/>
      <c r="C11" s="82"/>
      <c r="D11" s="68" t="s">
        <v>14</v>
      </c>
    </row>
    <row r="12" spans="1:12" x14ac:dyDescent="0.2">
      <c r="D12" s="68" t="s">
        <v>15</v>
      </c>
    </row>
  </sheetData>
  <mergeCells count="7">
    <mergeCell ref="A1:C1"/>
    <mergeCell ref="A2:C2"/>
    <mergeCell ref="A3:C3"/>
    <mergeCell ref="A4:C4"/>
    <mergeCell ref="A5:A7"/>
    <mergeCell ref="B6:C6"/>
    <mergeCell ref="B5:C5"/>
  </mergeCells>
  <printOptions horizontalCentered="1"/>
  <pageMargins left="0.7" right="0.7" top="0.52" bottom="0.39" header="0.3" footer="0.23"/>
  <pageSetup scale="56" fitToHeight="2"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view="pageBreakPreview" zoomScale="80" zoomScaleNormal="100" zoomScaleSheetLayoutView="80" workbookViewId="0">
      <selection activeCell="M7" sqref="M7"/>
    </sheetView>
  </sheetViews>
  <sheetFormatPr defaultRowHeight="14.25" x14ac:dyDescent="0.2"/>
  <cols>
    <col min="1" max="1" width="9.42578125" style="9" customWidth="1"/>
    <col min="2" max="2" width="13.5703125" style="9" customWidth="1"/>
    <col min="3" max="3" width="3.7109375" style="9" customWidth="1"/>
    <col min="4" max="4" width="10.7109375" style="9" bestFit="1" customWidth="1"/>
    <col min="5" max="5" width="8.28515625" style="9" customWidth="1"/>
    <col min="6" max="6" width="12.7109375" style="9" customWidth="1"/>
    <col min="7" max="7" width="8.28515625" style="9" customWidth="1"/>
    <col min="8" max="8" width="12.7109375" style="9" customWidth="1"/>
    <col min="9" max="9" width="8.28515625" style="9" customWidth="1"/>
    <col min="10" max="10" width="12.7109375" style="9" customWidth="1"/>
    <col min="11" max="11" width="8.28515625" style="9" customWidth="1"/>
    <col min="12" max="12" width="12.7109375" style="9" customWidth="1"/>
    <col min="13" max="13" width="14" style="4" bestFit="1" customWidth="1"/>
    <col min="14" max="14" width="4.5703125" style="9" customWidth="1"/>
    <col min="15" max="15" width="116.710937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39" t="s">
        <v>100</v>
      </c>
      <c r="B1" s="239"/>
      <c r="C1" s="239"/>
      <c r="D1" s="239"/>
      <c r="E1" s="239"/>
      <c r="F1" s="239"/>
      <c r="G1" s="239"/>
      <c r="H1" s="239"/>
      <c r="I1" s="239"/>
      <c r="J1" s="239"/>
      <c r="K1" s="239"/>
      <c r="L1" s="239"/>
      <c r="M1" s="68" t="s">
        <v>14</v>
      </c>
      <c r="N1" s="6"/>
      <c r="O1" s="210"/>
      <c r="P1" s="6"/>
      <c r="Q1" s="6"/>
      <c r="R1" s="6"/>
      <c r="S1" s="6"/>
      <c r="T1" s="6"/>
      <c r="U1" s="6"/>
    </row>
    <row r="2" spans="1:21" ht="15" x14ac:dyDescent="0.2">
      <c r="A2" s="240" t="s">
        <v>124</v>
      </c>
      <c r="B2" s="240"/>
      <c r="C2" s="240"/>
      <c r="D2" s="240"/>
      <c r="E2" s="240"/>
      <c r="F2" s="240"/>
      <c r="G2" s="240"/>
      <c r="H2" s="240"/>
      <c r="I2" s="240"/>
      <c r="J2" s="240"/>
      <c r="K2" s="240"/>
      <c r="L2" s="240"/>
      <c r="M2" s="68" t="s">
        <v>14</v>
      </c>
      <c r="N2" s="7"/>
      <c r="O2" s="211"/>
      <c r="P2" s="7"/>
      <c r="Q2" s="7"/>
      <c r="R2" s="7"/>
      <c r="S2" s="7"/>
      <c r="T2" s="7"/>
      <c r="U2" s="7"/>
    </row>
    <row r="3" spans="1:21" x14ac:dyDescent="0.2">
      <c r="A3" s="247" t="s">
        <v>1</v>
      </c>
      <c r="B3" s="247"/>
      <c r="C3" s="247"/>
      <c r="D3" s="247"/>
      <c r="E3" s="247"/>
      <c r="F3" s="247"/>
      <c r="G3" s="247"/>
      <c r="H3" s="247"/>
      <c r="I3" s="247"/>
      <c r="J3" s="247"/>
      <c r="K3" s="247"/>
      <c r="L3" s="247"/>
      <c r="M3" s="68" t="s">
        <v>14</v>
      </c>
      <c r="N3" s="8"/>
      <c r="O3" s="211"/>
      <c r="P3" s="8"/>
      <c r="Q3" s="8"/>
      <c r="R3" s="8"/>
      <c r="S3" s="8"/>
      <c r="T3" s="8"/>
      <c r="U3" s="8"/>
    </row>
    <row r="4" spans="1:21" ht="15" x14ac:dyDescent="0.25">
      <c r="A4" s="247"/>
      <c r="B4" s="247"/>
      <c r="C4" s="247"/>
      <c r="D4" s="247"/>
      <c r="E4" s="247"/>
      <c r="F4" s="247"/>
      <c r="G4" s="247"/>
      <c r="H4" s="247"/>
      <c r="I4" s="247"/>
      <c r="J4" s="247"/>
      <c r="K4" s="247"/>
      <c r="L4" s="247"/>
      <c r="M4" s="68" t="s">
        <v>14</v>
      </c>
      <c r="N4" s="8"/>
      <c r="O4" s="214"/>
      <c r="P4" s="8"/>
      <c r="Q4" s="8"/>
      <c r="R4" s="8"/>
      <c r="S4" s="8"/>
      <c r="T4" s="8"/>
      <c r="U4" s="8"/>
    </row>
    <row r="5" spans="1:21" ht="15" thickBot="1" x14ac:dyDescent="0.25">
      <c r="A5" s="247"/>
      <c r="B5" s="247"/>
      <c r="C5" s="247"/>
      <c r="D5" s="247"/>
      <c r="E5" s="247"/>
      <c r="F5" s="247"/>
      <c r="G5" s="247"/>
      <c r="H5" s="247"/>
      <c r="I5" s="247"/>
      <c r="J5" s="247"/>
      <c r="K5" s="247"/>
      <c r="L5" s="247"/>
      <c r="M5" s="68" t="s">
        <v>14</v>
      </c>
      <c r="N5" s="8"/>
      <c r="O5" s="38"/>
      <c r="P5" s="8"/>
      <c r="Q5" s="8"/>
      <c r="R5" s="8"/>
      <c r="S5" s="8"/>
      <c r="T5" s="8"/>
      <c r="U5" s="8"/>
    </row>
    <row r="6" spans="1:21" ht="30.75" customHeight="1" x14ac:dyDescent="0.25">
      <c r="A6" s="309" t="s">
        <v>78</v>
      </c>
      <c r="B6" s="310"/>
      <c r="C6" s="310"/>
      <c r="D6" s="311"/>
      <c r="E6" s="250" t="s">
        <v>5</v>
      </c>
      <c r="F6" s="250"/>
      <c r="G6" s="250" t="s">
        <v>6</v>
      </c>
      <c r="H6" s="250"/>
      <c r="I6" s="250" t="s">
        <v>18</v>
      </c>
      <c r="J6" s="250"/>
      <c r="K6" s="250" t="s">
        <v>43</v>
      </c>
      <c r="L6" s="251"/>
      <c r="M6" s="68" t="s">
        <v>14</v>
      </c>
      <c r="O6" s="80"/>
    </row>
    <row r="7" spans="1:21" ht="28.5" x14ac:dyDescent="0.2">
      <c r="A7" s="312"/>
      <c r="B7" s="313"/>
      <c r="C7" s="313"/>
      <c r="D7" s="314"/>
      <c r="E7" s="10" t="s">
        <v>3</v>
      </c>
      <c r="F7" s="10" t="s">
        <v>4</v>
      </c>
      <c r="G7" s="10" t="s">
        <v>3</v>
      </c>
      <c r="H7" s="10" t="s">
        <v>4</v>
      </c>
      <c r="I7" s="10" t="s">
        <v>3</v>
      </c>
      <c r="J7" s="10" t="s">
        <v>4</v>
      </c>
      <c r="K7" s="10" t="s">
        <v>3</v>
      </c>
      <c r="L7" s="11" t="s">
        <v>4</v>
      </c>
      <c r="M7" s="68" t="s">
        <v>14</v>
      </c>
      <c r="O7" s="227"/>
    </row>
    <row r="8" spans="1:21" ht="15" x14ac:dyDescent="0.25">
      <c r="A8" s="114" t="s">
        <v>101</v>
      </c>
      <c r="B8" s="102">
        <v>119554</v>
      </c>
      <c r="C8" s="103" t="s">
        <v>79</v>
      </c>
      <c r="D8" s="104">
        <v>179700</v>
      </c>
      <c r="E8" s="145">
        <v>2</v>
      </c>
      <c r="F8" s="145">
        <v>0</v>
      </c>
      <c r="G8" s="145">
        <v>2</v>
      </c>
      <c r="H8" s="145">
        <v>0</v>
      </c>
      <c r="I8" s="145">
        <v>2</v>
      </c>
      <c r="J8" s="145">
        <v>0</v>
      </c>
      <c r="K8" s="145">
        <f t="shared" ref="K8:K11" si="0">I8-G8</f>
        <v>0</v>
      </c>
      <c r="L8" s="146">
        <f t="shared" ref="L8:L11" si="1">J8-H8</f>
        <v>0</v>
      </c>
      <c r="M8" s="68" t="s">
        <v>14</v>
      </c>
      <c r="O8" s="80"/>
    </row>
    <row r="9" spans="1:21" ht="15" x14ac:dyDescent="0.25">
      <c r="A9" s="101" t="s">
        <v>75</v>
      </c>
      <c r="B9" s="102">
        <v>123758</v>
      </c>
      <c r="C9" s="103" t="s">
        <v>79</v>
      </c>
      <c r="D9" s="104">
        <v>155500</v>
      </c>
      <c r="E9" s="145">
        <v>10</v>
      </c>
      <c r="F9" s="145">
        <v>0</v>
      </c>
      <c r="G9" s="145">
        <v>10</v>
      </c>
      <c r="H9" s="145">
        <v>0</v>
      </c>
      <c r="I9" s="145">
        <v>10</v>
      </c>
      <c r="J9" s="145">
        <v>0</v>
      </c>
      <c r="K9" s="145">
        <f t="shared" si="0"/>
        <v>0</v>
      </c>
      <c r="L9" s="146">
        <f t="shared" si="1"/>
        <v>0</v>
      </c>
      <c r="M9" s="68" t="s">
        <v>14</v>
      </c>
      <c r="O9" s="80"/>
    </row>
    <row r="10" spans="1:21" ht="15" x14ac:dyDescent="0.25">
      <c r="A10" s="101" t="s">
        <v>76</v>
      </c>
      <c r="B10" s="102">
        <v>105211</v>
      </c>
      <c r="C10" s="103" t="s">
        <v>79</v>
      </c>
      <c r="D10" s="104">
        <v>136771</v>
      </c>
      <c r="E10" s="145">
        <v>9</v>
      </c>
      <c r="F10" s="145">
        <v>0</v>
      </c>
      <c r="G10" s="145">
        <v>9</v>
      </c>
      <c r="H10" s="145">
        <v>0</v>
      </c>
      <c r="I10" s="145">
        <v>9</v>
      </c>
      <c r="J10" s="145">
        <v>0</v>
      </c>
      <c r="K10" s="145">
        <f t="shared" si="0"/>
        <v>0</v>
      </c>
      <c r="L10" s="146">
        <f t="shared" si="1"/>
        <v>0</v>
      </c>
      <c r="M10" s="68" t="s">
        <v>14</v>
      </c>
      <c r="O10" s="80"/>
    </row>
    <row r="11" spans="1:21" ht="15" x14ac:dyDescent="0.25">
      <c r="A11" s="101" t="s">
        <v>77</v>
      </c>
      <c r="B11" s="102">
        <v>89033</v>
      </c>
      <c r="C11" s="103" t="s">
        <v>79</v>
      </c>
      <c r="D11" s="104">
        <v>115742</v>
      </c>
      <c r="E11" s="145">
        <v>6</v>
      </c>
      <c r="F11" s="145">
        <v>0</v>
      </c>
      <c r="G11" s="145">
        <v>6</v>
      </c>
      <c r="H11" s="145">
        <v>0</v>
      </c>
      <c r="I11" s="145">
        <v>6</v>
      </c>
      <c r="J11" s="145">
        <v>0</v>
      </c>
      <c r="K11" s="145">
        <f t="shared" si="0"/>
        <v>0</v>
      </c>
      <c r="L11" s="146">
        <f t="shared" si="1"/>
        <v>0</v>
      </c>
      <c r="M11" s="68" t="s">
        <v>14</v>
      </c>
      <c r="O11" s="80"/>
    </row>
    <row r="12" spans="1:21" ht="15" x14ac:dyDescent="0.25">
      <c r="A12" s="315" t="s">
        <v>80</v>
      </c>
      <c r="B12" s="316"/>
      <c r="C12" s="316"/>
      <c r="D12" s="317"/>
      <c r="E12" s="130">
        <f t="shared" ref="E12:L12" si="2">SUM(E8:E11)</f>
        <v>27</v>
      </c>
      <c r="F12" s="130">
        <f t="shared" si="2"/>
        <v>0</v>
      </c>
      <c r="G12" s="130">
        <f t="shared" si="2"/>
        <v>27</v>
      </c>
      <c r="H12" s="130">
        <f t="shared" si="2"/>
        <v>0</v>
      </c>
      <c r="I12" s="130">
        <f t="shared" si="2"/>
        <v>27</v>
      </c>
      <c r="J12" s="130">
        <f t="shared" si="2"/>
        <v>0</v>
      </c>
      <c r="K12" s="130">
        <f t="shared" si="2"/>
        <v>0</v>
      </c>
      <c r="L12" s="131">
        <f t="shared" si="2"/>
        <v>0</v>
      </c>
      <c r="M12" s="68" t="s">
        <v>14</v>
      </c>
      <c r="O12" s="220"/>
    </row>
    <row r="13" spans="1:21" ht="15" x14ac:dyDescent="0.25">
      <c r="A13" s="318" t="s">
        <v>81</v>
      </c>
      <c r="B13" s="319"/>
      <c r="C13" s="319"/>
      <c r="D13" s="319"/>
      <c r="E13" s="144"/>
      <c r="F13" s="147">
        <v>170000</v>
      </c>
      <c r="G13" s="144"/>
      <c r="H13" s="147">
        <v>170850</v>
      </c>
      <c r="I13" s="144"/>
      <c r="J13" s="147">
        <v>171700</v>
      </c>
      <c r="K13" s="144"/>
      <c r="L13" s="148"/>
      <c r="M13" s="68" t="s">
        <v>14</v>
      </c>
      <c r="O13" s="82"/>
    </row>
    <row r="14" spans="1:21" ht="15" x14ac:dyDescent="0.25">
      <c r="A14" s="320" t="s">
        <v>82</v>
      </c>
      <c r="B14" s="321"/>
      <c r="C14" s="321"/>
      <c r="D14" s="321"/>
      <c r="E14" s="145"/>
      <c r="F14" s="149">
        <v>108717</v>
      </c>
      <c r="G14" s="145"/>
      <c r="H14" s="149">
        <v>109261</v>
      </c>
      <c r="I14" s="145"/>
      <c r="J14" s="149">
        <v>109804</v>
      </c>
      <c r="K14" s="145"/>
      <c r="L14" s="150"/>
      <c r="M14" s="68" t="s">
        <v>14</v>
      </c>
      <c r="O14" s="205"/>
    </row>
    <row r="15" spans="1:21" ht="15.75" thickBot="1" x14ac:dyDescent="0.3">
      <c r="A15" s="307" t="s">
        <v>83</v>
      </c>
      <c r="B15" s="308"/>
      <c r="C15" s="308"/>
      <c r="D15" s="308"/>
      <c r="E15" s="151"/>
      <c r="F15" s="152">
        <v>14.17</v>
      </c>
      <c r="G15" s="151"/>
      <c r="H15" s="152">
        <v>14</v>
      </c>
      <c r="I15" s="151"/>
      <c r="J15" s="152">
        <v>14</v>
      </c>
      <c r="K15" s="151"/>
      <c r="L15" s="153"/>
      <c r="M15" s="68" t="s">
        <v>14</v>
      </c>
      <c r="O15" s="80"/>
    </row>
    <row r="16" spans="1:21" ht="15" x14ac:dyDescent="0.25">
      <c r="A16" s="206"/>
      <c r="B16" s="206"/>
      <c r="C16" s="206"/>
      <c r="D16" s="206"/>
      <c r="E16" s="207"/>
      <c r="F16" s="204"/>
      <c r="G16" s="207"/>
      <c r="H16" s="204"/>
      <c r="I16" s="207"/>
      <c r="J16" s="204"/>
      <c r="K16" s="207"/>
      <c r="L16" s="207"/>
      <c r="M16" s="68" t="s">
        <v>14</v>
      </c>
      <c r="O16" s="80"/>
    </row>
    <row r="17" spans="1:15" ht="15" x14ac:dyDescent="0.25">
      <c r="A17" s="305" t="s">
        <v>160</v>
      </c>
      <c r="B17" s="306"/>
      <c r="C17" s="306"/>
      <c r="D17" s="306"/>
      <c r="E17" s="306"/>
      <c r="F17" s="306"/>
      <c r="G17" s="306"/>
      <c r="H17" s="306"/>
      <c r="I17" s="306"/>
      <c r="J17" s="306"/>
      <c r="K17" s="306"/>
      <c r="L17" s="306"/>
      <c r="M17" s="68" t="s">
        <v>14</v>
      </c>
      <c r="O17" s="5"/>
    </row>
    <row r="18" spans="1:15" x14ac:dyDescent="0.2">
      <c r="A18" s="306"/>
      <c r="B18" s="306"/>
      <c r="C18" s="306"/>
      <c r="D18" s="306"/>
      <c r="E18" s="306"/>
      <c r="F18" s="306"/>
      <c r="G18" s="306"/>
      <c r="H18" s="306"/>
      <c r="I18" s="306"/>
      <c r="J18" s="306"/>
      <c r="K18" s="306"/>
      <c r="L18" s="306"/>
      <c r="M18" s="68" t="s">
        <v>14</v>
      </c>
    </row>
    <row r="19" spans="1:15" x14ac:dyDescent="0.2">
      <c r="M19" s="68" t="s">
        <v>15</v>
      </c>
    </row>
    <row r="20" spans="1:15" x14ac:dyDescent="0.2">
      <c r="M20" s="68"/>
    </row>
    <row r="21" spans="1:15" x14ac:dyDescent="0.2">
      <c r="M21" s="68"/>
    </row>
  </sheetData>
  <mergeCells count="15">
    <mergeCell ref="A1:L1"/>
    <mergeCell ref="A2:L2"/>
    <mergeCell ref="A3:L3"/>
    <mergeCell ref="A4:L4"/>
    <mergeCell ref="A5:L5"/>
    <mergeCell ref="A17:L18"/>
    <mergeCell ref="A15:D15"/>
    <mergeCell ref="A6:D7"/>
    <mergeCell ref="A12:D12"/>
    <mergeCell ref="A13:D13"/>
    <mergeCell ref="A14:D14"/>
    <mergeCell ref="E6:F6"/>
    <mergeCell ref="G6:H6"/>
    <mergeCell ref="I6:J6"/>
    <mergeCell ref="K6:L6"/>
  </mergeCells>
  <printOptions horizontalCentered="1"/>
  <pageMargins left="0.7" right="0.7" top="0.75" bottom="0.75" header="0.3" footer="0.3"/>
  <pageSetup orientation="landscape" r:id="rId1"/>
  <headerFooter>
    <oddHeader>&amp;L&amp;"Arial,Bold"&amp;12K. Summary of Requirements by Grade</oddHeader>
    <oddFooter>&amp;C&amp;"Arial,Regular"Exhibit K - Summary of Requirements by Grade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view="pageBreakPreview" zoomScale="90" zoomScaleNormal="100" zoomScaleSheetLayoutView="90" workbookViewId="0">
      <pane xSplit="1" ySplit="6" topLeftCell="B7" activePane="bottomRight" state="frozen"/>
      <selection pane="topRight" activeCell="B1" sqref="B1"/>
      <selection pane="bottomLeft" activeCell="A8" sqref="A8"/>
      <selection pane="bottomRight" activeCell="J32" sqref="J32"/>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2" width="116.7109375" style="65"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39" t="s">
        <v>55</v>
      </c>
      <c r="B1" s="239"/>
      <c r="C1" s="239"/>
      <c r="D1" s="239"/>
      <c r="E1" s="239"/>
      <c r="F1" s="239"/>
      <c r="G1" s="239"/>
      <c r="H1" s="239"/>
      <c r="I1" s="239"/>
      <c r="J1" s="68" t="s">
        <v>14</v>
      </c>
      <c r="K1" s="6"/>
      <c r="L1" s="210"/>
      <c r="M1" s="6"/>
      <c r="N1" s="6"/>
      <c r="O1" s="6"/>
      <c r="P1" s="6"/>
      <c r="Q1" s="6"/>
      <c r="R1" s="6"/>
    </row>
    <row r="2" spans="1:18" ht="15" x14ac:dyDescent="0.2">
      <c r="A2" s="240" t="s">
        <v>124</v>
      </c>
      <c r="B2" s="240"/>
      <c r="C2" s="240"/>
      <c r="D2" s="240"/>
      <c r="E2" s="240"/>
      <c r="F2" s="240"/>
      <c r="G2" s="240"/>
      <c r="H2" s="240"/>
      <c r="I2" s="240"/>
      <c r="J2" s="68" t="s">
        <v>14</v>
      </c>
      <c r="K2" s="7"/>
      <c r="L2" s="211"/>
      <c r="M2" s="7"/>
      <c r="N2" s="7"/>
      <c r="O2" s="7"/>
      <c r="P2" s="7"/>
      <c r="Q2" s="7"/>
      <c r="R2" s="7"/>
    </row>
    <row r="3" spans="1:18" x14ac:dyDescent="0.2">
      <c r="A3" s="247" t="s">
        <v>1</v>
      </c>
      <c r="B3" s="247"/>
      <c r="C3" s="247"/>
      <c r="D3" s="247"/>
      <c r="E3" s="247"/>
      <c r="F3" s="247"/>
      <c r="G3" s="247"/>
      <c r="H3" s="247"/>
      <c r="I3" s="247"/>
      <c r="J3" s="68" t="s">
        <v>14</v>
      </c>
      <c r="K3" s="8"/>
      <c r="L3" s="211"/>
      <c r="M3" s="8"/>
      <c r="N3" s="8"/>
      <c r="O3" s="8"/>
      <c r="P3" s="8"/>
      <c r="Q3" s="8"/>
      <c r="R3" s="8"/>
    </row>
    <row r="4" spans="1:18" ht="15.75" thickBot="1" x14ac:dyDescent="0.3">
      <c r="A4" s="247"/>
      <c r="B4" s="247"/>
      <c r="C4" s="247"/>
      <c r="D4" s="247"/>
      <c r="E4" s="247"/>
      <c r="F4" s="247"/>
      <c r="G4" s="247"/>
      <c r="H4" s="247"/>
      <c r="I4" s="247"/>
      <c r="J4" s="68" t="s">
        <v>14</v>
      </c>
      <c r="K4" s="8"/>
      <c r="L4" s="214"/>
      <c r="M4" s="8"/>
      <c r="N4" s="8"/>
      <c r="O4" s="8"/>
      <c r="P4" s="8"/>
      <c r="Q4" s="8"/>
      <c r="R4" s="8"/>
    </row>
    <row r="5" spans="1:18" ht="15" x14ac:dyDescent="0.2">
      <c r="A5" s="248" t="s">
        <v>56</v>
      </c>
      <c r="B5" s="250" t="s">
        <v>42</v>
      </c>
      <c r="C5" s="250"/>
      <c r="D5" s="250" t="s">
        <v>117</v>
      </c>
      <c r="E5" s="250"/>
      <c r="F5" s="250" t="s">
        <v>18</v>
      </c>
      <c r="G5" s="250"/>
      <c r="H5" s="250" t="s">
        <v>43</v>
      </c>
      <c r="I5" s="251"/>
      <c r="J5" s="68" t="s">
        <v>14</v>
      </c>
      <c r="L5" s="221"/>
    </row>
    <row r="6" spans="1:18" ht="28.5" x14ac:dyDescent="0.2">
      <c r="A6" s="249"/>
      <c r="B6" s="70" t="s">
        <v>20</v>
      </c>
      <c r="C6" s="10" t="s">
        <v>4</v>
      </c>
      <c r="D6" s="10" t="s">
        <v>20</v>
      </c>
      <c r="E6" s="10" t="s">
        <v>4</v>
      </c>
      <c r="F6" s="10" t="s">
        <v>20</v>
      </c>
      <c r="G6" s="10" t="s">
        <v>4</v>
      </c>
      <c r="H6" s="10" t="s">
        <v>20</v>
      </c>
      <c r="I6" s="11" t="s">
        <v>4</v>
      </c>
      <c r="J6" s="68" t="s">
        <v>14</v>
      </c>
      <c r="L6" s="228"/>
    </row>
    <row r="7" spans="1:18" x14ac:dyDescent="0.2">
      <c r="A7" s="73" t="s">
        <v>57</v>
      </c>
      <c r="B7" s="127">
        <v>21</v>
      </c>
      <c r="C7" s="127">
        <v>2738</v>
      </c>
      <c r="D7" s="127">
        <v>19</v>
      </c>
      <c r="E7" s="127">
        <v>2477</v>
      </c>
      <c r="F7" s="127">
        <v>19</v>
      </c>
      <c r="G7" s="127">
        <f>+E7+41</f>
        <v>2518</v>
      </c>
      <c r="H7" s="127">
        <f>F7-D7</f>
        <v>0</v>
      </c>
      <c r="I7" s="128">
        <f>G7-E7</f>
        <v>41</v>
      </c>
      <c r="J7" s="68" t="s">
        <v>14</v>
      </c>
      <c r="L7" s="221"/>
    </row>
    <row r="8" spans="1:18" ht="15" x14ac:dyDescent="0.25">
      <c r="A8" s="75" t="s">
        <v>58</v>
      </c>
      <c r="B8" s="26"/>
      <c r="C8" s="26"/>
      <c r="D8" s="26"/>
      <c r="E8" s="26"/>
      <c r="F8" s="26"/>
      <c r="G8" s="26"/>
      <c r="H8" s="26"/>
      <c r="I8" s="129"/>
      <c r="J8" s="68" t="s">
        <v>14</v>
      </c>
      <c r="L8" s="229"/>
    </row>
    <row r="9" spans="1:18" x14ac:dyDescent="0.2">
      <c r="A9" s="74" t="s">
        <v>59</v>
      </c>
      <c r="B9" s="26"/>
      <c r="C9" s="26">
        <v>837</v>
      </c>
      <c r="D9" s="26"/>
      <c r="E9" s="26">
        <v>757</v>
      </c>
      <c r="F9" s="26"/>
      <c r="G9" s="26">
        <f>+E9+15</f>
        <v>772</v>
      </c>
      <c r="H9" s="26"/>
      <c r="I9" s="129">
        <f t="shared" ref="I9:I22" si="0">G9-E9</f>
        <v>15</v>
      </c>
      <c r="J9" s="68" t="s">
        <v>14</v>
      </c>
      <c r="L9" s="229"/>
    </row>
    <row r="10" spans="1:18" x14ac:dyDescent="0.2">
      <c r="A10" s="74" t="s">
        <v>60</v>
      </c>
      <c r="B10" s="26"/>
      <c r="C10" s="26">
        <v>80</v>
      </c>
      <c r="D10" s="26"/>
      <c r="E10" s="26">
        <v>80</v>
      </c>
      <c r="F10" s="26"/>
      <c r="G10" s="26">
        <v>80</v>
      </c>
      <c r="H10" s="26"/>
      <c r="I10" s="129">
        <f t="shared" si="0"/>
        <v>0</v>
      </c>
      <c r="J10" s="68" t="s">
        <v>14</v>
      </c>
      <c r="L10" s="229"/>
    </row>
    <row r="11" spans="1:18" x14ac:dyDescent="0.2">
      <c r="A11" s="115" t="s">
        <v>103</v>
      </c>
      <c r="B11" s="26"/>
      <c r="C11" s="26">
        <v>7</v>
      </c>
      <c r="D11" s="26"/>
      <c r="E11" s="26">
        <v>7</v>
      </c>
      <c r="F11" s="26"/>
      <c r="G11" s="26">
        <v>7</v>
      </c>
      <c r="H11" s="26"/>
      <c r="I11" s="129">
        <f t="shared" si="0"/>
        <v>0</v>
      </c>
      <c r="J11" s="68" t="s">
        <v>14</v>
      </c>
      <c r="L11" s="229"/>
    </row>
    <row r="12" spans="1:18" x14ac:dyDescent="0.2">
      <c r="A12" s="74" t="s">
        <v>61</v>
      </c>
      <c r="B12" s="26"/>
      <c r="C12" s="26">
        <v>555</v>
      </c>
      <c r="D12" s="26"/>
      <c r="E12" s="26">
        <v>555</v>
      </c>
      <c r="F12" s="26"/>
      <c r="G12" s="26">
        <v>555</v>
      </c>
      <c r="H12" s="26"/>
      <c r="I12" s="129">
        <f t="shared" si="0"/>
        <v>0</v>
      </c>
      <c r="J12" s="68" t="s">
        <v>14</v>
      </c>
      <c r="L12" s="229"/>
    </row>
    <row r="13" spans="1:18" x14ac:dyDescent="0.2">
      <c r="A13" s="74" t="s">
        <v>62</v>
      </c>
      <c r="B13" s="26"/>
      <c r="C13" s="26">
        <v>26</v>
      </c>
      <c r="D13" s="26"/>
      <c r="E13" s="26">
        <v>26</v>
      </c>
      <c r="F13" s="26"/>
      <c r="G13" s="26">
        <v>26</v>
      </c>
      <c r="H13" s="26"/>
      <c r="I13" s="129">
        <f t="shared" si="0"/>
        <v>0</v>
      </c>
      <c r="J13" s="68" t="s">
        <v>14</v>
      </c>
      <c r="L13" s="229"/>
    </row>
    <row r="14" spans="1:18" x14ac:dyDescent="0.2">
      <c r="A14" s="74" t="s">
        <v>63</v>
      </c>
      <c r="B14" s="26"/>
      <c r="C14" s="26">
        <v>101</v>
      </c>
      <c r="D14" s="26"/>
      <c r="E14" s="26">
        <v>101</v>
      </c>
      <c r="F14" s="26"/>
      <c r="G14" s="26">
        <v>101</v>
      </c>
      <c r="H14" s="26"/>
      <c r="I14" s="129">
        <f t="shared" si="0"/>
        <v>0</v>
      </c>
      <c r="J14" s="68" t="s">
        <v>14</v>
      </c>
    </row>
    <row r="15" spans="1:18" x14ac:dyDescent="0.2">
      <c r="A15" s="74" t="s">
        <v>64</v>
      </c>
      <c r="B15" s="26"/>
      <c r="C15" s="26">
        <v>13880</v>
      </c>
      <c r="D15" s="26"/>
      <c r="E15" s="26">
        <v>13880</v>
      </c>
      <c r="F15" s="26"/>
      <c r="G15" s="26">
        <v>13880</v>
      </c>
      <c r="H15" s="26"/>
      <c r="I15" s="129">
        <f t="shared" si="0"/>
        <v>0</v>
      </c>
      <c r="J15" s="68" t="s">
        <v>14</v>
      </c>
    </row>
    <row r="16" spans="1:18" x14ac:dyDescent="0.2">
      <c r="A16" s="74" t="s">
        <v>65</v>
      </c>
      <c r="B16" s="26"/>
      <c r="C16" s="26">
        <v>45414</v>
      </c>
      <c r="D16" s="26"/>
      <c r="E16" s="26">
        <v>45414</v>
      </c>
      <c r="F16" s="26"/>
      <c r="G16" s="26">
        <v>45414</v>
      </c>
      <c r="H16" s="26"/>
      <c r="I16" s="129">
        <f t="shared" si="0"/>
        <v>0</v>
      </c>
      <c r="J16" s="68" t="s">
        <v>14</v>
      </c>
    </row>
    <row r="17" spans="1:12" x14ac:dyDescent="0.2">
      <c r="A17" s="74" t="s">
        <v>66</v>
      </c>
      <c r="B17" s="26"/>
      <c r="C17" s="26">
        <v>765</v>
      </c>
      <c r="D17" s="26"/>
      <c r="E17" s="26">
        <v>765</v>
      </c>
      <c r="F17" s="26"/>
      <c r="G17" s="26">
        <f>765+12</f>
        <v>777</v>
      </c>
      <c r="H17" s="26"/>
      <c r="I17" s="129">
        <f t="shared" si="0"/>
        <v>12</v>
      </c>
      <c r="J17" s="68" t="s">
        <v>14</v>
      </c>
    </row>
    <row r="18" spans="1:12" x14ac:dyDescent="0.2">
      <c r="A18" s="74" t="s">
        <v>33</v>
      </c>
      <c r="B18" s="26"/>
      <c r="C18" s="26">
        <v>20994</v>
      </c>
      <c r="D18" s="26"/>
      <c r="E18" s="26">
        <v>20994</v>
      </c>
      <c r="F18" s="26"/>
      <c r="G18" s="26">
        <v>20994</v>
      </c>
      <c r="H18" s="26"/>
      <c r="I18" s="129">
        <f t="shared" si="0"/>
        <v>0</v>
      </c>
      <c r="J18" s="68" t="s">
        <v>14</v>
      </c>
    </row>
    <row r="19" spans="1:12" x14ac:dyDescent="0.2">
      <c r="A19" s="74" t="s">
        <v>67</v>
      </c>
      <c r="B19" s="26"/>
      <c r="C19" s="26">
        <v>8</v>
      </c>
      <c r="D19" s="26"/>
      <c r="E19" s="26">
        <v>8</v>
      </c>
      <c r="F19" s="26"/>
      <c r="G19" s="26">
        <v>8</v>
      </c>
      <c r="H19" s="26"/>
      <c r="I19" s="129">
        <f t="shared" si="0"/>
        <v>0</v>
      </c>
      <c r="J19" s="68" t="s">
        <v>14</v>
      </c>
    </row>
    <row r="20" spans="1:12" x14ac:dyDescent="0.2">
      <c r="A20" s="74" t="s">
        <v>68</v>
      </c>
      <c r="B20" s="26"/>
      <c r="C20" s="26">
        <f>1513407+233</f>
        <v>1513640</v>
      </c>
      <c r="D20" s="26"/>
      <c r="E20" s="26">
        <f>1513407+233-18154</f>
        <v>1495486</v>
      </c>
      <c r="F20" s="26"/>
      <c r="G20" s="26">
        <f>+E20+54875</f>
        <v>1550361</v>
      </c>
      <c r="H20" s="26"/>
      <c r="I20" s="129">
        <f t="shared" si="0"/>
        <v>54875</v>
      </c>
      <c r="J20" s="68" t="s">
        <v>14</v>
      </c>
    </row>
    <row r="21" spans="1:12" x14ac:dyDescent="0.2">
      <c r="A21" s="74" t="s">
        <v>69</v>
      </c>
      <c r="B21" s="26"/>
      <c r="C21" s="26">
        <v>20</v>
      </c>
      <c r="D21" s="26"/>
      <c r="E21" s="26">
        <v>20</v>
      </c>
      <c r="F21" s="26"/>
      <c r="G21" s="26">
        <v>20</v>
      </c>
      <c r="H21" s="26"/>
      <c r="I21" s="129">
        <f t="shared" si="0"/>
        <v>0</v>
      </c>
      <c r="J21" s="68" t="s">
        <v>14</v>
      </c>
    </row>
    <row r="22" spans="1:12" x14ac:dyDescent="0.2">
      <c r="A22" s="74" t="s">
        <v>70</v>
      </c>
      <c r="B22" s="26"/>
      <c r="C22" s="26">
        <v>25</v>
      </c>
      <c r="D22" s="26"/>
      <c r="E22" s="26">
        <v>25</v>
      </c>
      <c r="F22" s="26"/>
      <c r="G22" s="26">
        <v>25</v>
      </c>
      <c r="H22" s="26"/>
      <c r="I22" s="129">
        <f t="shared" si="0"/>
        <v>0</v>
      </c>
      <c r="J22" s="68" t="s">
        <v>14</v>
      </c>
    </row>
    <row r="23" spans="1:12" ht="15" x14ac:dyDescent="0.25">
      <c r="A23" s="76" t="s">
        <v>71</v>
      </c>
      <c r="B23" s="86"/>
      <c r="C23" s="86">
        <f>SUM(C7:C22)</f>
        <v>1599090</v>
      </c>
      <c r="D23" s="86"/>
      <c r="E23" s="86">
        <f>SUM(E7:E22)</f>
        <v>1580595</v>
      </c>
      <c r="F23" s="86"/>
      <c r="G23" s="86">
        <f>SUM(G7:G22)</f>
        <v>1635538</v>
      </c>
      <c r="H23" s="86"/>
      <c r="I23" s="88">
        <f>SUM(I7:I22)</f>
        <v>54943</v>
      </c>
      <c r="J23" s="68" t="s">
        <v>14</v>
      </c>
      <c r="L23" s="66"/>
    </row>
    <row r="24" spans="1:12" x14ac:dyDescent="0.2">
      <c r="A24" s="115" t="s">
        <v>104</v>
      </c>
      <c r="B24" s="26"/>
      <c r="C24" s="26">
        <v>-26516</v>
      </c>
      <c r="D24" s="26"/>
      <c r="E24" s="26">
        <v>-11783</v>
      </c>
      <c r="F24" s="26"/>
      <c r="G24" s="26">
        <v>0</v>
      </c>
      <c r="H24" s="26"/>
      <c r="I24" s="129">
        <f>G24-E24</f>
        <v>11783</v>
      </c>
      <c r="J24" s="68" t="s">
        <v>14</v>
      </c>
      <c r="L24" s="66"/>
    </row>
    <row r="25" spans="1:12" x14ac:dyDescent="0.2">
      <c r="A25" s="156" t="s">
        <v>110</v>
      </c>
      <c r="B25" s="26"/>
      <c r="C25" s="26">
        <v>-3528</v>
      </c>
      <c r="D25" s="26"/>
      <c r="E25" s="26">
        <v>-70481</v>
      </c>
      <c r="F25" s="26"/>
      <c r="G25" s="26">
        <v>0</v>
      </c>
      <c r="H25" s="26"/>
      <c r="I25" s="129">
        <f t="shared" ref="I25:I26" si="1">G25-E25</f>
        <v>70481</v>
      </c>
      <c r="J25" s="68" t="s">
        <v>14</v>
      </c>
      <c r="L25" s="66"/>
    </row>
    <row r="26" spans="1:12" x14ac:dyDescent="0.2">
      <c r="A26" s="74" t="s">
        <v>72</v>
      </c>
      <c r="B26" s="26"/>
      <c r="C26" s="26">
        <v>11783</v>
      </c>
      <c r="D26" s="26"/>
      <c r="E26" s="26">
        <v>0</v>
      </c>
      <c r="F26" s="26"/>
      <c r="G26" s="26">
        <v>0</v>
      </c>
      <c r="H26" s="26"/>
      <c r="I26" s="129">
        <f t="shared" si="1"/>
        <v>0</v>
      </c>
      <c r="J26" s="68" t="s">
        <v>14</v>
      </c>
      <c r="L26" s="66"/>
    </row>
    <row r="27" spans="1:12" ht="15.75" thickBot="1" x14ac:dyDescent="0.3">
      <c r="A27" s="77" t="s">
        <v>73</v>
      </c>
      <c r="B27" s="154">
        <f t="shared" ref="B27:I27" si="2">SUM(B23:B26)</f>
        <v>0</v>
      </c>
      <c r="C27" s="154">
        <f t="shared" si="2"/>
        <v>1580829</v>
      </c>
      <c r="D27" s="154">
        <f t="shared" si="2"/>
        <v>0</v>
      </c>
      <c r="E27" s="154">
        <f t="shared" si="2"/>
        <v>1498331</v>
      </c>
      <c r="F27" s="154">
        <f t="shared" si="2"/>
        <v>0</v>
      </c>
      <c r="G27" s="154">
        <f t="shared" si="2"/>
        <v>1635538</v>
      </c>
      <c r="H27" s="154">
        <f t="shared" si="2"/>
        <v>0</v>
      </c>
      <c r="I27" s="155">
        <f t="shared" si="2"/>
        <v>137207</v>
      </c>
      <c r="J27" s="68" t="s">
        <v>14</v>
      </c>
      <c r="L27" s="66"/>
    </row>
    <row r="28" spans="1:12" x14ac:dyDescent="0.2">
      <c r="J28" s="68" t="s">
        <v>14</v>
      </c>
    </row>
    <row r="29" spans="1:12" x14ac:dyDescent="0.2">
      <c r="A29" s="179" t="s">
        <v>118</v>
      </c>
      <c r="J29" s="68" t="s">
        <v>14</v>
      </c>
    </row>
    <row r="30" spans="1:12" x14ac:dyDescent="0.2">
      <c r="J30" s="68" t="s">
        <v>14</v>
      </c>
    </row>
    <row r="31" spans="1:12" x14ac:dyDescent="0.2">
      <c r="A31" s="43" t="s">
        <v>161</v>
      </c>
      <c r="J31" s="4" t="s">
        <v>166</v>
      </c>
    </row>
  </sheetData>
  <mergeCells count="9">
    <mergeCell ref="A1:I1"/>
    <mergeCell ref="A2:I2"/>
    <mergeCell ref="A3:I3"/>
    <mergeCell ref="A4:I4"/>
    <mergeCell ref="A5:A6"/>
    <mergeCell ref="B5:C5"/>
    <mergeCell ref="D5:E5"/>
    <mergeCell ref="F5:G5"/>
    <mergeCell ref="H5:I5"/>
  </mergeCells>
  <printOptions horizontalCentered="1"/>
  <pageMargins left="0.6" right="0.6" top="0.56999999999999995" bottom="0.55000000000000004" header="0.3" footer="0.3"/>
  <pageSetup scale="72" orientation="landscape" r:id="rId1"/>
  <headerFooter>
    <oddHeader>&amp;L&amp;"Arial,Bold"&amp;12L. Summary of Requirements by Object Class</oddHeader>
    <oddFooter>&amp;C&amp;"Arial,Regular"Exhibit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80" zoomScaleNormal="100" zoomScaleSheetLayoutView="80" workbookViewId="0">
      <selection activeCell="N7" sqref="N2:N7"/>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9" t="s">
        <v>0</v>
      </c>
      <c r="B1" s="239"/>
      <c r="C1" s="239"/>
      <c r="D1" s="239"/>
      <c r="E1" s="239"/>
      <c r="F1" s="239"/>
      <c r="G1" s="239"/>
      <c r="H1" s="239"/>
      <c r="I1" s="239"/>
      <c r="J1" s="239"/>
      <c r="K1" s="239"/>
      <c r="L1" s="239"/>
      <c r="M1" s="239"/>
      <c r="N1" s="68" t="s">
        <v>14</v>
      </c>
      <c r="O1" s="6"/>
      <c r="P1" s="210"/>
      <c r="Q1" s="6"/>
      <c r="R1" s="6"/>
      <c r="S1" s="6"/>
      <c r="T1" s="6"/>
      <c r="U1" s="6"/>
      <c r="V1" s="6"/>
    </row>
    <row r="2" spans="1:22" ht="15" x14ac:dyDescent="0.2">
      <c r="A2" s="240" t="s">
        <v>124</v>
      </c>
      <c r="B2" s="240"/>
      <c r="C2" s="240"/>
      <c r="D2" s="240"/>
      <c r="E2" s="240"/>
      <c r="F2" s="240"/>
      <c r="G2" s="240"/>
      <c r="H2" s="240"/>
      <c r="I2" s="240"/>
      <c r="J2" s="240"/>
      <c r="K2" s="240"/>
      <c r="L2" s="240"/>
      <c r="M2" s="240"/>
      <c r="N2" s="68" t="s">
        <v>14</v>
      </c>
      <c r="O2" s="7"/>
      <c r="P2" s="211"/>
      <c r="Q2" s="7"/>
      <c r="R2" s="7"/>
      <c r="S2" s="7"/>
      <c r="T2" s="7"/>
      <c r="U2" s="7"/>
      <c r="V2" s="7"/>
    </row>
    <row r="3" spans="1:22" x14ac:dyDescent="0.2">
      <c r="A3" s="247" t="s">
        <v>1</v>
      </c>
      <c r="B3" s="247"/>
      <c r="C3" s="247"/>
      <c r="D3" s="247"/>
      <c r="E3" s="247"/>
      <c r="F3" s="247"/>
      <c r="G3" s="247"/>
      <c r="H3" s="247"/>
      <c r="I3" s="247"/>
      <c r="J3" s="247"/>
      <c r="K3" s="247"/>
      <c r="L3" s="247"/>
      <c r="M3" s="247"/>
      <c r="N3" s="68" t="s">
        <v>14</v>
      </c>
      <c r="O3" s="8"/>
      <c r="P3" s="211"/>
      <c r="Q3" s="8"/>
      <c r="R3" s="8"/>
      <c r="S3" s="8"/>
      <c r="T3" s="8"/>
      <c r="U3" s="8"/>
      <c r="V3" s="8"/>
    </row>
    <row r="4" spans="1:22" ht="15" x14ac:dyDescent="0.25">
      <c r="A4" s="247"/>
      <c r="B4" s="247"/>
      <c r="C4" s="247"/>
      <c r="D4" s="247"/>
      <c r="E4" s="247"/>
      <c r="F4" s="247"/>
      <c r="G4" s="247"/>
      <c r="H4" s="247"/>
      <c r="I4" s="247"/>
      <c r="J4" s="247"/>
      <c r="K4" s="247"/>
      <c r="L4" s="247"/>
      <c r="M4" s="247"/>
      <c r="N4" s="68" t="s">
        <v>14</v>
      </c>
      <c r="O4" s="8"/>
      <c r="P4" s="214"/>
      <c r="Q4" s="8"/>
      <c r="R4" s="8"/>
      <c r="S4" s="8"/>
      <c r="T4" s="8"/>
      <c r="U4" s="8"/>
      <c r="V4" s="8"/>
    </row>
    <row r="5" spans="1:22" ht="15" thickBot="1" x14ac:dyDescent="0.25">
      <c r="A5" s="247"/>
      <c r="B5" s="247"/>
      <c r="C5" s="247"/>
      <c r="D5" s="247"/>
      <c r="E5" s="247"/>
      <c r="F5" s="247"/>
      <c r="G5" s="247"/>
      <c r="H5" s="247"/>
      <c r="I5" s="247"/>
      <c r="J5" s="247"/>
      <c r="K5" s="247"/>
      <c r="L5" s="247"/>
      <c r="M5" s="247"/>
      <c r="N5" s="68" t="s">
        <v>14</v>
      </c>
      <c r="O5" s="8"/>
      <c r="P5" s="38"/>
      <c r="Q5" s="8"/>
      <c r="R5" s="8"/>
      <c r="S5" s="8"/>
      <c r="T5" s="8"/>
      <c r="U5" s="8"/>
      <c r="V5" s="8"/>
    </row>
    <row r="6" spans="1:22" ht="45.75" customHeight="1" x14ac:dyDescent="0.2">
      <c r="A6" s="248" t="s">
        <v>93</v>
      </c>
      <c r="B6" s="250" t="s">
        <v>87</v>
      </c>
      <c r="C6" s="250"/>
      <c r="D6" s="250"/>
      <c r="E6" s="250" t="s">
        <v>116</v>
      </c>
      <c r="F6" s="250"/>
      <c r="G6" s="250"/>
      <c r="H6" s="250" t="s">
        <v>108</v>
      </c>
      <c r="I6" s="250"/>
      <c r="J6" s="250"/>
      <c r="K6" s="250" t="s">
        <v>10</v>
      </c>
      <c r="L6" s="250"/>
      <c r="M6" s="251"/>
      <c r="N6" s="68" t="s">
        <v>14</v>
      </c>
      <c r="P6" s="215"/>
    </row>
    <row r="7" spans="1:22" ht="28.5" x14ac:dyDescent="0.25">
      <c r="A7" s="249"/>
      <c r="B7" s="10" t="s">
        <v>3</v>
      </c>
      <c r="C7" s="109" t="s">
        <v>89</v>
      </c>
      <c r="D7" s="10" t="s">
        <v>4</v>
      </c>
      <c r="E7" s="10" t="s">
        <v>3</v>
      </c>
      <c r="F7" s="109" t="s">
        <v>107</v>
      </c>
      <c r="G7" s="10" t="s">
        <v>4</v>
      </c>
      <c r="H7" s="10" t="s">
        <v>3</v>
      </c>
      <c r="I7" s="10" t="s">
        <v>107</v>
      </c>
      <c r="J7" s="10" t="s">
        <v>4</v>
      </c>
      <c r="K7" s="10" t="s">
        <v>3</v>
      </c>
      <c r="L7" s="10" t="s">
        <v>107</v>
      </c>
      <c r="M7" s="11" t="s">
        <v>4</v>
      </c>
      <c r="N7" s="68" t="s">
        <v>14</v>
      </c>
      <c r="P7" s="216"/>
    </row>
    <row r="8" spans="1:22" x14ac:dyDescent="0.2">
      <c r="A8" s="183" t="s">
        <v>129</v>
      </c>
      <c r="B8" s="127">
        <v>27</v>
      </c>
      <c r="C8" s="127">
        <v>27</v>
      </c>
      <c r="D8" s="127">
        <v>1544838</v>
      </c>
      <c r="E8" s="127">
        <v>27</v>
      </c>
      <c r="F8" s="127">
        <v>19</v>
      </c>
      <c r="G8" s="127">
        <v>1545118</v>
      </c>
      <c r="H8" s="127">
        <v>0</v>
      </c>
      <c r="I8" s="127">
        <v>0</v>
      </c>
      <c r="J8" s="127">
        <v>1535513</v>
      </c>
      <c r="K8" s="127">
        <f>+E8+H8</f>
        <v>27</v>
      </c>
      <c r="L8" s="127">
        <f>+F8+I8</f>
        <v>19</v>
      </c>
      <c r="M8" s="128">
        <f>+J8</f>
        <v>1535513</v>
      </c>
      <c r="N8" s="68" t="s">
        <v>14</v>
      </c>
      <c r="P8" s="79"/>
    </row>
    <row r="9" spans="1:22" x14ac:dyDescent="0.2">
      <c r="A9" s="184" t="s">
        <v>130</v>
      </c>
      <c r="B9" s="26">
        <v>0</v>
      </c>
      <c r="C9" s="26">
        <v>0</v>
      </c>
      <c r="D9" s="26">
        <v>35757</v>
      </c>
      <c r="E9" s="26">
        <v>0</v>
      </c>
      <c r="F9" s="26">
        <v>0</v>
      </c>
      <c r="G9" s="26">
        <v>45150</v>
      </c>
      <c r="H9" s="26">
        <v>0</v>
      </c>
      <c r="I9" s="26">
        <v>0</v>
      </c>
      <c r="J9" s="26">
        <v>45150</v>
      </c>
      <c r="K9" s="26">
        <f>+H9</f>
        <v>0</v>
      </c>
      <c r="L9" s="26">
        <f>+I9</f>
        <v>0</v>
      </c>
      <c r="M9" s="129">
        <f>+J9</f>
        <v>45150</v>
      </c>
      <c r="N9" s="68" t="s">
        <v>14</v>
      </c>
      <c r="P9" s="79"/>
    </row>
    <row r="10" spans="1:22" ht="15" x14ac:dyDescent="0.25">
      <c r="A10" s="12" t="s">
        <v>91</v>
      </c>
      <c r="B10" s="130">
        <f t="shared" ref="B10:M10" si="0">SUM(B8:B9)</f>
        <v>27</v>
      </c>
      <c r="C10" s="130">
        <f t="shared" si="0"/>
        <v>27</v>
      </c>
      <c r="D10" s="130">
        <f t="shared" si="0"/>
        <v>1580595</v>
      </c>
      <c r="E10" s="130">
        <f t="shared" si="0"/>
        <v>27</v>
      </c>
      <c r="F10" s="130">
        <f t="shared" si="0"/>
        <v>19</v>
      </c>
      <c r="G10" s="130">
        <f t="shared" si="0"/>
        <v>1590268</v>
      </c>
      <c r="H10" s="130">
        <f t="shared" si="0"/>
        <v>0</v>
      </c>
      <c r="I10" s="130">
        <f t="shared" si="0"/>
        <v>0</v>
      </c>
      <c r="J10" s="130">
        <f t="shared" si="0"/>
        <v>1580663</v>
      </c>
      <c r="K10" s="130">
        <f t="shared" si="0"/>
        <v>27</v>
      </c>
      <c r="L10" s="130">
        <f t="shared" si="0"/>
        <v>19</v>
      </c>
      <c r="M10" s="131">
        <f t="shared" si="0"/>
        <v>1580663</v>
      </c>
      <c r="N10" s="68" t="s">
        <v>14</v>
      </c>
      <c r="P10" s="80"/>
    </row>
    <row r="11" spans="1:22" x14ac:dyDescent="0.2">
      <c r="A11" s="16"/>
      <c r="B11" s="26"/>
      <c r="C11" s="26"/>
      <c r="D11" s="26"/>
      <c r="E11" s="26"/>
      <c r="F11" s="26"/>
      <c r="G11" s="26"/>
      <c r="H11" s="26"/>
      <c r="I11" s="26"/>
      <c r="J11" s="26"/>
      <c r="K11" s="26"/>
      <c r="L11" s="26"/>
      <c r="M11" s="129"/>
      <c r="N11" s="68" t="s">
        <v>14</v>
      </c>
      <c r="P11" s="79"/>
    </row>
    <row r="12" spans="1:22" ht="15" thickBot="1" x14ac:dyDescent="0.25">
      <c r="A12" s="110" t="s">
        <v>92</v>
      </c>
      <c r="B12" s="139"/>
      <c r="C12" s="139">
        <f>+C10</f>
        <v>27</v>
      </c>
      <c r="D12" s="139"/>
      <c r="E12" s="139"/>
      <c r="F12" s="139">
        <f>+F10</f>
        <v>19</v>
      </c>
      <c r="G12" s="139"/>
      <c r="H12" s="139"/>
      <c r="I12" s="139">
        <f>+I10</f>
        <v>0</v>
      </c>
      <c r="J12" s="139"/>
      <c r="K12" s="139"/>
      <c r="L12" s="139">
        <f t="shared" ref="L12" si="1">F12+I12</f>
        <v>19</v>
      </c>
      <c r="M12" s="140"/>
      <c r="N12" s="68" t="s">
        <v>14</v>
      </c>
      <c r="P12" s="79"/>
    </row>
    <row r="13" spans="1:22" ht="15" thickBot="1" x14ac:dyDescent="0.25">
      <c r="N13" s="68" t="s">
        <v>14</v>
      </c>
      <c r="P13" s="79"/>
    </row>
    <row r="14" spans="1:22" ht="15" x14ac:dyDescent="0.2">
      <c r="A14" s="248" t="s">
        <v>93</v>
      </c>
      <c r="B14" s="250" t="s">
        <v>16</v>
      </c>
      <c r="C14" s="250"/>
      <c r="D14" s="250"/>
      <c r="E14" s="250" t="s">
        <v>17</v>
      </c>
      <c r="F14" s="250"/>
      <c r="G14" s="250"/>
      <c r="H14" s="250" t="s">
        <v>18</v>
      </c>
      <c r="I14" s="250"/>
      <c r="J14" s="251"/>
      <c r="N14" s="68" t="s">
        <v>14</v>
      </c>
      <c r="P14" s="82"/>
    </row>
    <row r="15" spans="1:22" ht="28.5" x14ac:dyDescent="0.2">
      <c r="A15" s="249"/>
      <c r="B15" s="10" t="s">
        <v>3</v>
      </c>
      <c r="C15" s="10" t="s">
        <v>107</v>
      </c>
      <c r="D15" s="10" t="s">
        <v>4</v>
      </c>
      <c r="E15" s="10" t="s">
        <v>3</v>
      </c>
      <c r="F15" s="10" t="s">
        <v>107</v>
      </c>
      <c r="G15" s="10" t="s">
        <v>4</v>
      </c>
      <c r="H15" s="10" t="s">
        <v>3</v>
      </c>
      <c r="I15" s="10" t="s">
        <v>107</v>
      </c>
      <c r="J15" s="11" t="s">
        <v>4</v>
      </c>
      <c r="N15" s="68" t="s">
        <v>14</v>
      </c>
      <c r="P15" s="82"/>
    </row>
    <row r="16" spans="1:22" x14ac:dyDescent="0.2">
      <c r="A16" s="13" t="str">
        <f>A8</f>
        <v>Detention Services</v>
      </c>
      <c r="B16" s="127">
        <v>0</v>
      </c>
      <c r="C16" s="127">
        <v>0</v>
      </c>
      <c r="D16" s="127">
        <v>54875</v>
      </c>
      <c r="E16" s="127">
        <v>0</v>
      </c>
      <c r="F16" s="127">
        <v>0</v>
      </c>
      <c r="G16" s="127">
        <v>0</v>
      </c>
      <c r="H16" s="127">
        <f t="shared" ref="H16:J17" si="2">K8+B16+E16</f>
        <v>27</v>
      </c>
      <c r="I16" s="127">
        <f t="shared" si="2"/>
        <v>19</v>
      </c>
      <c r="J16" s="128">
        <f t="shared" si="2"/>
        <v>1590388</v>
      </c>
      <c r="N16" s="68" t="s">
        <v>14</v>
      </c>
    </row>
    <row r="17" spans="1:14" x14ac:dyDescent="0.2">
      <c r="A17" s="16" t="str">
        <f>A9</f>
        <v>JPATS</v>
      </c>
      <c r="B17" s="26">
        <v>0</v>
      </c>
      <c r="C17" s="26">
        <v>0</v>
      </c>
      <c r="D17" s="26">
        <v>0</v>
      </c>
      <c r="E17" s="26">
        <v>0</v>
      </c>
      <c r="F17" s="26">
        <v>0</v>
      </c>
      <c r="G17" s="26">
        <v>0</v>
      </c>
      <c r="H17" s="26">
        <f t="shared" si="2"/>
        <v>0</v>
      </c>
      <c r="I17" s="26">
        <f t="shared" si="2"/>
        <v>0</v>
      </c>
      <c r="J17" s="129">
        <f t="shared" si="2"/>
        <v>45150</v>
      </c>
      <c r="N17" s="68" t="s">
        <v>14</v>
      </c>
    </row>
    <row r="18" spans="1:14" ht="15" x14ac:dyDescent="0.25">
      <c r="A18" s="12" t="s">
        <v>91</v>
      </c>
      <c r="B18" s="130">
        <f t="shared" ref="B18:J18" si="3">SUM(B16:B17)</f>
        <v>0</v>
      </c>
      <c r="C18" s="130">
        <f t="shared" si="3"/>
        <v>0</v>
      </c>
      <c r="D18" s="130">
        <f t="shared" si="3"/>
        <v>54875</v>
      </c>
      <c r="E18" s="130">
        <f t="shared" si="3"/>
        <v>0</v>
      </c>
      <c r="F18" s="130">
        <f t="shared" si="3"/>
        <v>0</v>
      </c>
      <c r="G18" s="130">
        <f t="shared" si="3"/>
        <v>0</v>
      </c>
      <c r="H18" s="130">
        <f t="shared" si="3"/>
        <v>27</v>
      </c>
      <c r="I18" s="130">
        <f t="shared" si="3"/>
        <v>19</v>
      </c>
      <c r="J18" s="131">
        <f t="shared" si="3"/>
        <v>1635538</v>
      </c>
      <c r="N18" s="68" t="s">
        <v>14</v>
      </c>
    </row>
    <row r="19" spans="1:14" ht="15" x14ac:dyDescent="0.25">
      <c r="A19" s="235" t="s">
        <v>164</v>
      </c>
      <c r="B19" s="132"/>
      <c r="C19" s="132"/>
      <c r="D19" s="133">
        <v>0</v>
      </c>
      <c r="E19" s="132"/>
      <c r="F19" s="132"/>
      <c r="G19" s="133">
        <v>-80000</v>
      </c>
      <c r="H19" s="132"/>
      <c r="I19" s="132"/>
      <c r="J19" s="134">
        <f>+D19+G19</f>
        <v>-80000</v>
      </c>
      <c r="N19" s="68" t="s">
        <v>14</v>
      </c>
    </row>
    <row r="20" spans="1:14" ht="15" x14ac:dyDescent="0.25">
      <c r="A20" s="236" t="s">
        <v>165</v>
      </c>
      <c r="B20" s="29"/>
      <c r="C20" s="29"/>
      <c r="D20" s="135">
        <f>SUM(D18:D19)</f>
        <v>54875</v>
      </c>
      <c r="E20" s="29"/>
      <c r="F20" s="29"/>
      <c r="G20" s="135">
        <f>SUM(G18:G19)</f>
        <v>-80000</v>
      </c>
      <c r="H20" s="29"/>
      <c r="I20" s="29"/>
      <c r="J20" s="136">
        <f>+J18+J19</f>
        <v>1555538</v>
      </c>
      <c r="N20" s="68" t="s">
        <v>14</v>
      </c>
    </row>
    <row r="21" spans="1:14" x14ac:dyDescent="0.2">
      <c r="A21" s="184" t="s">
        <v>148</v>
      </c>
      <c r="B21" s="26"/>
      <c r="C21" s="26">
        <f>+C18</f>
        <v>0</v>
      </c>
      <c r="D21" s="26"/>
      <c r="E21" s="26"/>
      <c r="F21" s="26">
        <f>+F18</f>
        <v>0</v>
      </c>
      <c r="G21" s="26"/>
      <c r="H21" s="26"/>
      <c r="I21" s="26">
        <f>+I18</f>
        <v>19</v>
      </c>
      <c r="J21" s="129"/>
      <c r="N21" s="68" t="s">
        <v>14</v>
      </c>
    </row>
    <row r="22" spans="1:14" x14ac:dyDescent="0.2">
      <c r="A22" s="16"/>
      <c r="B22" s="26"/>
      <c r="C22" s="26"/>
      <c r="D22" s="26"/>
      <c r="E22" s="26"/>
      <c r="F22" s="26"/>
      <c r="G22" s="26"/>
      <c r="H22" s="26"/>
      <c r="I22" s="26"/>
      <c r="J22" s="129"/>
      <c r="N22" s="68" t="s">
        <v>14</v>
      </c>
    </row>
    <row r="23" spans="1:14" ht="15" thickBot="1" x14ac:dyDescent="0.25">
      <c r="A23" s="17" t="s">
        <v>92</v>
      </c>
      <c r="B23" s="139"/>
      <c r="C23" s="139">
        <f>+C21</f>
        <v>0</v>
      </c>
      <c r="D23" s="139"/>
      <c r="E23" s="139"/>
      <c r="F23" s="139">
        <f>+F21</f>
        <v>0</v>
      </c>
      <c r="G23" s="139"/>
      <c r="H23" s="139"/>
      <c r="I23" s="139">
        <f>+I21</f>
        <v>19</v>
      </c>
      <c r="J23" s="140"/>
      <c r="N23" s="68" t="s">
        <v>14</v>
      </c>
    </row>
    <row r="24" spans="1:14" x14ac:dyDescent="0.2">
      <c r="N24" s="68" t="s">
        <v>14</v>
      </c>
    </row>
    <row r="25" spans="1:14" x14ac:dyDescent="0.2">
      <c r="A25" s="43" t="s">
        <v>120</v>
      </c>
      <c r="N25" s="68" t="s">
        <v>14</v>
      </c>
    </row>
    <row r="26" spans="1:14" x14ac:dyDescent="0.2">
      <c r="A26" s="43" t="s">
        <v>147</v>
      </c>
      <c r="N26" s="4" t="s">
        <v>15</v>
      </c>
    </row>
    <row r="27" spans="1:14" x14ac:dyDescent="0.2">
      <c r="A27" s="177"/>
    </row>
  </sheetData>
  <mergeCells count="14">
    <mergeCell ref="A4:M4"/>
    <mergeCell ref="A5:M5"/>
    <mergeCell ref="A14:A15"/>
    <mergeCell ref="A1:M1"/>
    <mergeCell ref="A2:M2"/>
    <mergeCell ref="A3:M3"/>
    <mergeCell ref="A6:A7"/>
    <mergeCell ref="B6:D6"/>
    <mergeCell ref="E6:G6"/>
    <mergeCell ref="H6:J6"/>
    <mergeCell ref="K6:M6"/>
    <mergeCell ref="B14:D14"/>
    <mergeCell ref="E14:G14"/>
    <mergeCell ref="H14:J14"/>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view="pageBreakPreview" zoomScale="80" zoomScaleNormal="100" zoomScaleSheetLayoutView="80" workbookViewId="0">
      <selection activeCell="K14" sqref="K14"/>
    </sheetView>
  </sheetViews>
  <sheetFormatPr defaultRowHeight="14.25" x14ac:dyDescent="0.2"/>
  <cols>
    <col min="1" max="1" width="35.85546875" style="9" customWidth="1"/>
    <col min="2" max="2" width="18.7109375"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3" width="122.85546875" style="9"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9" x14ac:dyDescent="0.2">
      <c r="M1" s="82"/>
    </row>
    <row r="2" spans="1:19" x14ac:dyDescent="0.2">
      <c r="M2" s="82"/>
    </row>
    <row r="3" spans="1:19" ht="18" x14ac:dyDescent="0.25">
      <c r="A3" s="239" t="s">
        <v>21</v>
      </c>
      <c r="B3" s="239"/>
      <c r="C3" s="239"/>
      <c r="D3" s="239"/>
      <c r="E3" s="239"/>
      <c r="F3" s="239"/>
      <c r="G3" s="192"/>
      <c r="H3" s="192"/>
      <c r="I3" s="192"/>
      <c r="J3" s="192"/>
      <c r="K3" s="18" t="s">
        <v>14</v>
      </c>
      <c r="L3" s="6"/>
      <c r="M3" s="217"/>
      <c r="N3" s="6"/>
      <c r="O3" s="6"/>
      <c r="P3" s="6"/>
      <c r="Q3" s="6"/>
      <c r="R3" s="6"/>
      <c r="S3" s="6"/>
    </row>
    <row r="4" spans="1:19" ht="18" x14ac:dyDescent="0.25">
      <c r="A4" s="240" t="s">
        <v>124</v>
      </c>
      <c r="B4" s="240"/>
      <c r="C4" s="240"/>
      <c r="D4" s="240"/>
      <c r="E4" s="240"/>
      <c r="F4" s="240"/>
      <c r="G4" s="193"/>
      <c r="H4" s="193"/>
      <c r="I4" s="193"/>
      <c r="J4" s="193"/>
      <c r="K4" s="18" t="s">
        <v>14</v>
      </c>
      <c r="L4" s="7"/>
      <c r="M4" s="218"/>
      <c r="N4" s="7"/>
      <c r="O4" s="7"/>
      <c r="P4" s="7"/>
      <c r="Q4" s="7"/>
      <c r="R4" s="7"/>
      <c r="S4" s="7"/>
    </row>
    <row r="5" spans="1:19" ht="18" x14ac:dyDescent="0.25">
      <c r="A5" s="247" t="s">
        <v>1</v>
      </c>
      <c r="B5" s="247"/>
      <c r="C5" s="247"/>
      <c r="D5" s="247"/>
      <c r="E5" s="247"/>
      <c r="F5" s="247"/>
      <c r="G5" s="194"/>
      <c r="H5" s="194"/>
      <c r="I5" s="194"/>
      <c r="J5" s="194"/>
      <c r="K5" s="18" t="s">
        <v>14</v>
      </c>
      <c r="L5" s="8"/>
      <c r="M5" s="202"/>
      <c r="N5" s="8"/>
      <c r="O5" s="8"/>
      <c r="P5" s="8"/>
      <c r="Q5" s="8"/>
      <c r="R5" s="8"/>
      <c r="S5" s="8"/>
    </row>
    <row r="6" spans="1:19" ht="18" x14ac:dyDescent="0.25">
      <c r="A6" s="194"/>
      <c r="B6" s="194"/>
      <c r="C6" s="194"/>
      <c r="D6" s="194"/>
      <c r="E6" s="194"/>
      <c r="F6" s="194"/>
      <c r="G6" s="194"/>
      <c r="H6" s="194"/>
      <c r="I6" s="194"/>
      <c r="J6" s="194"/>
      <c r="K6" s="18" t="s">
        <v>14</v>
      </c>
      <c r="L6" s="8"/>
      <c r="M6" s="202"/>
      <c r="N6" s="8"/>
      <c r="O6" s="8"/>
      <c r="P6" s="8"/>
      <c r="Q6" s="8"/>
      <c r="R6" s="8"/>
      <c r="S6" s="8"/>
    </row>
    <row r="7" spans="1:19" ht="18" x14ac:dyDescent="0.25">
      <c r="A7" s="194"/>
      <c r="B7" s="194"/>
      <c r="C7" s="194"/>
      <c r="D7" s="194"/>
      <c r="E7" s="194"/>
      <c r="F7" s="194"/>
      <c r="G7" s="194"/>
      <c r="H7" s="194"/>
      <c r="I7" s="194"/>
      <c r="J7" s="194"/>
      <c r="K7" s="18" t="s">
        <v>14</v>
      </c>
      <c r="L7" s="8"/>
      <c r="M7" s="202"/>
      <c r="N7" s="8"/>
      <c r="O7" s="8"/>
      <c r="P7" s="8"/>
      <c r="Q7" s="8"/>
      <c r="R7" s="8"/>
      <c r="S7" s="8"/>
    </row>
    <row r="8" spans="1:19" ht="18.75" thickBot="1" x14ac:dyDescent="0.3">
      <c r="A8" s="254"/>
      <c r="B8" s="254"/>
      <c r="C8" s="254"/>
      <c r="D8" s="254"/>
      <c r="E8" s="254"/>
      <c r="F8" s="254"/>
      <c r="G8" s="255"/>
      <c r="H8" s="255"/>
      <c r="I8" s="255"/>
      <c r="J8" s="255"/>
      <c r="K8" s="18" t="s">
        <v>14</v>
      </c>
      <c r="L8" s="8"/>
      <c r="M8" s="219"/>
      <c r="N8" s="8"/>
      <c r="O8" s="8"/>
      <c r="P8" s="8"/>
      <c r="Q8" s="8"/>
      <c r="R8" s="8"/>
      <c r="S8" s="8"/>
    </row>
    <row r="9" spans="1:19" s="20" customFormat="1" ht="33.75" customHeight="1" x14ac:dyDescent="0.25">
      <c r="A9" s="248" t="s">
        <v>149</v>
      </c>
      <c r="B9" s="252" t="s">
        <v>94</v>
      </c>
      <c r="C9" s="250" t="s">
        <v>124</v>
      </c>
      <c r="D9" s="250"/>
      <c r="E9" s="250"/>
      <c r="F9" s="250"/>
      <c r="G9" s="71"/>
      <c r="H9" s="71"/>
      <c r="I9" s="71"/>
      <c r="J9" s="111"/>
      <c r="K9" s="18" t="s">
        <v>14</v>
      </c>
      <c r="M9" s="79"/>
    </row>
    <row r="10" spans="1:19" s="20" customFormat="1" ht="28.5" x14ac:dyDescent="0.25">
      <c r="A10" s="249"/>
      <c r="B10" s="253"/>
      <c r="C10" s="19" t="s">
        <v>3</v>
      </c>
      <c r="D10" s="19" t="s">
        <v>22</v>
      </c>
      <c r="E10" s="19" t="s">
        <v>107</v>
      </c>
      <c r="F10" s="19" t="s">
        <v>4</v>
      </c>
      <c r="G10" s="78"/>
      <c r="H10" s="78"/>
      <c r="I10" s="78"/>
      <c r="J10" s="111"/>
      <c r="K10" s="18" t="s">
        <v>14</v>
      </c>
      <c r="M10" s="79"/>
    </row>
    <row r="11" spans="1:19" s="20" customFormat="1" ht="18" x14ac:dyDescent="0.25">
      <c r="A11" s="183" t="s">
        <v>127</v>
      </c>
      <c r="B11" s="185" t="s">
        <v>129</v>
      </c>
      <c r="C11" s="141">
        <v>0</v>
      </c>
      <c r="D11" s="141">
        <v>0</v>
      </c>
      <c r="E11" s="141">
        <v>0</v>
      </c>
      <c r="F11" s="141">
        <v>54875</v>
      </c>
      <c r="G11" s="79"/>
      <c r="H11" s="79"/>
      <c r="I11" s="79"/>
      <c r="J11" s="79"/>
      <c r="K11" s="18" t="s">
        <v>14</v>
      </c>
      <c r="M11" s="24"/>
    </row>
    <row r="12" spans="1:19" s="20" customFormat="1" ht="18.75" thickBot="1" x14ac:dyDescent="0.3">
      <c r="A12" s="21" t="s">
        <v>150</v>
      </c>
      <c r="B12" s="22"/>
      <c r="C12" s="37">
        <f>SUM(C11:C11)</f>
        <v>0</v>
      </c>
      <c r="D12" s="37">
        <f>SUM(D11:D11)</f>
        <v>0</v>
      </c>
      <c r="E12" s="37">
        <f>SUM(E11:E11)</f>
        <v>0</v>
      </c>
      <c r="F12" s="37">
        <f>SUM(F11:F11)</f>
        <v>54875</v>
      </c>
      <c r="G12" s="80"/>
      <c r="H12" s="80"/>
      <c r="I12" s="80"/>
      <c r="J12" s="80"/>
      <c r="K12" s="18" t="s">
        <v>14</v>
      </c>
      <c r="M12" s="5"/>
    </row>
    <row r="13" spans="1:19" s="20" customFormat="1" ht="18" x14ac:dyDescent="0.25">
      <c r="K13" s="18" t="s">
        <v>15</v>
      </c>
    </row>
    <row r="14" spans="1:19" x14ac:dyDescent="0.2">
      <c r="B14" s="23"/>
    </row>
  </sheetData>
  <mergeCells count="7">
    <mergeCell ref="B9:B10"/>
    <mergeCell ref="A9:A10"/>
    <mergeCell ref="C9:F9"/>
    <mergeCell ref="A8:J8"/>
    <mergeCell ref="A3:F3"/>
    <mergeCell ref="A4:F4"/>
    <mergeCell ref="A5:F5"/>
  </mergeCells>
  <printOptions horizontalCentered="1"/>
  <pageMargins left="2" right="1" top="0.75" bottom="0.75" header="0.3" footer="0.3"/>
  <pageSetup scale="77" orientation="landscape" r:id="rId1"/>
  <headerFooter>
    <oddHeader xml:space="preserve">&amp;L&amp;"Arial,Bold"&amp;12C. Program Changes by Decision Unit
</oddHeader>
    <oddFooter>&amp;C&amp;"Arial,Regular"Exhibit C - Program Changes by Decision Unit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view="pageBreakPreview" topLeftCell="C1" zoomScale="80" zoomScaleNormal="100" zoomScaleSheetLayoutView="80" workbookViewId="0">
      <selection activeCell="M13" sqref="M13"/>
    </sheetView>
  </sheetViews>
  <sheetFormatPr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14" style="4" bestFit="1" customWidth="1"/>
    <col min="14" max="14" width="4.5703125" style="9" customWidth="1"/>
    <col min="15" max="15" width="122.8554687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39" t="s">
        <v>23</v>
      </c>
      <c r="B1" s="239"/>
      <c r="C1" s="239"/>
      <c r="D1" s="239"/>
      <c r="E1" s="239"/>
      <c r="F1" s="239"/>
      <c r="G1" s="239"/>
      <c r="H1" s="239"/>
      <c r="I1" s="239"/>
      <c r="J1" s="239"/>
      <c r="K1" s="239"/>
      <c r="L1" s="239"/>
      <c r="M1" s="68" t="s">
        <v>14</v>
      </c>
      <c r="N1" s="6"/>
      <c r="O1" s="210"/>
      <c r="P1" s="6"/>
      <c r="Q1" s="6"/>
      <c r="R1" s="6"/>
      <c r="S1" s="6"/>
      <c r="T1" s="6"/>
      <c r="U1" s="6"/>
    </row>
    <row r="2" spans="1:21" ht="15" x14ac:dyDescent="0.2">
      <c r="A2" s="240" t="s">
        <v>124</v>
      </c>
      <c r="B2" s="240"/>
      <c r="C2" s="240"/>
      <c r="D2" s="240"/>
      <c r="E2" s="240"/>
      <c r="F2" s="240"/>
      <c r="G2" s="240"/>
      <c r="H2" s="240"/>
      <c r="I2" s="240"/>
      <c r="J2" s="240"/>
      <c r="K2" s="240"/>
      <c r="L2" s="240"/>
      <c r="M2" s="68" t="s">
        <v>14</v>
      </c>
      <c r="N2" s="7"/>
      <c r="O2" s="211"/>
      <c r="P2" s="7"/>
      <c r="Q2" s="7"/>
      <c r="R2" s="7"/>
      <c r="S2" s="7"/>
      <c r="T2" s="7"/>
      <c r="U2" s="7"/>
    </row>
    <row r="3" spans="1:21" x14ac:dyDescent="0.2">
      <c r="A3" s="247" t="s">
        <v>1</v>
      </c>
      <c r="B3" s="247"/>
      <c r="C3" s="247"/>
      <c r="D3" s="247"/>
      <c r="E3" s="247"/>
      <c r="F3" s="247"/>
      <c r="G3" s="247"/>
      <c r="H3" s="247"/>
      <c r="I3" s="247"/>
      <c r="J3" s="247"/>
      <c r="K3" s="247"/>
      <c r="L3" s="247"/>
      <c r="M3" s="68" t="s">
        <v>14</v>
      </c>
      <c r="N3" s="8"/>
      <c r="O3" s="211"/>
      <c r="P3" s="8"/>
      <c r="Q3" s="8"/>
      <c r="R3" s="8"/>
      <c r="S3" s="8"/>
      <c r="T3" s="8"/>
      <c r="U3" s="8"/>
    </row>
    <row r="4" spans="1:21" ht="15" x14ac:dyDescent="0.25">
      <c r="A4" s="261"/>
      <c r="B4" s="261"/>
      <c r="C4" s="261"/>
      <c r="D4" s="261"/>
      <c r="E4" s="261"/>
      <c r="F4" s="261"/>
      <c r="G4" s="261"/>
      <c r="H4" s="261"/>
      <c r="I4" s="261"/>
      <c r="J4" s="261"/>
      <c r="K4" s="261"/>
      <c r="L4" s="261"/>
      <c r="M4" s="68" t="s">
        <v>14</v>
      </c>
      <c r="N4" s="8"/>
      <c r="O4" s="214"/>
      <c r="P4" s="8"/>
      <c r="Q4" s="8"/>
      <c r="R4" s="8"/>
      <c r="S4" s="8"/>
      <c r="T4" s="8"/>
      <c r="U4" s="8"/>
    </row>
    <row r="5" spans="1:21" ht="15" thickBot="1" x14ac:dyDescent="0.25">
      <c r="A5" s="262"/>
      <c r="B5" s="262"/>
      <c r="C5" s="262"/>
      <c r="D5" s="262"/>
      <c r="E5" s="262"/>
      <c r="F5" s="262"/>
      <c r="G5" s="262"/>
      <c r="H5" s="262"/>
      <c r="I5" s="262"/>
      <c r="J5" s="262"/>
      <c r="K5" s="262"/>
      <c r="L5" s="262"/>
      <c r="M5" s="68" t="s">
        <v>14</v>
      </c>
      <c r="N5" s="8"/>
      <c r="O5" s="38"/>
      <c r="P5" s="8"/>
      <c r="Q5" s="8"/>
      <c r="R5" s="8"/>
      <c r="S5" s="8"/>
      <c r="T5" s="8"/>
      <c r="U5" s="8"/>
    </row>
    <row r="6" spans="1:21" s="20" customFormat="1" ht="33.75" customHeight="1" x14ac:dyDescent="0.2">
      <c r="A6" s="257" t="s">
        <v>24</v>
      </c>
      <c r="B6" s="258"/>
      <c r="C6" s="250" t="s">
        <v>95</v>
      </c>
      <c r="D6" s="250"/>
      <c r="E6" s="250" t="s">
        <v>115</v>
      </c>
      <c r="F6" s="250"/>
      <c r="G6" s="250" t="s">
        <v>10</v>
      </c>
      <c r="H6" s="250"/>
      <c r="I6" s="250" t="s">
        <v>16</v>
      </c>
      <c r="J6" s="250"/>
      <c r="K6" s="250" t="s">
        <v>13</v>
      </c>
      <c r="L6" s="251"/>
      <c r="M6" s="68" t="s">
        <v>14</v>
      </c>
      <c r="O6" s="220"/>
    </row>
    <row r="7" spans="1:21" s="20" customFormat="1" ht="42.75" x14ac:dyDescent="0.2">
      <c r="A7" s="259"/>
      <c r="B7" s="260"/>
      <c r="C7" s="19" t="s">
        <v>26</v>
      </c>
      <c r="D7" s="112" t="s">
        <v>25</v>
      </c>
      <c r="E7" s="19" t="s">
        <v>26</v>
      </c>
      <c r="F7" s="112" t="s">
        <v>25</v>
      </c>
      <c r="G7" s="19" t="s">
        <v>26</v>
      </c>
      <c r="H7" s="19" t="s">
        <v>25</v>
      </c>
      <c r="I7" s="19" t="s">
        <v>26</v>
      </c>
      <c r="J7" s="19" t="s">
        <v>25</v>
      </c>
      <c r="K7" s="19" t="s">
        <v>26</v>
      </c>
      <c r="L7" s="25" t="s">
        <v>25</v>
      </c>
      <c r="M7" s="68" t="s">
        <v>14</v>
      </c>
      <c r="O7" s="79"/>
    </row>
    <row r="8" spans="1:21" ht="45" x14ac:dyDescent="0.2">
      <c r="A8" s="32" t="s">
        <v>27</v>
      </c>
      <c r="B8" s="39" t="s">
        <v>28</v>
      </c>
      <c r="C8" s="14"/>
      <c r="D8" s="14"/>
      <c r="E8" s="14"/>
      <c r="F8" s="14"/>
      <c r="G8" s="14"/>
      <c r="H8" s="14"/>
      <c r="I8" s="14"/>
      <c r="J8" s="14"/>
      <c r="K8" s="14"/>
      <c r="L8" s="15"/>
      <c r="M8" s="68" t="s">
        <v>14</v>
      </c>
      <c r="O8" s="79"/>
    </row>
    <row r="9" spans="1:21" ht="57" x14ac:dyDescent="0.2">
      <c r="A9" s="33">
        <v>3.2</v>
      </c>
      <c r="B9" s="118" t="s">
        <v>106</v>
      </c>
      <c r="C9" s="26">
        <v>0</v>
      </c>
      <c r="D9" s="26">
        <v>35757</v>
      </c>
      <c r="E9" s="26">
        <v>0</v>
      </c>
      <c r="F9" s="26">
        <v>45150</v>
      </c>
      <c r="G9" s="26">
        <v>0</v>
      </c>
      <c r="H9" s="26">
        <v>45150</v>
      </c>
      <c r="I9" s="26">
        <v>0</v>
      </c>
      <c r="J9" s="26">
        <v>0</v>
      </c>
      <c r="K9" s="27">
        <f t="shared" ref="K9:L10" si="0">G9+I9</f>
        <v>0</v>
      </c>
      <c r="L9" s="28">
        <f t="shared" si="0"/>
        <v>45150</v>
      </c>
      <c r="M9" s="68" t="s">
        <v>14</v>
      </c>
      <c r="O9" s="79"/>
    </row>
    <row r="10" spans="1:21" ht="42.75" x14ac:dyDescent="0.2">
      <c r="A10" s="33">
        <v>3.3</v>
      </c>
      <c r="B10" s="40" t="s">
        <v>31</v>
      </c>
      <c r="C10" s="26">
        <v>27</v>
      </c>
      <c r="D10" s="26">
        <v>1544838</v>
      </c>
      <c r="E10" s="26">
        <v>19</v>
      </c>
      <c r="F10" s="26">
        <v>1545118</v>
      </c>
      <c r="G10" s="26">
        <v>19</v>
      </c>
      <c r="H10" s="26">
        <v>1535513</v>
      </c>
      <c r="I10" s="26">
        <v>0</v>
      </c>
      <c r="J10" s="26">
        <v>54875</v>
      </c>
      <c r="K10" s="27">
        <f t="shared" si="0"/>
        <v>19</v>
      </c>
      <c r="L10" s="28">
        <f t="shared" si="0"/>
        <v>1590388</v>
      </c>
      <c r="M10" s="68" t="s">
        <v>14</v>
      </c>
      <c r="O10" s="79"/>
    </row>
    <row r="11" spans="1:21" ht="15" x14ac:dyDescent="0.25">
      <c r="A11" s="34"/>
      <c r="B11" s="31" t="s">
        <v>29</v>
      </c>
      <c r="C11" s="29">
        <f t="shared" ref="C11:L11" si="1">SUM(C9:C10)</f>
        <v>27</v>
      </c>
      <c r="D11" s="29">
        <f t="shared" si="1"/>
        <v>1580595</v>
      </c>
      <c r="E11" s="29">
        <f t="shared" si="1"/>
        <v>19</v>
      </c>
      <c r="F11" s="29">
        <f t="shared" si="1"/>
        <v>1590268</v>
      </c>
      <c r="G11" s="29">
        <f t="shared" si="1"/>
        <v>19</v>
      </c>
      <c r="H11" s="29">
        <f t="shared" si="1"/>
        <v>1580663</v>
      </c>
      <c r="I11" s="29">
        <f t="shared" si="1"/>
        <v>0</v>
      </c>
      <c r="J11" s="29">
        <f t="shared" si="1"/>
        <v>54875</v>
      </c>
      <c r="K11" s="29">
        <f t="shared" si="1"/>
        <v>19</v>
      </c>
      <c r="L11" s="30">
        <f t="shared" si="1"/>
        <v>1635538</v>
      </c>
      <c r="M11" s="68" t="s">
        <v>14</v>
      </c>
      <c r="O11" s="79"/>
    </row>
    <row r="12" spans="1:21" ht="15.75" thickBot="1" x14ac:dyDescent="0.3">
      <c r="A12" s="35"/>
      <c r="B12" s="36" t="s">
        <v>30</v>
      </c>
      <c r="C12" s="37">
        <f t="shared" ref="C12:L12" si="2">C11</f>
        <v>27</v>
      </c>
      <c r="D12" s="37">
        <f t="shared" si="2"/>
        <v>1580595</v>
      </c>
      <c r="E12" s="37">
        <f t="shared" si="2"/>
        <v>19</v>
      </c>
      <c r="F12" s="37">
        <f t="shared" si="2"/>
        <v>1590268</v>
      </c>
      <c r="G12" s="37">
        <f t="shared" si="2"/>
        <v>19</v>
      </c>
      <c r="H12" s="37">
        <f t="shared" si="2"/>
        <v>1580663</v>
      </c>
      <c r="I12" s="37">
        <f t="shared" si="2"/>
        <v>0</v>
      </c>
      <c r="J12" s="37">
        <f t="shared" si="2"/>
        <v>54875</v>
      </c>
      <c r="K12" s="37">
        <f t="shared" si="2"/>
        <v>19</v>
      </c>
      <c r="L12" s="142">
        <f t="shared" si="2"/>
        <v>1635538</v>
      </c>
      <c r="M12" s="68" t="s">
        <v>14</v>
      </c>
      <c r="O12" s="80"/>
    </row>
    <row r="13" spans="1:21" x14ac:dyDescent="0.2">
      <c r="M13" s="68" t="s">
        <v>14</v>
      </c>
      <c r="O13" s="82"/>
    </row>
    <row r="14" spans="1:21" ht="15" x14ac:dyDescent="0.2">
      <c r="A14" s="256" t="s">
        <v>139</v>
      </c>
      <c r="B14" s="256"/>
      <c r="C14" s="256"/>
      <c r="D14" s="256"/>
      <c r="E14" s="256"/>
      <c r="F14" s="256"/>
      <c r="G14" s="256"/>
      <c r="H14" s="256"/>
      <c r="I14" s="256"/>
      <c r="J14" s="256"/>
      <c r="K14" s="256"/>
      <c r="L14" s="256"/>
      <c r="M14" s="68" t="s">
        <v>14</v>
      </c>
      <c r="O14" s="82"/>
    </row>
    <row r="15" spans="1:21" x14ac:dyDescent="0.2">
      <c r="M15" s="68" t="s">
        <v>14</v>
      </c>
      <c r="O15" s="82"/>
    </row>
    <row r="16" spans="1:21" x14ac:dyDescent="0.2">
      <c r="A16" s="178" t="s">
        <v>119</v>
      </c>
      <c r="M16" s="68" t="s">
        <v>14</v>
      </c>
      <c r="O16" s="82"/>
    </row>
    <row r="17" spans="1:13" x14ac:dyDescent="0.2">
      <c r="A17" s="43" t="s">
        <v>151</v>
      </c>
      <c r="M17" s="68" t="s">
        <v>15</v>
      </c>
    </row>
  </sheetData>
  <mergeCells count="12">
    <mergeCell ref="A14:L14"/>
    <mergeCell ref="K6:L6"/>
    <mergeCell ref="A6:B7"/>
    <mergeCell ref="A1:L1"/>
    <mergeCell ref="A2:L2"/>
    <mergeCell ref="A3:L3"/>
    <mergeCell ref="A4:L4"/>
    <mergeCell ref="A5:L5"/>
    <mergeCell ref="C6:D6"/>
    <mergeCell ref="E6:F6"/>
    <mergeCell ref="G6:H6"/>
    <mergeCell ref="I6:J6"/>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view="pageBreakPreview" zoomScaleNormal="100" zoomScaleSheetLayoutView="100" workbookViewId="0">
      <pane xSplit="4" ySplit="5" topLeftCell="E6" activePane="bottomRight" state="frozen"/>
      <selection pane="topRight" activeCell="E1" sqref="E1"/>
      <selection pane="bottomLeft" activeCell="A7" sqref="A7"/>
      <selection pane="bottomRight" activeCell="H19" sqref="H19"/>
    </sheetView>
  </sheetViews>
  <sheetFormatPr defaultRowHeight="14.25" x14ac:dyDescent="0.2"/>
  <cols>
    <col min="1" max="1" width="3.7109375" style="157" customWidth="1"/>
    <col min="2" max="2" width="71.140625" style="157" customWidth="1"/>
    <col min="3" max="4" width="14.7109375" style="157" customWidth="1"/>
    <col min="5" max="6" width="8.7109375" style="157" customWidth="1"/>
    <col min="7" max="7" width="12.7109375" style="157" customWidth="1"/>
    <col min="8" max="8" width="14" style="48" bestFit="1" customWidth="1"/>
    <col min="9" max="9" width="4.5703125" style="157" customWidth="1"/>
    <col min="10" max="10" width="122.85546875" style="180" customWidth="1"/>
    <col min="11" max="12" width="8.28515625" style="157" customWidth="1"/>
    <col min="13" max="13" width="12.7109375" style="157" customWidth="1"/>
    <col min="14" max="15" width="8.28515625" style="157" customWidth="1"/>
    <col min="16" max="16" width="12.7109375" style="157" customWidth="1"/>
    <col min="17" max="16384" width="9.140625" style="157"/>
  </cols>
  <sheetData>
    <row r="1" spans="1:16" ht="18" x14ac:dyDescent="0.25">
      <c r="A1" s="278" t="s">
        <v>96</v>
      </c>
      <c r="B1" s="278"/>
      <c r="C1" s="278"/>
      <c r="D1" s="278"/>
      <c r="E1" s="278"/>
      <c r="F1" s="278"/>
      <c r="G1" s="278"/>
      <c r="H1" s="42" t="s">
        <v>14</v>
      </c>
      <c r="I1" s="6"/>
      <c r="J1" s="210"/>
      <c r="K1" s="6"/>
      <c r="L1" s="6"/>
      <c r="M1" s="6"/>
      <c r="N1" s="6"/>
      <c r="O1" s="6"/>
      <c r="P1" s="6"/>
    </row>
    <row r="2" spans="1:16" ht="15" x14ac:dyDescent="0.2">
      <c r="A2" s="279" t="s">
        <v>124</v>
      </c>
      <c r="B2" s="279"/>
      <c r="C2" s="279"/>
      <c r="D2" s="279"/>
      <c r="E2" s="279"/>
      <c r="F2" s="279"/>
      <c r="G2" s="279"/>
      <c r="H2" s="42" t="s">
        <v>14</v>
      </c>
      <c r="I2" s="7"/>
      <c r="J2" s="211"/>
      <c r="K2" s="7"/>
      <c r="L2" s="7"/>
      <c r="M2" s="7"/>
      <c r="N2" s="7"/>
      <c r="O2" s="7"/>
      <c r="P2" s="7"/>
    </row>
    <row r="3" spans="1:16" x14ac:dyDescent="0.2">
      <c r="A3" s="280" t="s">
        <v>1</v>
      </c>
      <c r="B3" s="280"/>
      <c r="C3" s="280"/>
      <c r="D3" s="280"/>
      <c r="E3" s="280"/>
      <c r="F3" s="280"/>
      <c r="G3" s="280"/>
      <c r="H3" s="42" t="s">
        <v>14</v>
      </c>
      <c r="I3" s="181"/>
      <c r="J3" s="211"/>
      <c r="K3" s="181"/>
      <c r="L3" s="181"/>
      <c r="M3" s="181"/>
      <c r="N3" s="181"/>
      <c r="O3" s="181"/>
      <c r="P3" s="181"/>
    </row>
    <row r="4" spans="1:16" ht="15" thickBot="1" x14ac:dyDescent="0.25">
      <c r="A4" s="283"/>
      <c r="B4" s="283"/>
      <c r="C4" s="283"/>
      <c r="D4" s="283"/>
      <c r="E4" s="284"/>
      <c r="F4" s="284"/>
      <c r="G4" s="284"/>
      <c r="H4" s="42" t="s">
        <v>14</v>
      </c>
      <c r="I4" s="181"/>
      <c r="J4" s="211"/>
      <c r="K4" s="181"/>
      <c r="L4" s="181"/>
      <c r="M4" s="181"/>
      <c r="N4" s="181"/>
      <c r="O4" s="181"/>
      <c r="P4" s="181"/>
    </row>
    <row r="5" spans="1:16" s="43" customFormat="1" ht="29.25" customHeight="1" thickBot="1" x14ac:dyDescent="0.25">
      <c r="A5" s="41"/>
      <c r="B5" s="41"/>
      <c r="C5" s="41"/>
      <c r="D5" s="41"/>
      <c r="E5" s="59" t="s">
        <v>3</v>
      </c>
      <c r="F5" s="50" t="s">
        <v>88</v>
      </c>
      <c r="G5" s="49" t="s">
        <v>4</v>
      </c>
      <c r="H5" s="42" t="s">
        <v>14</v>
      </c>
      <c r="J5" s="221"/>
    </row>
    <row r="6" spans="1:16" s="43" customFormat="1" ht="12.75" x14ac:dyDescent="0.2">
      <c r="A6" s="44"/>
      <c r="B6" s="282" t="s">
        <v>7</v>
      </c>
      <c r="C6" s="282"/>
      <c r="D6" s="282"/>
      <c r="E6" s="51"/>
      <c r="F6" s="51"/>
      <c r="G6" s="60"/>
      <c r="H6" s="42" t="s">
        <v>14</v>
      </c>
      <c r="J6" s="222"/>
    </row>
    <row r="7" spans="1:16" s="43" customFormat="1" ht="12.75" x14ac:dyDescent="0.2">
      <c r="A7" s="45">
        <v>2</v>
      </c>
      <c r="B7" s="286" t="s">
        <v>131</v>
      </c>
      <c r="C7" s="286"/>
      <c r="D7" s="286"/>
      <c r="E7" s="52">
        <v>27</v>
      </c>
      <c r="F7" s="52">
        <v>19</v>
      </c>
      <c r="G7" s="61">
        <v>1580595</v>
      </c>
      <c r="H7" s="42" t="s">
        <v>14</v>
      </c>
      <c r="J7" s="222"/>
    </row>
    <row r="8" spans="1:16" s="43" customFormat="1" ht="12.75" x14ac:dyDescent="0.2">
      <c r="A8" s="47"/>
      <c r="B8" s="285" t="s">
        <v>32</v>
      </c>
      <c r="C8" s="285"/>
      <c r="D8" s="285"/>
      <c r="E8" s="52"/>
      <c r="F8" s="52"/>
      <c r="G8" s="61"/>
      <c r="H8" s="42" t="s">
        <v>14</v>
      </c>
      <c r="J8" s="222"/>
    </row>
    <row r="9" spans="1:16" s="43" customFormat="1" ht="26.25" customHeight="1" x14ac:dyDescent="0.2">
      <c r="A9" s="45">
        <v>1</v>
      </c>
      <c r="B9" s="286" t="s">
        <v>152</v>
      </c>
      <c r="C9" s="286"/>
      <c r="D9" s="287"/>
      <c r="E9" s="52">
        <v>0</v>
      </c>
      <c r="F9" s="52">
        <v>0</v>
      </c>
      <c r="G9" s="61">
        <v>12</v>
      </c>
      <c r="H9" s="42" t="s">
        <v>14</v>
      </c>
      <c r="J9" s="222"/>
    </row>
    <row r="10" spans="1:16" s="43" customFormat="1" ht="12.75" x14ac:dyDescent="0.2">
      <c r="A10" s="55"/>
      <c r="B10" s="281" t="s">
        <v>9</v>
      </c>
      <c r="C10" s="281"/>
      <c r="D10" s="281"/>
      <c r="E10" s="54"/>
      <c r="F10" s="54"/>
      <c r="G10" s="63"/>
      <c r="H10" s="42" t="s">
        <v>14</v>
      </c>
      <c r="J10" s="222"/>
    </row>
    <row r="11" spans="1:16" s="43" customFormat="1" ht="12.75" x14ac:dyDescent="0.2">
      <c r="A11" s="158">
        <v>1</v>
      </c>
      <c r="B11" s="268" t="s">
        <v>153</v>
      </c>
      <c r="C11" s="269"/>
      <c r="D11" s="270"/>
      <c r="E11" s="159"/>
      <c r="F11" s="159"/>
      <c r="G11" s="160"/>
      <c r="H11" s="42" t="s">
        <v>14</v>
      </c>
      <c r="J11" s="222"/>
    </row>
    <row r="12" spans="1:16" s="43" customFormat="1" ht="39.75" customHeight="1" x14ac:dyDescent="0.2">
      <c r="A12" s="158"/>
      <c r="B12" s="271"/>
      <c r="C12" s="271"/>
      <c r="D12" s="272"/>
      <c r="E12" s="159"/>
      <c r="F12" s="159"/>
      <c r="G12" s="160">
        <v>36</v>
      </c>
      <c r="H12" s="42" t="s">
        <v>14</v>
      </c>
      <c r="J12" s="222"/>
    </row>
    <row r="13" spans="1:16" s="43" customFormat="1" ht="12.75" x14ac:dyDescent="0.2">
      <c r="A13" s="158">
        <v>2</v>
      </c>
      <c r="B13" s="268" t="s">
        <v>154</v>
      </c>
      <c r="C13" s="273"/>
      <c r="D13" s="274"/>
      <c r="E13" s="159"/>
      <c r="F13" s="159"/>
      <c r="G13" s="160"/>
      <c r="H13" s="42" t="s">
        <v>14</v>
      </c>
      <c r="J13" s="222"/>
    </row>
    <row r="14" spans="1:16" s="43" customFormat="1" ht="50.25" customHeight="1" x14ac:dyDescent="0.2">
      <c r="A14" s="158"/>
      <c r="B14" s="275"/>
      <c r="C14" s="275"/>
      <c r="D14" s="276"/>
      <c r="E14" s="159"/>
      <c r="F14" s="159"/>
      <c r="G14" s="160">
        <v>5</v>
      </c>
      <c r="H14" s="42" t="s">
        <v>14</v>
      </c>
      <c r="J14" s="222"/>
    </row>
    <row r="15" spans="1:16" s="43" customFormat="1" ht="38.25" customHeight="1" x14ac:dyDescent="0.2">
      <c r="A15" s="45">
        <v>6</v>
      </c>
      <c r="B15" s="265" t="s">
        <v>140</v>
      </c>
      <c r="C15" s="266"/>
      <c r="D15" s="267"/>
      <c r="E15" s="56"/>
      <c r="F15" s="56"/>
      <c r="G15" s="61">
        <v>9</v>
      </c>
      <c r="H15" s="42" t="s">
        <v>14</v>
      </c>
      <c r="J15" s="222"/>
    </row>
    <row r="16" spans="1:16" s="43" customFormat="1" ht="63" customHeight="1" x14ac:dyDescent="0.2">
      <c r="A16" s="45">
        <v>7</v>
      </c>
      <c r="B16" s="265" t="s">
        <v>155</v>
      </c>
      <c r="C16" s="266"/>
      <c r="D16" s="267"/>
      <c r="E16" s="56" t="s">
        <v>34</v>
      </c>
      <c r="F16" s="56"/>
      <c r="G16" s="61">
        <v>6</v>
      </c>
      <c r="H16" s="42" t="s">
        <v>14</v>
      </c>
      <c r="J16" s="222"/>
    </row>
    <row r="17" spans="1:10" s="43" customFormat="1" ht="12.75" x14ac:dyDescent="0.2">
      <c r="A17" s="46"/>
      <c r="B17" s="277" t="s">
        <v>35</v>
      </c>
      <c r="C17" s="277"/>
      <c r="D17" s="277"/>
      <c r="E17" s="53">
        <f>SUM(E12:E16)</f>
        <v>0</v>
      </c>
      <c r="F17" s="53">
        <f>SUM(F12:F16)</f>
        <v>0</v>
      </c>
      <c r="G17" s="62">
        <f>SUM(G12:G16)</f>
        <v>56</v>
      </c>
      <c r="H17" s="42" t="s">
        <v>14</v>
      </c>
      <c r="J17" s="221"/>
    </row>
    <row r="18" spans="1:10" ht="15" thickBot="1" x14ac:dyDescent="0.25">
      <c r="A18" s="57"/>
      <c r="B18" s="263" t="s">
        <v>97</v>
      </c>
      <c r="C18" s="263"/>
      <c r="D18" s="264"/>
      <c r="E18" s="58">
        <f>+E17+E7</f>
        <v>27</v>
      </c>
      <c r="F18" s="58">
        <f>+F17+F7</f>
        <v>19</v>
      </c>
      <c r="G18" s="64">
        <f>+G17+G9+G7</f>
        <v>1580663</v>
      </c>
      <c r="H18" s="42" t="s">
        <v>15</v>
      </c>
      <c r="J18" s="221"/>
    </row>
    <row r="19" spans="1:10" x14ac:dyDescent="0.2">
      <c r="J19" s="222"/>
    </row>
  </sheetData>
  <mergeCells count="15">
    <mergeCell ref="A1:G1"/>
    <mergeCell ref="A2:G2"/>
    <mergeCell ref="A3:G3"/>
    <mergeCell ref="B10:D10"/>
    <mergeCell ref="B6:D6"/>
    <mergeCell ref="A4:G4"/>
    <mergeCell ref="B8:D8"/>
    <mergeCell ref="B7:D7"/>
    <mergeCell ref="B9:D9"/>
    <mergeCell ref="B18:D18"/>
    <mergeCell ref="B15:D15"/>
    <mergeCell ref="B11:D12"/>
    <mergeCell ref="B13:D14"/>
    <mergeCell ref="B16:D16"/>
    <mergeCell ref="B17:D17"/>
  </mergeCells>
  <printOptions horizontalCentered="1"/>
  <pageMargins left="0.7" right="0.7" top="0.65" bottom="0.46" header="0.3" footer="0.21"/>
  <pageSetup scale="72"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view="pageBreakPreview" zoomScale="80" zoomScaleNormal="100" zoomScaleSheetLayoutView="80" workbookViewId="0">
      <selection activeCell="O1" sqref="O1"/>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9" width="12.7109375" style="9" customWidth="1"/>
    <col min="10" max="11" width="8.28515625" style="9" customWidth="1"/>
    <col min="12" max="12" width="12.7109375" style="9" customWidth="1"/>
    <col min="13" max="13" width="14" style="4" bestFit="1" customWidth="1"/>
    <col min="14" max="14" width="4.5703125" style="9" customWidth="1"/>
    <col min="15" max="15" width="116.710937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39" t="s">
        <v>36</v>
      </c>
      <c r="B1" s="239"/>
      <c r="C1" s="239"/>
      <c r="D1" s="239"/>
      <c r="E1" s="239"/>
      <c r="F1" s="239"/>
      <c r="G1" s="239"/>
      <c r="H1" s="239"/>
      <c r="I1" s="239"/>
      <c r="J1" s="239"/>
      <c r="K1" s="239"/>
      <c r="L1" s="239"/>
      <c r="M1" s="68" t="s">
        <v>14</v>
      </c>
      <c r="N1" s="6"/>
      <c r="O1" s="210"/>
      <c r="P1" s="6"/>
      <c r="Q1" s="6"/>
      <c r="R1" s="6"/>
      <c r="S1" s="6"/>
      <c r="T1" s="6"/>
      <c r="U1" s="6"/>
    </row>
    <row r="2" spans="1:21" ht="15" x14ac:dyDescent="0.2">
      <c r="A2" s="240" t="s">
        <v>124</v>
      </c>
      <c r="B2" s="240"/>
      <c r="C2" s="240"/>
      <c r="D2" s="240"/>
      <c r="E2" s="240"/>
      <c r="F2" s="240"/>
      <c r="G2" s="240"/>
      <c r="H2" s="240"/>
      <c r="I2" s="240"/>
      <c r="J2" s="240"/>
      <c r="K2" s="240"/>
      <c r="L2" s="240"/>
      <c r="M2" s="68" t="s">
        <v>14</v>
      </c>
      <c r="N2" s="7"/>
      <c r="O2" s="211"/>
      <c r="P2" s="7"/>
      <c r="Q2" s="7"/>
      <c r="R2" s="7"/>
      <c r="S2" s="7"/>
      <c r="T2" s="7"/>
      <c r="U2" s="7"/>
    </row>
    <row r="3" spans="1:21" x14ac:dyDescent="0.2">
      <c r="A3" s="247" t="s">
        <v>1</v>
      </c>
      <c r="B3" s="247"/>
      <c r="C3" s="247"/>
      <c r="D3" s="247"/>
      <c r="E3" s="247"/>
      <c r="F3" s="247"/>
      <c r="G3" s="247"/>
      <c r="H3" s="247"/>
      <c r="I3" s="247"/>
      <c r="J3" s="247"/>
      <c r="K3" s="247"/>
      <c r="L3" s="247"/>
      <c r="M3" s="68" t="s">
        <v>14</v>
      </c>
      <c r="N3" s="8"/>
      <c r="O3" s="211"/>
      <c r="P3" s="8"/>
      <c r="Q3" s="8"/>
      <c r="R3" s="8"/>
      <c r="S3" s="8"/>
      <c r="T3" s="8"/>
      <c r="U3" s="8"/>
    </row>
    <row r="4" spans="1:21" ht="15" x14ac:dyDescent="0.25">
      <c r="A4" s="8"/>
      <c r="B4" s="8"/>
      <c r="C4" s="8"/>
      <c r="D4" s="8"/>
      <c r="E4" s="8"/>
      <c r="F4" s="8"/>
      <c r="G4" s="8"/>
      <c r="H4" s="8"/>
      <c r="I4" s="8"/>
      <c r="J4" s="8"/>
      <c r="K4" s="8"/>
      <c r="L4" s="8"/>
      <c r="M4" s="68" t="s">
        <v>14</v>
      </c>
      <c r="N4" s="8"/>
      <c r="O4" s="214"/>
      <c r="P4" s="8"/>
      <c r="Q4" s="8"/>
      <c r="R4" s="8"/>
      <c r="S4" s="8"/>
      <c r="T4" s="8"/>
      <c r="U4" s="8"/>
    </row>
    <row r="5" spans="1:21" ht="15" thickBot="1" x14ac:dyDescent="0.25">
      <c r="A5" s="67"/>
      <c r="B5" s="67"/>
      <c r="C5" s="67"/>
      <c r="D5" s="67"/>
      <c r="E5" s="67"/>
      <c r="F5" s="67"/>
      <c r="G5" s="67"/>
      <c r="H5" s="67"/>
      <c r="I5" s="67"/>
      <c r="J5" s="67"/>
      <c r="K5" s="67"/>
      <c r="L5" s="67"/>
      <c r="M5" s="68" t="s">
        <v>14</v>
      </c>
      <c r="N5" s="8"/>
      <c r="O5" s="82"/>
      <c r="P5" s="8"/>
      <c r="Q5" s="8"/>
      <c r="R5" s="8"/>
      <c r="S5" s="8"/>
      <c r="T5" s="8"/>
      <c r="U5" s="8"/>
    </row>
    <row r="6" spans="1:21" ht="33.75" customHeight="1" x14ac:dyDescent="0.25">
      <c r="A6" s="248" t="s">
        <v>93</v>
      </c>
      <c r="B6" s="250" t="s">
        <v>112</v>
      </c>
      <c r="C6" s="250"/>
      <c r="D6" s="250"/>
      <c r="E6" s="250" t="s">
        <v>37</v>
      </c>
      <c r="F6" s="250"/>
      <c r="G6" s="250"/>
      <c r="H6" s="116" t="s">
        <v>38</v>
      </c>
      <c r="I6" s="116" t="s">
        <v>98</v>
      </c>
      <c r="J6" s="250" t="s">
        <v>42</v>
      </c>
      <c r="K6" s="250"/>
      <c r="L6" s="251"/>
      <c r="M6" s="68" t="s">
        <v>14</v>
      </c>
      <c r="O6" s="80"/>
    </row>
    <row r="7" spans="1:21" ht="28.5" x14ac:dyDescent="0.25">
      <c r="A7" s="249"/>
      <c r="B7" s="10" t="s">
        <v>3</v>
      </c>
      <c r="C7" s="112" t="s">
        <v>89</v>
      </c>
      <c r="D7" s="10" t="s">
        <v>4</v>
      </c>
      <c r="E7" s="10" t="s">
        <v>3</v>
      </c>
      <c r="F7" s="10" t="s">
        <v>89</v>
      </c>
      <c r="G7" s="10" t="s">
        <v>4</v>
      </c>
      <c r="H7" s="19" t="s">
        <v>4</v>
      </c>
      <c r="I7" s="10" t="s">
        <v>4</v>
      </c>
      <c r="J7" s="10" t="s">
        <v>3</v>
      </c>
      <c r="K7" s="10" t="s">
        <v>89</v>
      </c>
      <c r="L7" s="11" t="s">
        <v>4</v>
      </c>
      <c r="M7" s="68" t="s">
        <v>14</v>
      </c>
      <c r="O7" s="80"/>
    </row>
    <row r="8" spans="1:21" x14ac:dyDescent="0.2">
      <c r="A8" s="183" t="s">
        <v>129</v>
      </c>
      <c r="B8" s="127">
        <v>27</v>
      </c>
      <c r="C8" s="127">
        <v>27</v>
      </c>
      <c r="D8" s="127">
        <v>1544838</v>
      </c>
      <c r="E8" s="127">
        <v>0</v>
      </c>
      <c r="F8" s="127">
        <v>0</v>
      </c>
      <c r="G8" s="127">
        <v>0</v>
      </c>
      <c r="H8" s="127">
        <v>26516</v>
      </c>
      <c r="I8" s="127">
        <v>3528</v>
      </c>
      <c r="J8" s="127">
        <f>B8+E8</f>
        <v>27</v>
      </c>
      <c r="K8" s="127">
        <f>C8+F8</f>
        <v>27</v>
      </c>
      <c r="L8" s="128">
        <f>+D8+G8+H8+I8</f>
        <v>1574882</v>
      </c>
      <c r="M8" s="68" t="s">
        <v>14</v>
      </c>
      <c r="O8" s="223"/>
    </row>
    <row r="9" spans="1:21" x14ac:dyDescent="0.2">
      <c r="A9" s="184" t="s">
        <v>130</v>
      </c>
      <c r="B9" s="26">
        <v>0</v>
      </c>
      <c r="C9" s="26">
        <v>0</v>
      </c>
      <c r="D9" s="26">
        <v>35757</v>
      </c>
      <c r="E9" s="26">
        <v>0</v>
      </c>
      <c r="F9" s="26">
        <v>0</v>
      </c>
      <c r="G9" s="26">
        <v>0</v>
      </c>
      <c r="H9" s="26">
        <v>0</v>
      </c>
      <c r="I9" s="26">
        <v>0</v>
      </c>
      <c r="J9" s="26">
        <f>B9+E9</f>
        <v>0</v>
      </c>
      <c r="K9" s="26">
        <f>C9+F9</f>
        <v>0</v>
      </c>
      <c r="L9" s="129">
        <f>+D9</f>
        <v>35757</v>
      </c>
      <c r="M9" s="68" t="s">
        <v>14</v>
      </c>
      <c r="O9" s="224"/>
    </row>
    <row r="10" spans="1:21" ht="15" x14ac:dyDescent="0.25">
      <c r="A10" s="12" t="s">
        <v>91</v>
      </c>
      <c r="B10" s="130">
        <f t="shared" ref="B10:L10" si="0">SUM(B8:B9)</f>
        <v>27</v>
      </c>
      <c r="C10" s="130">
        <f t="shared" si="0"/>
        <v>27</v>
      </c>
      <c r="D10" s="130">
        <f t="shared" si="0"/>
        <v>1580595</v>
      </c>
      <c r="E10" s="130">
        <f t="shared" si="0"/>
        <v>0</v>
      </c>
      <c r="F10" s="130">
        <f t="shared" si="0"/>
        <v>0</v>
      </c>
      <c r="G10" s="130">
        <f t="shared" si="0"/>
        <v>0</v>
      </c>
      <c r="H10" s="130">
        <f t="shared" si="0"/>
        <v>26516</v>
      </c>
      <c r="I10" s="130">
        <f t="shared" si="0"/>
        <v>3528</v>
      </c>
      <c r="J10" s="130">
        <f t="shared" si="0"/>
        <v>27</v>
      </c>
      <c r="K10" s="130">
        <f t="shared" si="0"/>
        <v>27</v>
      </c>
      <c r="L10" s="131">
        <f t="shared" si="0"/>
        <v>1610639</v>
      </c>
      <c r="M10" s="68" t="s">
        <v>14</v>
      </c>
      <c r="O10" s="80"/>
    </row>
    <row r="11" spans="1:21" ht="15" x14ac:dyDescent="0.25">
      <c r="A11" s="184" t="s">
        <v>148</v>
      </c>
      <c r="B11" s="26"/>
      <c r="C11" s="26">
        <f>+C10</f>
        <v>27</v>
      </c>
      <c r="D11" s="26"/>
      <c r="E11" s="26"/>
      <c r="F11" s="26">
        <f>F10</f>
        <v>0</v>
      </c>
      <c r="G11" s="26"/>
      <c r="H11" s="26"/>
      <c r="I11" s="26"/>
      <c r="J11" s="26"/>
      <c r="K11" s="137">
        <f>K10</f>
        <v>27</v>
      </c>
      <c r="L11" s="129"/>
      <c r="M11" s="68" t="s">
        <v>14</v>
      </c>
      <c r="O11" s="216"/>
    </row>
    <row r="12" spans="1:21" x14ac:dyDescent="0.2">
      <c r="A12" s="16"/>
      <c r="B12" s="26"/>
      <c r="C12" s="26"/>
      <c r="D12" s="26"/>
      <c r="E12" s="26"/>
      <c r="F12" s="26"/>
      <c r="G12" s="26"/>
      <c r="H12" s="26"/>
      <c r="I12" s="26"/>
      <c r="J12" s="26"/>
      <c r="K12" s="26"/>
      <c r="L12" s="129"/>
      <c r="M12" s="68" t="s">
        <v>14</v>
      </c>
      <c r="O12" s="79"/>
    </row>
    <row r="13" spans="1:21" ht="15" thickBot="1" x14ac:dyDescent="0.25">
      <c r="A13" s="113" t="s">
        <v>92</v>
      </c>
      <c r="B13" s="139"/>
      <c r="C13" s="139">
        <f>C11</f>
        <v>27</v>
      </c>
      <c r="D13" s="139"/>
      <c r="E13" s="139"/>
      <c r="F13" s="139">
        <f>F11</f>
        <v>0</v>
      </c>
      <c r="G13" s="139"/>
      <c r="H13" s="139"/>
      <c r="I13" s="139"/>
      <c r="J13" s="139"/>
      <c r="K13" s="139">
        <f>SUM(K11)</f>
        <v>27</v>
      </c>
      <c r="L13" s="140"/>
      <c r="M13" s="68" t="s">
        <v>14</v>
      </c>
      <c r="O13" s="79"/>
    </row>
    <row r="14" spans="1:21" x14ac:dyDescent="0.2">
      <c r="M14" s="68" t="s">
        <v>14</v>
      </c>
      <c r="O14" s="79"/>
    </row>
    <row r="15" spans="1:21" x14ac:dyDescent="0.2">
      <c r="A15" s="290"/>
      <c r="B15" s="290"/>
      <c r="C15" s="290"/>
      <c r="D15" s="290"/>
      <c r="E15" s="290"/>
      <c r="F15" s="290"/>
      <c r="G15" s="290"/>
      <c r="H15" s="290"/>
      <c r="I15" s="290"/>
      <c r="J15" s="290"/>
      <c r="K15" s="290"/>
      <c r="L15" s="290"/>
      <c r="M15" s="68" t="s">
        <v>14</v>
      </c>
    </row>
    <row r="16" spans="1:21" x14ac:dyDescent="0.2">
      <c r="A16" s="290"/>
      <c r="B16" s="290"/>
      <c r="C16" s="290"/>
      <c r="D16" s="290"/>
      <c r="E16" s="290"/>
      <c r="F16" s="290"/>
      <c r="G16" s="290"/>
      <c r="H16" s="290"/>
      <c r="I16" s="290"/>
      <c r="J16" s="290"/>
      <c r="K16" s="290"/>
      <c r="L16" s="290"/>
      <c r="M16" s="68" t="s">
        <v>14</v>
      </c>
    </row>
    <row r="17" spans="1:13" ht="15" x14ac:dyDescent="0.25">
      <c r="A17" s="5" t="s">
        <v>141</v>
      </c>
      <c r="M17" s="68" t="s">
        <v>14</v>
      </c>
    </row>
    <row r="18" spans="1:13" x14ac:dyDescent="0.2">
      <c r="A18" s="290"/>
      <c r="B18" s="290"/>
      <c r="C18" s="290"/>
      <c r="D18" s="290"/>
      <c r="E18" s="290"/>
      <c r="F18" s="290"/>
      <c r="G18" s="290"/>
      <c r="H18" s="290"/>
      <c r="I18" s="290"/>
      <c r="J18" s="290"/>
      <c r="K18" s="290"/>
      <c r="L18" s="290"/>
      <c r="M18" s="68" t="s">
        <v>14</v>
      </c>
    </row>
    <row r="19" spans="1:13" x14ac:dyDescent="0.2">
      <c r="A19" s="290"/>
      <c r="B19" s="290"/>
      <c r="C19" s="290"/>
      <c r="D19" s="290"/>
      <c r="E19" s="290"/>
      <c r="F19" s="290"/>
      <c r="G19" s="290"/>
      <c r="H19" s="290"/>
      <c r="I19" s="290"/>
      <c r="J19" s="290"/>
      <c r="K19" s="290"/>
      <c r="L19" s="290"/>
      <c r="M19" s="68" t="s">
        <v>14</v>
      </c>
    </row>
    <row r="20" spans="1:13" ht="15" x14ac:dyDescent="0.25">
      <c r="A20" s="5" t="s">
        <v>142</v>
      </c>
      <c r="M20" s="68" t="s">
        <v>14</v>
      </c>
    </row>
    <row r="21" spans="1:13" x14ac:dyDescent="0.2">
      <c r="A21" s="290"/>
      <c r="B21" s="290"/>
      <c r="C21" s="290"/>
      <c r="D21" s="290"/>
      <c r="E21" s="290"/>
      <c r="F21" s="290"/>
      <c r="G21" s="290"/>
      <c r="H21" s="290"/>
      <c r="I21" s="290"/>
      <c r="J21" s="290"/>
      <c r="K21" s="290"/>
      <c r="L21" s="290"/>
      <c r="M21" s="68" t="s">
        <v>14</v>
      </c>
    </row>
    <row r="22" spans="1:13" x14ac:dyDescent="0.2">
      <c r="A22" s="288" t="s">
        <v>156</v>
      </c>
      <c r="B22" s="289"/>
      <c r="C22" s="289"/>
      <c r="D22" s="289"/>
      <c r="E22" s="289"/>
      <c r="F22" s="289"/>
      <c r="G22" s="289"/>
      <c r="H22" s="289"/>
      <c r="I22" s="289"/>
      <c r="J22" s="289"/>
      <c r="K22" s="289"/>
      <c r="L22" s="289"/>
      <c r="M22" s="68" t="s">
        <v>14</v>
      </c>
    </row>
    <row r="23" spans="1:13" x14ac:dyDescent="0.2">
      <c r="M23" s="68" t="s">
        <v>14</v>
      </c>
    </row>
    <row r="24" spans="1:13" x14ac:dyDescent="0.2">
      <c r="M24" s="4" t="s">
        <v>15</v>
      </c>
    </row>
  </sheetData>
  <mergeCells count="13">
    <mergeCell ref="A6:A7"/>
    <mergeCell ref="B6:D6"/>
    <mergeCell ref="E6:G6"/>
    <mergeCell ref="J6:L6"/>
    <mergeCell ref="A1:L1"/>
    <mergeCell ref="A2:L2"/>
    <mergeCell ref="A3:L3"/>
    <mergeCell ref="A22:L22"/>
    <mergeCell ref="A15:L15"/>
    <mergeCell ref="A16:L16"/>
    <mergeCell ref="A18:L18"/>
    <mergeCell ref="A19:L19"/>
    <mergeCell ref="A21:L21"/>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view="pageBreakPreview" zoomScale="80" zoomScaleNormal="100" zoomScaleSheetLayoutView="80" workbookViewId="0">
      <selection sqref="A1:L1"/>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9" width="12.7109375" style="9" customWidth="1"/>
    <col min="10" max="11" width="8.28515625" style="9" customWidth="1"/>
    <col min="12" max="12" width="12.7109375" style="9" customWidth="1"/>
    <col min="13" max="13" width="14" style="4" bestFit="1" customWidth="1"/>
    <col min="14" max="14" width="4.5703125" style="9" customWidth="1"/>
    <col min="15" max="15" width="116.710937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39" t="s">
        <v>39</v>
      </c>
      <c r="B1" s="239"/>
      <c r="C1" s="239"/>
      <c r="D1" s="239"/>
      <c r="E1" s="239"/>
      <c r="F1" s="239"/>
      <c r="G1" s="239"/>
      <c r="H1" s="239"/>
      <c r="I1" s="239"/>
      <c r="J1" s="239"/>
      <c r="K1" s="239"/>
      <c r="L1" s="239"/>
      <c r="M1" s="68" t="s">
        <v>14</v>
      </c>
      <c r="N1" s="6"/>
      <c r="O1" s="210"/>
      <c r="P1" s="6"/>
      <c r="Q1" s="6"/>
      <c r="R1" s="6"/>
      <c r="S1" s="6"/>
      <c r="T1" s="6"/>
      <c r="U1" s="6"/>
    </row>
    <row r="2" spans="1:21" ht="15" x14ac:dyDescent="0.2">
      <c r="A2" s="240" t="s">
        <v>124</v>
      </c>
      <c r="B2" s="240"/>
      <c r="C2" s="240"/>
      <c r="D2" s="240"/>
      <c r="E2" s="240"/>
      <c r="F2" s="240"/>
      <c r="G2" s="240"/>
      <c r="H2" s="240"/>
      <c r="I2" s="240"/>
      <c r="J2" s="240"/>
      <c r="K2" s="240"/>
      <c r="L2" s="240"/>
      <c r="M2" s="68" t="s">
        <v>14</v>
      </c>
      <c r="N2" s="7"/>
      <c r="O2" s="211"/>
      <c r="P2" s="7"/>
      <c r="Q2" s="7"/>
      <c r="R2" s="7"/>
      <c r="S2" s="7"/>
      <c r="T2" s="7"/>
      <c r="U2" s="7"/>
    </row>
    <row r="3" spans="1:21" x14ac:dyDescent="0.2">
      <c r="A3" s="247" t="s">
        <v>1</v>
      </c>
      <c r="B3" s="247"/>
      <c r="C3" s="247"/>
      <c r="D3" s="247"/>
      <c r="E3" s="247"/>
      <c r="F3" s="247"/>
      <c r="G3" s="247"/>
      <c r="H3" s="247"/>
      <c r="I3" s="247"/>
      <c r="J3" s="247"/>
      <c r="K3" s="247"/>
      <c r="L3" s="247"/>
      <c r="M3" s="68" t="s">
        <v>14</v>
      </c>
      <c r="N3" s="8"/>
      <c r="O3" s="211"/>
      <c r="P3" s="8"/>
      <c r="Q3" s="8"/>
      <c r="R3" s="8"/>
      <c r="S3" s="8"/>
      <c r="T3" s="8"/>
      <c r="U3" s="8"/>
    </row>
    <row r="4" spans="1:21" ht="15" x14ac:dyDescent="0.25">
      <c r="A4" s="8"/>
      <c r="B4" s="8"/>
      <c r="C4" s="8"/>
      <c r="D4" s="8"/>
      <c r="E4" s="8"/>
      <c r="F4" s="8"/>
      <c r="G4" s="8"/>
      <c r="H4" s="8"/>
      <c r="I4" s="8"/>
      <c r="J4" s="8"/>
      <c r="K4" s="8"/>
      <c r="L4" s="8"/>
      <c r="M4" s="68" t="s">
        <v>14</v>
      </c>
      <c r="N4" s="8"/>
      <c r="O4" s="214"/>
      <c r="P4" s="8"/>
      <c r="Q4" s="8"/>
      <c r="R4" s="8"/>
      <c r="S4" s="8"/>
      <c r="T4" s="8"/>
      <c r="U4" s="8"/>
    </row>
    <row r="5" spans="1:21" ht="15" thickBot="1" x14ac:dyDescent="0.25">
      <c r="A5" s="67"/>
      <c r="B5" s="67"/>
      <c r="C5" s="67"/>
      <c r="D5" s="67"/>
      <c r="E5" s="67"/>
      <c r="F5" s="67"/>
      <c r="G5" s="67"/>
      <c r="H5" s="67"/>
      <c r="I5" s="67"/>
      <c r="J5" s="67"/>
      <c r="K5" s="67"/>
      <c r="L5" s="67"/>
      <c r="M5" s="68" t="s">
        <v>14</v>
      </c>
      <c r="N5" s="8"/>
      <c r="O5" s="38"/>
      <c r="P5" s="8"/>
      <c r="Q5" s="8"/>
      <c r="R5" s="8"/>
      <c r="S5" s="8"/>
      <c r="T5" s="8"/>
      <c r="U5" s="8"/>
    </row>
    <row r="6" spans="1:21" ht="45" x14ac:dyDescent="0.25">
      <c r="A6" s="248" t="s">
        <v>93</v>
      </c>
      <c r="B6" s="250" t="s">
        <v>145</v>
      </c>
      <c r="C6" s="250"/>
      <c r="D6" s="250"/>
      <c r="E6" s="250" t="s">
        <v>121</v>
      </c>
      <c r="F6" s="250"/>
      <c r="G6" s="250"/>
      <c r="H6" s="116" t="s">
        <v>122</v>
      </c>
      <c r="I6" s="100" t="s">
        <v>123</v>
      </c>
      <c r="J6" s="250" t="s">
        <v>40</v>
      </c>
      <c r="K6" s="250"/>
      <c r="L6" s="251"/>
      <c r="M6" s="68" t="s">
        <v>14</v>
      </c>
      <c r="O6" s="80"/>
    </row>
    <row r="7" spans="1:21" ht="28.5" x14ac:dyDescent="0.25">
      <c r="A7" s="249"/>
      <c r="B7" s="10" t="s">
        <v>3</v>
      </c>
      <c r="C7" s="19" t="s">
        <v>90</v>
      </c>
      <c r="D7" s="10" t="s">
        <v>4</v>
      </c>
      <c r="E7" s="10" t="s">
        <v>3</v>
      </c>
      <c r="F7" s="10" t="s">
        <v>90</v>
      </c>
      <c r="G7" s="10" t="s">
        <v>4</v>
      </c>
      <c r="H7" s="19" t="s">
        <v>4</v>
      </c>
      <c r="I7" s="10" t="s">
        <v>4</v>
      </c>
      <c r="J7" s="10" t="s">
        <v>3</v>
      </c>
      <c r="K7" s="10" t="s">
        <v>90</v>
      </c>
      <c r="L7" s="11" t="s">
        <v>4</v>
      </c>
      <c r="M7" s="68" t="s">
        <v>14</v>
      </c>
      <c r="O7" s="5"/>
    </row>
    <row r="8" spans="1:21" x14ac:dyDescent="0.2">
      <c r="A8" s="183" t="s">
        <v>129</v>
      </c>
      <c r="B8" s="127">
        <v>27</v>
      </c>
      <c r="C8" s="127">
        <v>19</v>
      </c>
      <c r="D8" s="127">
        <v>1545118</v>
      </c>
      <c r="E8" s="127">
        <v>0</v>
      </c>
      <c r="F8" s="127">
        <v>0</v>
      </c>
      <c r="G8" s="127">
        <v>0</v>
      </c>
      <c r="H8" s="127">
        <v>11783</v>
      </c>
      <c r="I8" s="127">
        <v>70481</v>
      </c>
      <c r="J8" s="127">
        <f>B8+E8</f>
        <v>27</v>
      </c>
      <c r="K8" s="127">
        <f>C8+F8</f>
        <v>19</v>
      </c>
      <c r="L8" s="128">
        <f>D8+G8+H8+I8</f>
        <v>1627382</v>
      </c>
      <c r="M8" s="68" t="s">
        <v>14</v>
      </c>
      <c r="O8" s="69"/>
    </row>
    <row r="9" spans="1:21" x14ac:dyDescent="0.2">
      <c r="A9" s="184" t="s">
        <v>130</v>
      </c>
      <c r="B9" s="26">
        <v>0</v>
      </c>
      <c r="C9" s="26">
        <v>0</v>
      </c>
      <c r="D9" s="26">
        <v>45150</v>
      </c>
      <c r="E9" s="26">
        <v>0</v>
      </c>
      <c r="F9" s="26">
        <v>0</v>
      </c>
      <c r="G9" s="26">
        <v>0</v>
      </c>
      <c r="H9" s="26">
        <v>0</v>
      </c>
      <c r="I9" s="26">
        <v>0</v>
      </c>
      <c r="J9" s="26">
        <f>B9+E9</f>
        <v>0</v>
      </c>
      <c r="K9" s="26">
        <f>C9+F9</f>
        <v>0</v>
      </c>
      <c r="L9" s="129">
        <f>D9+G9+H9+I9</f>
        <v>45150</v>
      </c>
      <c r="M9" s="68" t="s">
        <v>14</v>
      </c>
      <c r="O9" s="69"/>
    </row>
    <row r="10" spans="1:21" ht="15" x14ac:dyDescent="0.25">
      <c r="A10" s="12" t="s">
        <v>91</v>
      </c>
      <c r="B10" s="130">
        <f t="shared" ref="B10:L10" si="0">SUM(B8:B9)</f>
        <v>27</v>
      </c>
      <c r="C10" s="130">
        <f t="shared" si="0"/>
        <v>19</v>
      </c>
      <c r="D10" s="130">
        <f t="shared" si="0"/>
        <v>1590268</v>
      </c>
      <c r="E10" s="130">
        <f t="shared" si="0"/>
        <v>0</v>
      </c>
      <c r="F10" s="130">
        <f t="shared" si="0"/>
        <v>0</v>
      </c>
      <c r="G10" s="130">
        <f t="shared" si="0"/>
        <v>0</v>
      </c>
      <c r="H10" s="130">
        <f t="shared" si="0"/>
        <v>11783</v>
      </c>
      <c r="I10" s="130">
        <f t="shared" si="0"/>
        <v>70481</v>
      </c>
      <c r="J10" s="130">
        <f t="shared" si="0"/>
        <v>27</v>
      </c>
      <c r="K10" s="130">
        <f t="shared" si="0"/>
        <v>19</v>
      </c>
      <c r="L10" s="131">
        <f t="shared" si="0"/>
        <v>1672532</v>
      </c>
      <c r="M10" s="68" t="s">
        <v>14</v>
      </c>
      <c r="O10" s="5"/>
    </row>
    <row r="11" spans="1:21" x14ac:dyDescent="0.2">
      <c r="A11" s="184" t="s">
        <v>148</v>
      </c>
      <c r="B11" s="26"/>
      <c r="C11" s="26">
        <f>+C10</f>
        <v>19</v>
      </c>
      <c r="D11" s="26"/>
      <c r="E11" s="26"/>
      <c r="F11" s="26">
        <f>+F10</f>
        <v>0</v>
      </c>
      <c r="G11" s="26"/>
      <c r="H11" s="26"/>
      <c r="I11" s="26"/>
      <c r="J11" s="26"/>
      <c r="K11" s="26">
        <f>+K10</f>
        <v>19</v>
      </c>
      <c r="L11" s="129"/>
      <c r="M11" s="68" t="s">
        <v>14</v>
      </c>
      <c r="O11" s="20"/>
    </row>
    <row r="12" spans="1:21" x14ac:dyDescent="0.2">
      <c r="A12" s="16"/>
      <c r="B12" s="26"/>
      <c r="C12" s="26"/>
      <c r="D12" s="26"/>
      <c r="E12" s="26"/>
      <c r="F12" s="26"/>
      <c r="G12" s="26"/>
      <c r="H12" s="26"/>
      <c r="I12" s="26"/>
      <c r="J12" s="26"/>
      <c r="K12" s="26"/>
      <c r="L12" s="129"/>
      <c r="M12" s="68" t="s">
        <v>14</v>
      </c>
      <c r="O12" s="20"/>
    </row>
    <row r="13" spans="1:21" ht="15" thickBot="1" x14ac:dyDescent="0.25">
      <c r="A13" s="113" t="s">
        <v>92</v>
      </c>
      <c r="B13" s="139"/>
      <c r="C13" s="139">
        <f>C11</f>
        <v>19</v>
      </c>
      <c r="D13" s="139"/>
      <c r="E13" s="139"/>
      <c r="F13" s="139">
        <f>F11</f>
        <v>0</v>
      </c>
      <c r="G13" s="139"/>
      <c r="H13" s="139">
        <f>H11</f>
        <v>0</v>
      </c>
      <c r="I13" s="139"/>
      <c r="J13" s="139"/>
      <c r="K13" s="139">
        <f>SUM(K11)</f>
        <v>19</v>
      </c>
      <c r="L13" s="140"/>
      <c r="M13" s="68" t="s">
        <v>14</v>
      </c>
      <c r="O13" s="20"/>
    </row>
    <row r="14" spans="1:21" x14ac:dyDescent="0.2">
      <c r="M14" s="68" t="s">
        <v>14</v>
      </c>
      <c r="O14" s="20"/>
    </row>
    <row r="15" spans="1:21" x14ac:dyDescent="0.2">
      <c r="M15" s="68" t="s">
        <v>14</v>
      </c>
      <c r="O15" s="20"/>
    </row>
    <row r="16" spans="1:21" x14ac:dyDescent="0.2">
      <c r="A16" s="290"/>
      <c r="B16" s="290"/>
      <c r="C16" s="290"/>
      <c r="D16" s="290"/>
      <c r="E16" s="290"/>
      <c r="F16" s="290"/>
      <c r="G16" s="290"/>
      <c r="H16" s="290"/>
      <c r="I16" s="290"/>
      <c r="J16" s="290"/>
      <c r="K16" s="290"/>
      <c r="L16" s="290"/>
      <c r="M16" s="68" t="s">
        <v>14</v>
      </c>
    </row>
    <row r="17" spans="1:13" x14ac:dyDescent="0.2">
      <c r="A17" s="290"/>
      <c r="B17" s="290"/>
      <c r="C17" s="290"/>
      <c r="D17" s="290"/>
      <c r="E17" s="290"/>
      <c r="F17" s="290"/>
      <c r="G17" s="290"/>
      <c r="H17" s="290"/>
      <c r="I17" s="290"/>
      <c r="J17" s="290"/>
      <c r="K17" s="290"/>
      <c r="L17" s="290"/>
      <c r="M17" s="68" t="s">
        <v>14</v>
      </c>
    </row>
    <row r="18" spans="1:13" ht="15" x14ac:dyDescent="0.25">
      <c r="A18" s="5" t="s">
        <v>143</v>
      </c>
      <c r="M18" s="68" t="s">
        <v>14</v>
      </c>
    </row>
    <row r="19" spans="1:13" x14ac:dyDescent="0.2">
      <c r="A19" s="290"/>
      <c r="B19" s="290"/>
      <c r="C19" s="290"/>
      <c r="D19" s="290"/>
      <c r="E19" s="290"/>
      <c r="F19" s="290"/>
      <c r="G19" s="290"/>
      <c r="H19" s="290"/>
      <c r="I19" s="290"/>
      <c r="J19" s="290"/>
      <c r="K19" s="290"/>
      <c r="L19" s="290"/>
      <c r="M19" s="68" t="s">
        <v>14</v>
      </c>
    </row>
    <row r="20" spans="1:13" x14ac:dyDescent="0.2">
      <c r="A20" s="290"/>
      <c r="B20" s="290"/>
      <c r="C20" s="290"/>
      <c r="D20" s="290"/>
      <c r="E20" s="290"/>
      <c r="F20" s="290"/>
      <c r="G20" s="290"/>
      <c r="H20" s="290"/>
      <c r="I20" s="290"/>
      <c r="J20" s="290"/>
      <c r="K20" s="290"/>
      <c r="L20" s="290"/>
      <c r="M20" s="68" t="s">
        <v>14</v>
      </c>
    </row>
    <row r="21" spans="1:13" ht="15" x14ac:dyDescent="0.25">
      <c r="A21" s="5" t="s">
        <v>144</v>
      </c>
      <c r="M21" s="68" t="s">
        <v>14</v>
      </c>
    </row>
    <row r="22" spans="1:13" ht="15" x14ac:dyDescent="0.25">
      <c r="A22" s="5"/>
      <c r="M22" s="68" t="s">
        <v>14</v>
      </c>
    </row>
    <row r="23" spans="1:13" x14ac:dyDescent="0.2">
      <c r="A23" s="290" t="s">
        <v>119</v>
      </c>
      <c r="B23" s="290"/>
      <c r="C23" s="290"/>
      <c r="D23" s="290"/>
      <c r="E23" s="290"/>
      <c r="F23" s="290"/>
      <c r="G23" s="290"/>
      <c r="H23" s="290"/>
      <c r="I23" s="290"/>
      <c r="J23" s="290"/>
      <c r="K23" s="290"/>
      <c r="L23" s="290"/>
      <c r="M23" s="68" t="s">
        <v>14</v>
      </c>
    </row>
    <row r="24" spans="1:13" x14ac:dyDescent="0.2">
      <c r="A24" s="195"/>
      <c r="B24" s="195"/>
      <c r="C24" s="195"/>
      <c r="D24" s="195"/>
      <c r="E24" s="195"/>
      <c r="F24" s="195"/>
      <c r="G24" s="195"/>
      <c r="H24" s="195"/>
      <c r="I24" s="195"/>
      <c r="J24" s="195"/>
      <c r="K24" s="195"/>
      <c r="L24" s="195"/>
      <c r="M24" s="68" t="s">
        <v>14</v>
      </c>
    </row>
    <row r="25" spans="1:13" x14ac:dyDescent="0.2">
      <c r="A25" s="288" t="s">
        <v>156</v>
      </c>
      <c r="B25" s="289"/>
      <c r="C25" s="289"/>
      <c r="D25" s="289"/>
      <c r="E25" s="289"/>
      <c r="F25" s="289"/>
      <c r="G25" s="289"/>
      <c r="H25" s="289"/>
      <c r="I25" s="289"/>
      <c r="J25" s="289"/>
      <c r="K25" s="289"/>
      <c r="L25" s="289"/>
      <c r="M25" s="4" t="s">
        <v>15</v>
      </c>
    </row>
    <row r="26" spans="1:13" x14ac:dyDescent="0.2">
      <c r="M26" s="68"/>
    </row>
  </sheetData>
  <mergeCells count="13">
    <mergeCell ref="A1:L1"/>
    <mergeCell ref="A2:L2"/>
    <mergeCell ref="A3:L3"/>
    <mergeCell ref="A6:A7"/>
    <mergeCell ref="B6:D6"/>
    <mergeCell ref="E6:G6"/>
    <mergeCell ref="J6:L6"/>
    <mergeCell ref="A25:L25"/>
    <mergeCell ref="A16:L16"/>
    <mergeCell ref="A17:L17"/>
    <mergeCell ref="A19:L19"/>
    <mergeCell ref="A20:L20"/>
    <mergeCell ref="A23:L23"/>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view="pageBreakPreview" zoomScale="80" zoomScaleNormal="100" zoomScaleSheetLayoutView="80" workbookViewId="0">
      <selection activeCell="N18" sqref="N18"/>
    </sheetView>
  </sheetViews>
  <sheetFormatPr defaultRowHeight="14.25" x14ac:dyDescent="0.2"/>
  <cols>
    <col min="1" max="1" width="40.57031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9" t="s">
        <v>41</v>
      </c>
      <c r="B1" s="239"/>
      <c r="C1" s="239"/>
      <c r="D1" s="239"/>
      <c r="E1" s="239"/>
      <c r="F1" s="239"/>
      <c r="G1" s="239"/>
      <c r="H1" s="239"/>
      <c r="I1" s="239"/>
      <c r="J1" s="239"/>
      <c r="K1" s="239"/>
      <c r="L1" s="239"/>
      <c r="M1" s="239"/>
      <c r="N1" s="68" t="s">
        <v>14</v>
      </c>
      <c r="O1" s="6"/>
      <c r="P1" s="210"/>
      <c r="Q1" s="6"/>
      <c r="R1" s="6"/>
      <c r="S1" s="6"/>
      <c r="T1" s="6"/>
      <c r="U1" s="6"/>
      <c r="V1" s="6"/>
    </row>
    <row r="2" spans="1:22" ht="15" x14ac:dyDescent="0.2">
      <c r="A2" s="240" t="s">
        <v>124</v>
      </c>
      <c r="B2" s="240"/>
      <c r="C2" s="240"/>
      <c r="D2" s="240"/>
      <c r="E2" s="240"/>
      <c r="F2" s="240"/>
      <c r="G2" s="240"/>
      <c r="H2" s="240"/>
      <c r="I2" s="240"/>
      <c r="J2" s="240"/>
      <c r="K2" s="240"/>
      <c r="L2" s="240"/>
      <c r="M2" s="240"/>
      <c r="N2" s="68" t="s">
        <v>14</v>
      </c>
      <c r="O2" s="7"/>
      <c r="P2" s="211"/>
      <c r="Q2" s="7"/>
      <c r="R2" s="7"/>
      <c r="S2" s="7"/>
      <c r="T2" s="7"/>
      <c r="U2" s="7"/>
      <c r="V2" s="7"/>
    </row>
    <row r="3" spans="1:22" x14ac:dyDescent="0.2">
      <c r="A3" s="247" t="s">
        <v>1</v>
      </c>
      <c r="B3" s="247"/>
      <c r="C3" s="247"/>
      <c r="D3" s="247"/>
      <c r="E3" s="247"/>
      <c r="F3" s="247"/>
      <c r="G3" s="247"/>
      <c r="H3" s="247"/>
      <c r="I3" s="247"/>
      <c r="J3" s="247"/>
      <c r="K3" s="247"/>
      <c r="L3" s="247"/>
      <c r="M3" s="247"/>
      <c r="N3" s="68" t="s">
        <v>14</v>
      </c>
      <c r="O3" s="8"/>
      <c r="P3" s="211"/>
      <c r="Q3" s="8"/>
      <c r="R3" s="8"/>
      <c r="S3" s="8"/>
      <c r="T3" s="8"/>
      <c r="U3" s="8"/>
      <c r="V3" s="8"/>
    </row>
    <row r="4" spans="1:22" ht="15" x14ac:dyDescent="0.25">
      <c r="A4" s="247"/>
      <c r="B4" s="247"/>
      <c r="C4" s="247"/>
      <c r="D4" s="247"/>
      <c r="E4" s="247"/>
      <c r="F4" s="247"/>
      <c r="G4" s="247"/>
      <c r="H4" s="247"/>
      <c r="I4" s="247"/>
      <c r="J4" s="247"/>
      <c r="K4" s="247"/>
      <c r="L4" s="247"/>
      <c r="M4" s="247"/>
      <c r="N4" s="68" t="s">
        <v>14</v>
      </c>
      <c r="O4" s="8"/>
      <c r="P4" s="214"/>
      <c r="Q4" s="8"/>
      <c r="R4" s="8"/>
      <c r="S4" s="8"/>
      <c r="T4" s="8"/>
      <c r="U4" s="8"/>
      <c r="V4" s="8"/>
    </row>
    <row r="5" spans="1:22" ht="15" thickBot="1" x14ac:dyDescent="0.25">
      <c r="A5" s="247"/>
      <c r="B5" s="247"/>
      <c r="C5" s="247"/>
      <c r="D5" s="247"/>
      <c r="E5" s="247"/>
      <c r="F5" s="247"/>
      <c r="G5" s="247"/>
      <c r="H5" s="247"/>
      <c r="I5" s="247"/>
      <c r="J5" s="247"/>
      <c r="K5" s="247"/>
      <c r="L5" s="247"/>
      <c r="M5" s="247"/>
      <c r="N5" s="68" t="s">
        <v>14</v>
      </c>
      <c r="O5" s="8"/>
      <c r="P5" s="38"/>
      <c r="Q5" s="8"/>
      <c r="R5" s="8"/>
      <c r="S5" s="8"/>
      <c r="T5" s="8"/>
      <c r="U5" s="8"/>
      <c r="V5" s="8"/>
    </row>
    <row r="6" spans="1:22" ht="15" x14ac:dyDescent="0.25">
      <c r="A6" s="248" t="s">
        <v>109</v>
      </c>
      <c r="B6" s="250" t="s">
        <v>42</v>
      </c>
      <c r="C6" s="250"/>
      <c r="D6" s="250"/>
      <c r="E6" s="250" t="s">
        <v>111</v>
      </c>
      <c r="F6" s="250"/>
      <c r="G6" s="250"/>
      <c r="H6" s="250" t="s">
        <v>18</v>
      </c>
      <c r="I6" s="250"/>
      <c r="J6" s="250"/>
      <c r="K6" s="250" t="s">
        <v>43</v>
      </c>
      <c r="L6" s="250"/>
      <c r="M6" s="251"/>
      <c r="N6" s="68" t="s">
        <v>14</v>
      </c>
      <c r="P6" s="80"/>
    </row>
    <row r="7" spans="1:22" ht="28.5" x14ac:dyDescent="0.2">
      <c r="A7" s="249"/>
      <c r="B7" s="10" t="s">
        <v>44</v>
      </c>
      <c r="C7" s="19" t="s">
        <v>45</v>
      </c>
      <c r="D7" s="10" t="s">
        <v>4</v>
      </c>
      <c r="E7" s="10" t="s">
        <v>44</v>
      </c>
      <c r="F7" s="10" t="s">
        <v>45</v>
      </c>
      <c r="G7" s="10" t="s">
        <v>4</v>
      </c>
      <c r="H7" s="10" t="s">
        <v>44</v>
      </c>
      <c r="I7" s="10" t="s">
        <v>45</v>
      </c>
      <c r="J7" s="10" t="s">
        <v>4</v>
      </c>
      <c r="K7" s="10" t="s">
        <v>44</v>
      </c>
      <c r="L7" s="10" t="s">
        <v>45</v>
      </c>
      <c r="M7" s="11" t="s">
        <v>4</v>
      </c>
      <c r="N7" s="68" t="s">
        <v>14</v>
      </c>
      <c r="P7" s="225"/>
    </row>
    <row r="8" spans="1:22" ht="15" x14ac:dyDescent="0.25">
      <c r="A8" s="183" t="s">
        <v>132</v>
      </c>
      <c r="B8" s="127">
        <v>0</v>
      </c>
      <c r="C8" s="127">
        <v>0</v>
      </c>
      <c r="D8" s="127">
        <v>83</v>
      </c>
      <c r="E8" s="127">
        <v>0</v>
      </c>
      <c r="F8" s="127">
        <v>0</v>
      </c>
      <c r="G8" s="127">
        <v>100</v>
      </c>
      <c r="H8" s="127">
        <v>0</v>
      </c>
      <c r="I8" s="127">
        <v>0</v>
      </c>
      <c r="J8" s="127">
        <v>100</v>
      </c>
      <c r="K8" s="127">
        <f>H8-E8</f>
        <v>0</v>
      </c>
      <c r="L8" s="127">
        <f t="shared" ref="L8:M8" si="0">I8-F8</f>
        <v>0</v>
      </c>
      <c r="M8" s="128">
        <f t="shared" si="0"/>
        <v>0</v>
      </c>
      <c r="N8" s="68" t="s">
        <v>14</v>
      </c>
      <c r="P8" s="80"/>
    </row>
    <row r="9" spans="1:22" x14ac:dyDescent="0.2">
      <c r="A9" s="184" t="s">
        <v>133</v>
      </c>
      <c r="B9" s="26">
        <v>0</v>
      </c>
      <c r="C9" s="26">
        <v>0</v>
      </c>
      <c r="D9" s="26">
        <v>150</v>
      </c>
      <c r="E9" s="26">
        <v>0</v>
      </c>
      <c r="F9" s="26">
        <v>0</v>
      </c>
      <c r="G9" s="26">
        <v>150</v>
      </c>
      <c r="H9" s="26">
        <v>0</v>
      </c>
      <c r="I9" s="26">
        <v>0</v>
      </c>
      <c r="J9" s="26">
        <v>150</v>
      </c>
      <c r="K9" s="26">
        <f t="shared" ref="K9" si="1">H9-E9</f>
        <v>0</v>
      </c>
      <c r="L9" s="26">
        <f t="shared" ref="L9" si="2">I9-F9</f>
        <v>0</v>
      </c>
      <c r="M9" s="129">
        <f t="shared" ref="M9" si="3">J9-G9</f>
        <v>0</v>
      </c>
      <c r="N9" s="68" t="s">
        <v>14</v>
      </c>
      <c r="P9" s="79"/>
    </row>
    <row r="10" spans="1:22" ht="15" x14ac:dyDescent="0.25">
      <c r="A10" s="12" t="s">
        <v>105</v>
      </c>
      <c r="B10" s="130">
        <f t="shared" ref="B10:M10" si="4">SUM(B8:B9)</f>
        <v>0</v>
      </c>
      <c r="C10" s="130">
        <f t="shared" si="4"/>
        <v>0</v>
      </c>
      <c r="D10" s="130">
        <f t="shared" si="4"/>
        <v>233</v>
      </c>
      <c r="E10" s="130">
        <f t="shared" si="4"/>
        <v>0</v>
      </c>
      <c r="F10" s="130">
        <f t="shared" si="4"/>
        <v>0</v>
      </c>
      <c r="G10" s="130">
        <f t="shared" si="4"/>
        <v>250</v>
      </c>
      <c r="H10" s="130">
        <f t="shared" si="4"/>
        <v>0</v>
      </c>
      <c r="I10" s="130">
        <f t="shared" si="4"/>
        <v>0</v>
      </c>
      <c r="J10" s="130">
        <f t="shared" si="4"/>
        <v>250</v>
      </c>
      <c r="K10" s="130">
        <f t="shared" si="4"/>
        <v>0</v>
      </c>
      <c r="L10" s="130">
        <f t="shared" si="4"/>
        <v>0</v>
      </c>
      <c r="M10" s="131">
        <f t="shared" si="4"/>
        <v>0</v>
      </c>
      <c r="N10" s="68" t="s">
        <v>14</v>
      </c>
      <c r="P10" s="82"/>
    </row>
    <row r="11" spans="1:22" ht="15" thickBot="1" x14ac:dyDescent="0.25">
      <c r="N11" s="68" t="s">
        <v>14</v>
      </c>
      <c r="P11" s="82"/>
    </row>
    <row r="12" spans="1:22" ht="18" customHeight="1" x14ac:dyDescent="0.2">
      <c r="A12" s="248" t="s">
        <v>99</v>
      </c>
      <c r="B12" s="250" t="s">
        <v>42</v>
      </c>
      <c r="C12" s="250"/>
      <c r="D12" s="250"/>
      <c r="E12" s="250" t="s">
        <v>111</v>
      </c>
      <c r="F12" s="250"/>
      <c r="G12" s="250"/>
      <c r="H12" s="250" t="s">
        <v>18</v>
      </c>
      <c r="I12" s="250"/>
      <c r="J12" s="250"/>
      <c r="K12" s="250" t="s">
        <v>43</v>
      </c>
      <c r="L12" s="250"/>
      <c r="M12" s="251"/>
      <c r="N12" s="68" t="s">
        <v>14</v>
      </c>
      <c r="P12" s="82"/>
    </row>
    <row r="13" spans="1:22" ht="28.5" x14ac:dyDescent="0.25">
      <c r="A13" s="249"/>
      <c r="B13" s="10" t="s">
        <v>44</v>
      </c>
      <c r="C13" s="19" t="s">
        <v>45</v>
      </c>
      <c r="D13" s="10" t="s">
        <v>4</v>
      </c>
      <c r="E13" s="10" t="s">
        <v>44</v>
      </c>
      <c r="F13" s="10" t="s">
        <v>45</v>
      </c>
      <c r="G13" s="10" t="s">
        <v>4</v>
      </c>
      <c r="H13" s="10" t="s">
        <v>44</v>
      </c>
      <c r="I13" s="10" t="s">
        <v>45</v>
      </c>
      <c r="J13" s="10" t="s">
        <v>4</v>
      </c>
      <c r="K13" s="10" t="s">
        <v>44</v>
      </c>
      <c r="L13" s="10" t="s">
        <v>45</v>
      </c>
      <c r="M13" s="11" t="s">
        <v>4</v>
      </c>
      <c r="N13" s="68" t="s">
        <v>14</v>
      </c>
      <c r="P13" s="226"/>
    </row>
    <row r="14" spans="1:22" ht="15" x14ac:dyDescent="0.25">
      <c r="A14" s="183" t="s">
        <v>129</v>
      </c>
      <c r="B14" s="127">
        <v>0</v>
      </c>
      <c r="C14" s="127">
        <v>0</v>
      </c>
      <c r="D14" s="127">
        <v>233</v>
      </c>
      <c r="E14" s="127">
        <v>0</v>
      </c>
      <c r="F14" s="127">
        <v>0</v>
      </c>
      <c r="G14" s="127">
        <v>250</v>
      </c>
      <c r="H14" s="127">
        <v>0</v>
      </c>
      <c r="I14" s="127">
        <v>0</v>
      </c>
      <c r="J14" s="127">
        <v>250</v>
      </c>
      <c r="K14" s="127">
        <f>H14-E14</f>
        <v>0</v>
      </c>
      <c r="L14" s="127">
        <f t="shared" ref="L14" si="5">I14-F14</f>
        <v>0</v>
      </c>
      <c r="M14" s="128">
        <f t="shared" ref="M14" si="6">J14-G14</f>
        <v>0</v>
      </c>
      <c r="N14" s="68" t="s">
        <v>14</v>
      </c>
      <c r="P14" s="80"/>
    </row>
    <row r="15" spans="1:22" ht="15" x14ac:dyDescent="0.25">
      <c r="A15" s="12" t="s">
        <v>105</v>
      </c>
      <c r="B15" s="130">
        <f t="shared" ref="B15:M15" si="7">SUM(B14:B14)</f>
        <v>0</v>
      </c>
      <c r="C15" s="130">
        <f t="shared" si="7"/>
        <v>0</v>
      </c>
      <c r="D15" s="130">
        <f t="shared" si="7"/>
        <v>233</v>
      </c>
      <c r="E15" s="130">
        <f t="shared" si="7"/>
        <v>0</v>
      </c>
      <c r="F15" s="130">
        <f t="shared" si="7"/>
        <v>0</v>
      </c>
      <c r="G15" s="130">
        <f t="shared" si="7"/>
        <v>250</v>
      </c>
      <c r="H15" s="130">
        <f t="shared" si="7"/>
        <v>0</v>
      </c>
      <c r="I15" s="130">
        <f t="shared" si="7"/>
        <v>0</v>
      </c>
      <c r="J15" s="130">
        <f t="shared" si="7"/>
        <v>250</v>
      </c>
      <c r="K15" s="130">
        <f t="shared" si="7"/>
        <v>0</v>
      </c>
      <c r="L15" s="130">
        <f t="shared" si="7"/>
        <v>0</v>
      </c>
      <c r="M15" s="131">
        <f t="shared" si="7"/>
        <v>0</v>
      </c>
      <c r="N15" s="68" t="s">
        <v>14</v>
      </c>
      <c r="P15" s="5"/>
    </row>
    <row r="16" spans="1:22" ht="15" x14ac:dyDescent="0.25">
      <c r="A16" s="203"/>
      <c r="B16" s="204"/>
      <c r="C16" s="204"/>
      <c r="D16" s="204"/>
      <c r="E16" s="204"/>
      <c r="F16" s="204"/>
      <c r="G16" s="204"/>
      <c r="H16" s="204"/>
      <c r="I16" s="204"/>
      <c r="J16" s="204"/>
      <c r="K16" s="204"/>
      <c r="L16" s="204"/>
      <c r="M16" s="204"/>
      <c r="N16" s="68"/>
      <c r="P16" s="5"/>
    </row>
    <row r="17" spans="1:14" x14ac:dyDescent="0.2">
      <c r="A17" s="43" t="s">
        <v>157</v>
      </c>
      <c r="N17" s="68" t="s">
        <v>14</v>
      </c>
    </row>
    <row r="18" spans="1:14" x14ac:dyDescent="0.2">
      <c r="N18" s="68" t="s">
        <v>15</v>
      </c>
    </row>
  </sheetData>
  <mergeCells count="15">
    <mergeCell ref="A5:M5"/>
    <mergeCell ref="A1:M1"/>
    <mergeCell ref="A2:M2"/>
    <mergeCell ref="A3:M3"/>
    <mergeCell ref="A4:M4"/>
    <mergeCell ref="A6:A7"/>
    <mergeCell ref="B6:D6"/>
    <mergeCell ref="E6:G6"/>
    <mergeCell ref="H6:J6"/>
    <mergeCell ref="K6:M6"/>
    <mergeCell ref="A12:A13"/>
    <mergeCell ref="B12:D12"/>
    <mergeCell ref="E12:G12"/>
    <mergeCell ref="H12:J12"/>
    <mergeCell ref="K12:M12"/>
  </mergeCells>
  <printOptions horizontalCentered="1"/>
  <pageMargins left="0.7" right="0.7" top="0.75" bottom="0.75" header="0.3" footer="0.3"/>
  <pageSetup scale="77" orientation="landscape" r:id="rId1"/>
  <headerFooter>
    <oddHeader>&amp;L&amp;"Arial,Bold"&amp;12H. Summary of Reimbursable Resources</oddHeader>
    <oddFooter>&amp;C&amp;"Arial,Regular"Exhibit H - Summary of Reimbursable Resources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80" zoomScaleNormal="100" zoomScaleSheetLayoutView="80" workbookViewId="0">
      <selection activeCell="E6" sqref="E6"/>
    </sheetView>
  </sheetViews>
  <sheetFormatPr defaultRowHeight="14.25" x14ac:dyDescent="0.2"/>
  <cols>
    <col min="1" max="1" width="45.85546875" style="9" customWidth="1"/>
    <col min="2" max="2" width="16.85546875" style="9" customWidth="1"/>
    <col min="3" max="3" width="15" style="9" customWidth="1"/>
    <col min="4" max="4" width="13.7109375" style="9" customWidth="1"/>
    <col min="5" max="5" width="14" style="4" bestFit="1" customWidth="1"/>
    <col min="6" max="6" width="4.5703125" style="9" customWidth="1"/>
    <col min="7" max="7" width="122.85546875" style="9" customWidth="1"/>
    <col min="8" max="9" width="8.28515625" style="9" customWidth="1"/>
    <col min="10" max="10" width="12.7109375" style="9" customWidth="1"/>
    <col min="11" max="12" width="8.28515625" style="9" customWidth="1"/>
    <col min="13" max="13" width="12.7109375" style="9" customWidth="1"/>
    <col min="14" max="16384" width="9.140625" style="9"/>
  </cols>
  <sheetData>
    <row r="1" spans="1:13" ht="18" x14ac:dyDescent="0.25">
      <c r="A1" s="291" t="s">
        <v>46</v>
      </c>
      <c r="B1" s="292"/>
      <c r="C1" s="292"/>
      <c r="D1" s="293"/>
      <c r="E1" s="68" t="s">
        <v>14</v>
      </c>
      <c r="F1" s="6"/>
      <c r="G1" s="210"/>
      <c r="H1" s="6"/>
      <c r="I1" s="6"/>
      <c r="J1" s="6"/>
      <c r="K1" s="6"/>
      <c r="L1" s="6"/>
      <c r="M1" s="6"/>
    </row>
    <row r="2" spans="1:13" ht="15" x14ac:dyDescent="0.2">
      <c r="A2" s="294" t="s">
        <v>124</v>
      </c>
      <c r="B2" s="295"/>
      <c r="C2" s="295"/>
      <c r="D2" s="296"/>
      <c r="E2" s="68" t="s">
        <v>14</v>
      </c>
      <c r="F2" s="7"/>
      <c r="G2" s="211"/>
      <c r="H2" s="7"/>
      <c r="I2" s="7"/>
      <c r="J2" s="7"/>
      <c r="K2" s="7"/>
      <c r="L2" s="7"/>
      <c r="M2" s="7"/>
    </row>
    <row r="3" spans="1:13" x14ac:dyDescent="0.2">
      <c r="A3" s="297" t="s">
        <v>1</v>
      </c>
      <c r="B3" s="255"/>
      <c r="C3" s="255"/>
      <c r="D3" s="298"/>
      <c r="E3" s="68" t="s">
        <v>14</v>
      </c>
      <c r="F3" s="8"/>
      <c r="G3" s="211"/>
      <c r="H3" s="8"/>
      <c r="I3" s="8"/>
      <c r="J3" s="8"/>
      <c r="K3" s="8"/>
      <c r="L3" s="8"/>
      <c r="M3" s="8"/>
    </row>
    <row r="4" spans="1:13" ht="15" x14ac:dyDescent="0.25">
      <c r="A4" s="297"/>
      <c r="B4" s="255"/>
      <c r="C4" s="255"/>
      <c r="D4" s="298"/>
      <c r="E4" s="68" t="s">
        <v>14</v>
      </c>
      <c r="F4" s="8"/>
      <c r="G4" s="214"/>
      <c r="H4" s="8"/>
      <c r="I4" s="8"/>
      <c r="J4" s="8"/>
      <c r="K4" s="8"/>
      <c r="L4" s="8"/>
      <c r="M4" s="8"/>
    </row>
    <row r="5" spans="1:13" ht="15" thickBot="1" x14ac:dyDescent="0.25">
      <c r="A5" s="297"/>
      <c r="B5" s="255"/>
      <c r="C5" s="255"/>
      <c r="D5" s="298"/>
      <c r="E5" s="68" t="s">
        <v>14</v>
      </c>
      <c r="F5" s="8"/>
      <c r="G5" s="38"/>
      <c r="H5" s="8"/>
      <c r="I5" s="8"/>
      <c r="J5" s="8"/>
      <c r="K5" s="8"/>
      <c r="L5" s="8"/>
      <c r="M5" s="8"/>
    </row>
    <row r="6" spans="1:13" s="20" customFormat="1" ht="62.25" customHeight="1" x14ac:dyDescent="0.2">
      <c r="A6" s="257" t="s">
        <v>47</v>
      </c>
      <c r="B6" s="182" t="s">
        <v>95</v>
      </c>
      <c r="C6" s="182" t="s">
        <v>6</v>
      </c>
      <c r="D6" s="208" t="s">
        <v>18</v>
      </c>
      <c r="E6" s="68" t="s">
        <v>14</v>
      </c>
      <c r="G6" s="79"/>
    </row>
    <row r="7" spans="1:13" s="20" customFormat="1" ht="28.5" x14ac:dyDescent="0.2">
      <c r="A7" s="259"/>
      <c r="B7" s="70" t="s">
        <v>3</v>
      </c>
      <c r="C7" s="70" t="s">
        <v>3</v>
      </c>
      <c r="D7" s="230" t="s">
        <v>53</v>
      </c>
      <c r="E7" s="68" t="s">
        <v>14</v>
      </c>
      <c r="G7" s="79"/>
    </row>
    <row r="8" spans="1:13" x14ac:dyDescent="0.2">
      <c r="A8" s="186" t="s">
        <v>134</v>
      </c>
      <c r="B8" s="127">
        <v>2</v>
      </c>
      <c r="C8" s="127">
        <v>2</v>
      </c>
      <c r="D8" s="231">
        <f>C8</f>
        <v>2</v>
      </c>
      <c r="E8" s="68" t="s">
        <v>14</v>
      </c>
      <c r="G8" s="220"/>
    </row>
    <row r="9" spans="1:13" x14ac:dyDescent="0.2">
      <c r="A9" s="187" t="s">
        <v>135</v>
      </c>
      <c r="B9" s="138">
        <v>1</v>
      </c>
      <c r="C9" s="138">
        <v>1</v>
      </c>
      <c r="D9" s="232">
        <f t="shared" ref="D9:D14" si="0">C9</f>
        <v>1</v>
      </c>
      <c r="E9" s="68" t="s">
        <v>14</v>
      </c>
      <c r="G9" s="220"/>
    </row>
    <row r="10" spans="1:13" x14ac:dyDescent="0.2">
      <c r="A10" s="72" t="s">
        <v>48</v>
      </c>
      <c r="B10" s="26">
        <v>14</v>
      </c>
      <c r="C10" s="26">
        <v>14</v>
      </c>
      <c r="D10" s="232">
        <f t="shared" si="0"/>
        <v>14</v>
      </c>
      <c r="E10" s="68" t="s">
        <v>14</v>
      </c>
      <c r="G10" s="82"/>
    </row>
    <row r="11" spans="1:13" x14ac:dyDescent="0.2">
      <c r="A11" s="72" t="s">
        <v>49</v>
      </c>
      <c r="B11" s="26">
        <v>4</v>
      </c>
      <c r="C11" s="26">
        <v>4</v>
      </c>
      <c r="D11" s="232">
        <f t="shared" si="0"/>
        <v>4</v>
      </c>
      <c r="E11" s="68" t="s">
        <v>14</v>
      </c>
      <c r="G11" s="82"/>
    </row>
    <row r="12" spans="1:13" x14ac:dyDescent="0.2">
      <c r="A12" s="72" t="s">
        <v>50</v>
      </c>
      <c r="B12" s="26">
        <v>2</v>
      </c>
      <c r="C12" s="26">
        <v>2</v>
      </c>
      <c r="D12" s="232">
        <f t="shared" si="0"/>
        <v>2</v>
      </c>
      <c r="E12" s="68" t="s">
        <v>14</v>
      </c>
      <c r="G12" s="82"/>
    </row>
    <row r="13" spans="1:13" x14ac:dyDescent="0.2">
      <c r="A13" s="188" t="s">
        <v>136</v>
      </c>
      <c r="B13" s="26">
        <v>1</v>
      </c>
      <c r="C13" s="26">
        <v>1</v>
      </c>
      <c r="D13" s="232">
        <f t="shared" si="0"/>
        <v>1</v>
      </c>
      <c r="E13" s="68" t="s">
        <v>14</v>
      </c>
      <c r="G13" s="82"/>
    </row>
    <row r="14" spans="1:13" x14ac:dyDescent="0.2">
      <c r="A14" s="72" t="s">
        <v>51</v>
      </c>
      <c r="B14" s="26">
        <v>2</v>
      </c>
      <c r="C14" s="26">
        <v>2</v>
      </c>
      <c r="D14" s="233">
        <f t="shared" si="0"/>
        <v>2</v>
      </c>
      <c r="E14" s="68" t="s">
        <v>14</v>
      </c>
    </row>
    <row r="15" spans="1:13" x14ac:dyDescent="0.2">
      <c r="A15" s="72" t="s">
        <v>52</v>
      </c>
      <c r="B15" s="26">
        <v>1</v>
      </c>
      <c r="C15" s="26">
        <v>1</v>
      </c>
      <c r="D15" s="129">
        <f>C15</f>
        <v>1</v>
      </c>
      <c r="E15" s="68" t="s">
        <v>14</v>
      </c>
    </row>
    <row r="16" spans="1:13" ht="15" x14ac:dyDescent="0.25">
      <c r="A16" s="209" t="s">
        <v>19</v>
      </c>
      <c r="B16" s="130">
        <f t="shared" ref="B16:D16" si="1">SUM(B8:B15)</f>
        <v>27</v>
      </c>
      <c r="C16" s="130">
        <f t="shared" si="1"/>
        <v>27</v>
      </c>
      <c r="D16" s="131">
        <f t="shared" si="1"/>
        <v>27</v>
      </c>
      <c r="E16" s="68" t="s">
        <v>14</v>
      </c>
    </row>
    <row r="17" spans="1:5" ht="20.25" customHeight="1" thickBot="1" x14ac:dyDescent="0.25">
      <c r="A17" s="234" t="s">
        <v>54</v>
      </c>
      <c r="B17" s="151">
        <v>27</v>
      </c>
      <c r="C17" s="151">
        <v>27</v>
      </c>
      <c r="D17" s="153">
        <v>27</v>
      </c>
      <c r="E17" s="68" t="s">
        <v>14</v>
      </c>
    </row>
    <row r="18" spans="1:5" x14ac:dyDescent="0.2">
      <c r="E18" s="68" t="s">
        <v>15</v>
      </c>
    </row>
  </sheetData>
  <mergeCells count="6">
    <mergeCell ref="A1:D1"/>
    <mergeCell ref="A2:D2"/>
    <mergeCell ref="A3:D3"/>
    <mergeCell ref="A4:D4"/>
    <mergeCell ref="A6:A7"/>
    <mergeCell ref="A5:D5"/>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B. Summ of Req.</vt:lpstr>
      <vt:lpstr>B. Summ of Req. by DU</vt:lpstr>
      <vt:lpstr>C. Program Changes by DU</vt:lpstr>
      <vt:lpstr>D. Strategic Goals &amp; Objectives</vt:lpstr>
      <vt:lpstr>E. ATB Justification</vt:lpstr>
      <vt:lpstr>F. 2012 Crosswalk</vt:lpstr>
      <vt:lpstr>G. 2013 Crosswalk</vt:lpstr>
      <vt:lpstr>H. Reimbursable Resources</vt:lpstr>
      <vt:lpstr>I. Permanent Positions</vt:lpstr>
      <vt:lpstr>J. Financial Analysis</vt:lpstr>
      <vt:lpstr>K. Summary by Grade</vt:lpstr>
      <vt:lpstr>L. Summary by OC</vt:lpstr>
      <vt:lpstr>Sheet1</vt:lpstr>
      <vt:lpstr>Sheet2</vt:lpstr>
      <vt:lpstr>'B. Summ of Req.'!Print_Area</vt:lpstr>
      <vt:lpstr>'B. Summ of Req. by DU'!Print_Area</vt:lpstr>
      <vt:lpstr>'C. Program Changes by DU'!Print_Area</vt:lpstr>
      <vt:lpstr>'D. Strategic Goals &amp; Objectives'!Print_Area</vt:lpstr>
      <vt:lpstr>'E. ATB Justification'!Print_Area</vt:lpstr>
      <vt:lpstr>'F. 2012 Crosswalk'!Print_Area</vt:lpstr>
      <vt:lpstr>'G. 2013 Crosswalk'!Print_Area</vt:lpstr>
      <vt:lpstr>'H. Reimbursable Resources'!Print_Area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Lyberg, Sarah (JMD)</cp:lastModifiedBy>
  <cp:lastPrinted>2013-03-26T22:58:28Z</cp:lastPrinted>
  <dcterms:created xsi:type="dcterms:W3CDTF">2012-12-06T16:08:32Z</dcterms:created>
  <dcterms:modified xsi:type="dcterms:W3CDTF">2013-04-09T21:55:17Z</dcterms:modified>
</cp:coreProperties>
</file>