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1196" yWindow="2028" windowWidth="25236" windowHeight="12408" tabRatio="806"/>
  </bookViews>
  <sheets>
    <sheet name="B. Summ of Req." sheetId="20" r:id="rId1"/>
    <sheet name="B. Summ of Req. by DU" sheetId="4" r:id="rId2"/>
    <sheet name="C. Program Changes by DU" sheetId="19" r:id="rId3"/>
    <sheet name="D. Strategic Goals &amp; Objectives" sheetId="8" r:id="rId4"/>
    <sheet name="E. ATB Justification" sheetId="21" r:id="rId5"/>
    <sheet name="F. 2012 Crosswalk" sheetId="10" r:id="rId6"/>
    <sheet name="G. 2013 Crosswalk" sheetId="11" r:id="rId7"/>
    <sheet name="H. Reimbursable Resources" sheetId="12" r:id="rId8"/>
    <sheet name="I. Permanent Positions" sheetId="13" r:id="rId9"/>
    <sheet name="J. Financial Analysis" sheetId="16" r:id="rId10"/>
    <sheet name="K. Summary by Grade" sheetId="18" r:id="rId11"/>
    <sheet name="L. Summary by OC" sheetId="14" r:id="rId12"/>
  </sheets>
  <definedNames>
    <definedName name="_11POS_BY_CAT">#REF!</definedName>
    <definedName name="_1ATTORNEY_SUPP">#REF!</definedName>
    <definedName name="_2ATTORNEY_SUPP">#REF!</definedName>
    <definedName name="_2GA_ROLLUP">#REF!</definedName>
    <definedName name="_3POS_BY_CAT">#REF!</definedName>
    <definedName name="_6GA_ROLLUP">#REF!</definedName>
    <definedName name="_7GA_ROLLUP">#REF!</definedName>
    <definedName name="_9POS_BY_CAT">#REF!</definedName>
    <definedName name="DL">#REF!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INTEL">#REF!</definedName>
    <definedName name="JMD">#REF!</definedName>
    <definedName name="PART">#REF!</definedName>
    <definedName name="_xlnm.Print_Area" localSheetId="0">'B. Summ of Req.'!$A$1:$D$48</definedName>
    <definedName name="_xlnm.Print_Area" localSheetId="1">'B. Summ of Req. by DU'!$A$1:$M$41</definedName>
    <definedName name="_xlnm.Print_Area" localSheetId="2">'C. Program Changes by DU'!$A$1:$N$16</definedName>
    <definedName name="_xlnm.Print_Area" localSheetId="3">'D. Strategic Goals &amp; Objectives'!$A$1:$N$19</definedName>
    <definedName name="_xlnm.Print_Area" localSheetId="4">'E. ATB Justification'!$A$1:$G$42</definedName>
    <definedName name="_xlnm.Print_Area" localSheetId="5">'F. 2012 Crosswalk'!$A$1:$O$34</definedName>
    <definedName name="_xlnm.Print_Area" localSheetId="6">'G. 2013 Crosswalk'!$A$1:$M$34</definedName>
    <definedName name="_xlnm.Print_Area" localSheetId="7">'H. Reimbursable Resources'!$A$1:$M$44</definedName>
    <definedName name="_xlnm.Print_Area" localSheetId="8">'I. Permanent Positions'!$A$1:$J$30</definedName>
    <definedName name="_xlnm.Print_Area" localSheetId="9">'J. Financial Analysis'!$A$1:$O$73</definedName>
    <definedName name="_xlnm.Print_Area" localSheetId="10">'K. Summary by Grade'!$A$1:$L$30</definedName>
    <definedName name="_xlnm.Print_Area" localSheetId="11">'L. Summary by OC'!$A$1:$I$50</definedName>
    <definedName name="_xlnm.Print_Area">#REF!</definedName>
    <definedName name="_xlnm.Print_Titles" localSheetId="4">'E. ATB Justification'!$1:$6</definedName>
    <definedName name="_xlnm.Print_Titles" localSheetId="9">'J. Financial Analysis'!$1:$5</definedName>
    <definedName name="REIMPRO">#REF!</definedName>
    <definedName name="REIMSOR">#REF!</definedName>
    <definedName name="Test">#REF!</definedName>
  </definedNames>
  <calcPr calcId="145621"/>
</workbook>
</file>

<file path=xl/calcChain.xml><?xml version="1.0" encoding="utf-8"?>
<calcChain xmlns="http://schemas.openxmlformats.org/spreadsheetml/2006/main">
  <c r="I11" i="4" l="1"/>
  <c r="I16" i="4"/>
  <c r="D12" i="20" l="1"/>
  <c r="B12" i="20"/>
  <c r="C12" i="20"/>
  <c r="G38" i="21" l="1"/>
  <c r="E38" i="21"/>
  <c r="F15" i="8"/>
  <c r="E15" i="8"/>
  <c r="D15" i="8"/>
  <c r="C15" i="8"/>
  <c r="L11" i="8" l="1"/>
  <c r="K11" i="8"/>
  <c r="J11" i="8"/>
  <c r="I11" i="8"/>
  <c r="H11" i="8"/>
  <c r="G11" i="8"/>
  <c r="F11" i="8"/>
  <c r="E11" i="8"/>
  <c r="D11" i="8"/>
  <c r="C11" i="8"/>
  <c r="N10" i="8"/>
  <c r="M10" i="8"/>
  <c r="N11" i="8" l="1"/>
  <c r="M11" i="8"/>
  <c r="G9" i="19"/>
  <c r="G10" i="19" s="1"/>
  <c r="H9" i="19"/>
  <c r="H10" i="19" s="1"/>
  <c r="I9" i="19"/>
  <c r="I10" i="19" s="1"/>
  <c r="J9" i="19"/>
  <c r="J10" i="19" s="1"/>
  <c r="M12" i="4"/>
  <c r="M11" i="4"/>
  <c r="M10" i="4"/>
  <c r="M9" i="4"/>
  <c r="B27" i="13" l="1"/>
  <c r="H56" i="16" l="1"/>
  <c r="I56" i="16"/>
  <c r="J56" i="16"/>
  <c r="K56" i="16"/>
  <c r="K57" i="16" s="1"/>
  <c r="L56" i="16"/>
  <c r="L57" i="16" s="1"/>
  <c r="L59" i="16" s="1"/>
  <c r="L73" i="16" s="1"/>
  <c r="M56" i="16"/>
  <c r="H57" i="16"/>
  <c r="H59" i="16" s="1"/>
  <c r="H73" i="16" s="1"/>
  <c r="I57" i="16"/>
  <c r="I59" i="16" s="1"/>
  <c r="I73" i="16" s="1"/>
  <c r="M59" i="16"/>
  <c r="M73" i="16" s="1"/>
  <c r="J57" i="16" l="1"/>
  <c r="J59" i="16" s="1"/>
  <c r="J73" i="16" s="1"/>
  <c r="K59" i="16"/>
  <c r="K73" i="16" s="1"/>
  <c r="E10" i="14" l="1"/>
  <c r="C10" i="14"/>
  <c r="I29" i="18"/>
  <c r="G29" i="18"/>
  <c r="J28" i="18"/>
  <c r="H28" i="18"/>
  <c r="J27" i="18"/>
  <c r="H27" i="18"/>
  <c r="E25" i="13"/>
  <c r="E24" i="13"/>
  <c r="E23" i="13"/>
  <c r="E22" i="13"/>
  <c r="E21" i="13"/>
  <c r="E20" i="13"/>
  <c r="E19" i="13"/>
  <c r="E18" i="13"/>
  <c r="E17" i="13"/>
  <c r="E15" i="13"/>
  <c r="E14" i="13"/>
  <c r="E13" i="13"/>
  <c r="E12" i="13"/>
  <c r="E11" i="13"/>
  <c r="E10" i="13"/>
  <c r="E9" i="13"/>
  <c r="D25" i="13"/>
  <c r="D24" i="13"/>
  <c r="D23" i="13"/>
  <c r="D22" i="13"/>
  <c r="D21" i="13"/>
  <c r="D20" i="13"/>
  <c r="D19" i="13"/>
  <c r="D17" i="13"/>
  <c r="D16" i="13"/>
  <c r="D15" i="13"/>
  <c r="D14" i="13"/>
  <c r="D12" i="13"/>
  <c r="D11" i="13"/>
  <c r="D10" i="13"/>
  <c r="C16" i="13"/>
  <c r="E16" i="13" s="1"/>
  <c r="B18" i="13"/>
  <c r="D18" i="13" s="1"/>
  <c r="B16" i="13"/>
  <c r="B15" i="13"/>
  <c r="B13" i="13"/>
  <c r="D13" i="13" s="1"/>
  <c r="B9" i="13"/>
  <c r="D9" i="13" s="1"/>
  <c r="B12" i="13"/>
  <c r="F42" i="12" l="1"/>
  <c r="I42" i="12" s="1"/>
  <c r="F40" i="12"/>
  <c r="I40" i="12" s="1"/>
  <c r="F39" i="12"/>
  <c r="I39" i="12" s="1"/>
  <c r="C41" i="12"/>
  <c r="F41" i="12" s="1"/>
  <c r="J40" i="12"/>
  <c r="J41" i="12"/>
  <c r="J42" i="12"/>
  <c r="G42" i="12"/>
  <c r="G39" i="12"/>
  <c r="J39" i="12" s="1"/>
  <c r="D39" i="12"/>
  <c r="D42" i="12"/>
  <c r="M14" i="12" l="1"/>
  <c r="L14" i="12"/>
  <c r="K14" i="12"/>
  <c r="L31" i="12"/>
  <c r="K31" i="12"/>
  <c r="L23" i="12"/>
  <c r="K23" i="12"/>
  <c r="M31" i="12" l="1"/>
  <c r="M23" i="12"/>
  <c r="M15" i="12"/>
  <c r="L15" i="12"/>
  <c r="K15" i="12"/>
  <c r="M25" i="12" l="1"/>
  <c r="L25" i="12"/>
  <c r="K25" i="12"/>
  <c r="M24" i="12"/>
  <c r="L24" i="12"/>
  <c r="K24" i="12"/>
  <c r="M22" i="12"/>
  <c r="L22" i="12"/>
  <c r="K22" i="12"/>
  <c r="M21" i="12"/>
  <c r="L21" i="12"/>
  <c r="K21" i="12"/>
  <c r="M20" i="12"/>
  <c r="L20" i="12"/>
  <c r="K20" i="12"/>
  <c r="M19" i="12"/>
  <c r="L19" i="12"/>
  <c r="K19" i="12"/>
  <c r="M18" i="12"/>
  <c r="L18" i="12"/>
  <c r="K18" i="12"/>
  <c r="M17" i="12"/>
  <c r="L17" i="12"/>
  <c r="K17" i="12"/>
  <c r="M16" i="12"/>
  <c r="L16" i="12"/>
  <c r="K16" i="12"/>
  <c r="M13" i="12"/>
  <c r="L13" i="12"/>
  <c r="K13" i="12"/>
  <c r="M12" i="12"/>
  <c r="L12" i="12"/>
  <c r="K12" i="12"/>
  <c r="M32" i="12"/>
  <c r="L32" i="12"/>
  <c r="K32" i="12"/>
  <c r="M30" i="12"/>
  <c r="L30" i="12"/>
  <c r="K30" i="12"/>
  <c r="M29" i="12"/>
  <c r="L29" i="12"/>
  <c r="K29" i="12"/>
  <c r="M28" i="12"/>
  <c r="L28" i="12"/>
  <c r="K28" i="12"/>
  <c r="M27" i="12"/>
  <c r="L27" i="12"/>
  <c r="K27" i="12"/>
  <c r="M26" i="12"/>
  <c r="L26" i="12"/>
  <c r="K26" i="12"/>
  <c r="M33" i="12"/>
  <c r="L33" i="12"/>
  <c r="K33" i="12"/>
  <c r="M11" i="12"/>
  <c r="L11" i="12"/>
  <c r="K11" i="12"/>
  <c r="M10" i="12"/>
  <c r="L10" i="12"/>
  <c r="K10" i="12"/>
  <c r="M11" i="11" l="1"/>
  <c r="L11" i="11"/>
  <c r="K11" i="11"/>
  <c r="O12" i="10" l="1"/>
  <c r="N12" i="10"/>
  <c r="M12" i="10"/>
  <c r="E18" i="21"/>
  <c r="F18" i="21"/>
  <c r="G18" i="21"/>
  <c r="L14" i="8" l="1"/>
  <c r="L15" i="8" s="1"/>
  <c r="K14" i="8"/>
  <c r="K15" i="8" s="1"/>
  <c r="J14" i="8"/>
  <c r="J15" i="8" s="1"/>
  <c r="I14" i="8"/>
  <c r="I15" i="8" s="1"/>
  <c r="H14" i="8"/>
  <c r="H15" i="8" s="1"/>
  <c r="G14" i="8"/>
  <c r="G15" i="8" s="1"/>
  <c r="F14" i="8"/>
  <c r="E14" i="8"/>
  <c r="D14" i="8"/>
  <c r="C14" i="8"/>
  <c r="N13" i="8"/>
  <c r="M13" i="8"/>
  <c r="M14" i="8" l="1"/>
  <c r="M15" i="8" s="1"/>
  <c r="N14" i="8"/>
  <c r="N15" i="8" s="1"/>
  <c r="D33" i="20"/>
  <c r="C33" i="20"/>
  <c r="B33" i="20"/>
  <c r="E10" i="21" l="1"/>
  <c r="F10" i="21"/>
  <c r="G10" i="21"/>
  <c r="E28" i="21"/>
  <c r="F28" i="21"/>
  <c r="F38" i="21" s="1"/>
  <c r="E33" i="21"/>
  <c r="F33" i="21"/>
  <c r="G33" i="21"/>
  <c r="E37" i="21"/>
  <c r="F37" i="21"/>
  <c r="G37" i="21"/>
  <c r="E42" i="21"/>
  <c r="F42" i="21"/>
  <c r="G42" i="21"/>
  <c r="G28" i="21" l="1"/>
  <c r="D43" i="20" l="1"/>
  <c r="C43" i="20"/>
  <c r="B43" i="20"/>
  <c r="D39" i="20"/>
  <c r="C39" i="20"/>
  <c r="B39" i="20"/>
  <c r="D17" i="20"/>
  <c r="C17" i="20"/>
  <c r="C34" i="20" s="1"/>
  <c r="B17" i="20"/>
  <c r="C44" i="20" l="1"/>
  <c r="D44" i="20"/>
  <c r="B34" i="20"/>
  <c r="B44" i="20"/>
  <c r="C35" i="20"/>
  <c r="D34" i="20"/>
  <c r="D35" i="20" s="1"/>
  <c r="B35" i="20"/>
  <c r="C45" i="20" l="1"/>
  <c r="C46" i="20" s="1"/>
  <c r="D45" i="20"/>
  <c r="D46" i="20" s="1"/>
  <c r="B45" i="20"/>
  <c r="B46" i="20" s="1"/>
  <c r="N20" i="10" l="1"/>
  <c r="N19" i="10"/>
  <c r="N15" i="10"/>
  <c r="O13" i="10"/>
  <c r="O11" i="10"/>
  <c r="O10" i="10"/>
  <c r="O9" i="10"/>
  <c r="G14" i="10"/>
  <c r="F14" i="10"/>
  <c r="F16" i="10" s="1"/>
  <c r="F21" i="10" s="1"/>
  <c r="E14" i="10"/>
  <c r="L22" i="11" l="1"/>
  <c r="L21" i="11"/>
  <c r="L17" i="11"/>
  <c r="L13" i="11"/>
  <c r="L12" i="11"/>
  <c r="L10" i="11"/>
  <c r="K13" i="11"/>
  <c r="K12" i="11"/>
  <c r="K10" i="11"/>
  <c r="N11" i="10" l="1"/>
  <c r="N13" i="10"/>
  <c r="N10" i="10"/>
  <c r="N9" i="10"/>
  <c r="A29" i="4" l="1"/>
  <c r="A28" i="4"/>
  <c r="A27" i="4"/>
  <c r="A26" i="4"/>
  <c r="B10" i="14" l="1"/>
  <c r="B14" i="14" s="1"/>
  <c r="K9" i="12"/>
  <c r="K9" i="4"/>
  <c r="H26" i="4" s="1"/>
  <c r="B13" i="4"/>
  <c r="M15" i="11" l="1"/>
  <c r="M13" i="10"/>
  <c r="M11" i="10"/>
  <c r="M10" i="10"/>
  <c r="M9" i="10"/>
  <c r="M14" i="4" l="1"/>
  <c r="J31" i="4" s="1"/>
  <c r="I25" i="13" l="1"/>
  <c r="I24" i="13"/>
  <c r="I23" i="13"/>
  <c r="I22" i="13"/>
  <c r="I21" i="13"/>
  <c r="I20" i="13"/>
  <c r="I19" i="13"/>
  <c r="I18" i="13"/>
  <c r="I17" i="13"/>
  <c r="I16" i="13"/>
  <c r="I15" i="13"/>
  <c r="I14" i="13"/>
  <c r="I13" i="13"/>
  <c r="I12" i="13"/>
  <c r="I11" i="13"/>
  <c r="I10" i="13"/>
  <c r="I9" i="13"/>
  <c r="N15" i="19"/>
  <c r="M15" i="19"/>
  <c r="L15" i="19"/>
  <c r="K15" i="19"/>
  <c r="N14" i="19"/>
  <c r="N16" i="19" s="1"/>
  <c r="M14" i="19"/>
  <c r="L14" i="19"/>
  <c r="L16" i="19" s="1"/>
  <c r="K14" i="19"/>
  <c r="K16" i="19" s="1"/>
  <c r="J16" i="19"/>
  <c r="I16" i="19"/>
  <c r="H16" i="19"/>
  <c r="G16" i="19"/>
  <c r="F16" i="19"/>
  <c r="E16" i="19"/>
  <c r="D16" i="19"/>
  <c r="C16" i="19"/>
  <c r="F10" i="19"/>
  <c r="E10" i="19"/>
  <c r="D10" i="19"/>
  <c r="C10" i="19"/>
  <c r="M16" i="19" l="1"/>
  <c r="L25" i="18"/>
  <c r="K25" i="18"/>
  <c r="L24" i="18"/>
  <c r="K24" i="18"/>
  <c r="L23" i="18"/>
  <c r="K23" i="18"/>
  <c r="L22" i="18"/>
  <c r="K22" i="18"/>
  <c r="L21" i="18"/>
  <c r="K21" i="18"/>
  <c r="L20" i="18"/>
  <c r="K20" i="18"/>
  <c r="L19" i="18"/>
  <c r="K19" i="18"/>
  <c r="L18" i="18"/>
  <c r="K18" i="18"/>
  <c r="L17" i="18"/>
  <c r="K17" i="18"/>
  <c r="L16" i="18"/>
  <c r="K16" i="18"/>
  <c r="L15" i="18"/>
  <c r="K15" i="18"/>
  <c r="L14" i="18"/>
  <c r="K14" i="18"/>
  <c r="L13" i="18"/>
  <c r="K13" i="18"/>
  <c r="L12" i="18"/>
  <c r="K12" i="18"/>
  <c r="L11" i="18"/>
  <c r="K11" i="18"/>
  <c r="L10" i="18"/>
  <c r="K10" i="18"/>
  <c r="J26" i="18"/>
  <c r="I26" i="18"/>
  <c r="H26" i="18"/>
  <c r="G26" i="18"/>
  <c r="F26" i="18"/>
  <c r="E26" i="18"/>
  <c r="L9" i="18"/>
  <c r="K9" i="18"/>
  <c r="O72" i="16"/>
  <c r="O71" i="16"/>
  <c r="O70" i="16"/>
  <c r="O69" i="16"/>
  <c r="O68" i="16"/>
  <c r="O67" i="16"/>
  <c r="O66" i="16"/>
  <c r="O65" i="16"/>
  <c r="O64" i="16"/>
  <c r="O63" i="16"/>
  <c r="O62" i="16"/>
  <c r="O61" i="16"/>
  <c r="O60" i="16"/>
  <c r="O58" i="16"/>
  <c r="G56" i="16"/>
  <c r="G59" i="16" s="1"/>
  <c r="G73" i="16" s="1"/>
  <c r="F56" i="16"/>
  <c r="E56" i="16"/>
  <c r="D56" i="16"/>
  <c r="D57" i="16" s="1"/>
  <c r="D59" i="16" s="1"/>
  <c r="D73" i="16" s="1"/>
  <c r="C56" i="16"/>
  <c r="C57" i="16" s="1"/>
  <c r="C59" i="16" s="1"/>
  <c r="C73" i="16" s="1"/>
  <c r="B56" i="16"/>
  <c r="O55" i="16"/>
  <c r="N55" i="16"/>
  <c r="O54" i="16"/>
  <c r="N54" i="16"/>
  <c r="O53" i="16"/>
  <c r="N53" i="16"/>
  <c r="O52" i="16"/>
  <c r="N52" i="16"/>
  <c r="O51" i="16"/>
  <c r="N51" i="16"/>
  <c r="O50" i="16"/>
  <c r="N50" i="16"/>
  <c r="O49" i="16"/>
  <c r="N49" i="16"/>
  <c r="O48" i="16"/>
  <c r="N48" i="16"/>
  <c r="O47" i="16"/>
  <c r="N47" i="16"/>
  <c r="O46" i="16"/>
  <c r="N46" i="16"/>
  <c r="O45" i="16"/>
  <c r="N45" i="16"/>
  <c r="O44" i="16"/>
  <c r="N44" i="16"/>
  <c r="M21" i="16"/>
  <c r="L21" i="16"/>
  <c r="K21" i="16"/>
  <c r="J21" i="16"/>
  <c r="J22" i="16" s="1"/>
  <c r="I21" i="16"/>
  <c r="H21" i="16"/>
  <c r="G21" i="16"/>
  <c r="F21" i="16"/>
  <c r="E21" i="16"/>
  <c r="E22" i="16" s="1"/>
  <c r="D21" i="16"/>
  <c r="C21" i="16"/>
  <c r="B21" i="16"/>
  <c r="N56" i="16" l="1"/>
  <c r="O56" i="16"/>
  <c r="L26" i="18"/>
  <c r="K26" i="18"/>
  <c r="F22" i="16"/>
  <c r="F24" i="16" s="1"/>
  <c r="F38" i="16" s="1"/>
  <c r="J24" i="16"/>
  <c r="J38" i="16" s="1"/>
  <c r="I22" i="16"/>
  <c r="I24" i="16" s="1"/>
  <c r="I38" i="16" s="1"/>
  <c r="E24" i="16"/>
  <c r="E38" i="16" s="1"/>
  <c r="M24" i="16"/>
  <c r="M38" i="16" s="1"/>
  <c r="D22" i="16"/>
  <c r="D24" i="16" s="1"/>
  <c r="D38" i="16" s="1"/>
  <c r="H22" i="16"/>
  <c r="H24" i="16" s="1"/>
  <c r="H38" i="16" s="1"/>
  <c r="L22" i="16"/>
  <c r="L24" i="16" s="1"/>
  <c r="L38" i="16" s="1"/>
  <c r="B57" i="16"/>
  <c r="B59" i="16" s="1"/>
  <c r="B73" i="16" s="1"/>
  <c r="F57" i="16"/>
  <c r="F59" i="16" s="1"/>
  <c r="F73" i="16" s="1"/>
  <c r="C24" i="16"/>
  <c r="G24" i="16"/>
  <c r="G38" i="16" s="1"/>
  <c r="K22" i="16"/>
  <c r="K24" i="16" s="1"/>
  <c r="K38" i="16" s="1"/>
  <c r="E57" i="16"/>
  <c r="E59" i="16" s="1"/>
  <c r="E73" i="16" s="1"/>
  <c r="I48" i="14"/>
  <c r="I47" i="14"/>
  <c r="H45" i="14"/>
  <c r="N57" i="16" l="1"/>
  <c r="C38" i="16"/>
  <c r="O59" i="16"/>
  <c r="O73" i="16" s="1"/>
  <c r="O57" i="16"/>
  <c r="B24" i="16"/>
  <c r="I39" i="14"/>
  <c r="I40" i="14"/>
  <c r="I41" i="14"/>
  <c r="I42" i="14"/>
  <c r="I38" i="14"/>
  <c r="B38" i="16" l="1"/>
  <c r="N59" i="16"/>
  <c r="N73" i="16" s="1"/>
  <c r="I36" i="14"/>
  <c r="I35" i="14"/>
  <c r="I34" i="14"/>
  <c r="I33" i="14"/>
  <c r="I32" i="14"/>
  <c r="I31" i="14"/>
  <c r="I30" i="14"/>
  <c r="I29" i="14"/>
  <c r="I28" i="14"/>
  <c r="I27" i="14"/>
  <c r="I26" i="14"/>
  <c r="I25" i="14"/>
  <c r="I24" i="14"/>
  <c r="I23" i="14"/>
  <c r="I22" i="14"/>
  <c r="I21" i="14"/>
  <c r="I20" i="14"/>
  <c r="I19" i="14"/>
  <c r="I18" i="14"/>
  <c r="I17" i="14"/>
  <c r="I16" i="14"/>
  <c r="I13" i="14"/>
  <c r="H13" i="14"/>
  <c r="I12" i="14"/>
  <c r="H12" i="14"/>
  <c r="I11" i="14"/>
  <c r="H11" i="14"/>
  <c r="I9" i="14"/>
  <c r="H9" i="14"/>
  <c r="G10" i="14"/>
  <c r="F10" i="14"/>
  <c r="D10" i="14"/>
  <c r="C14" i="14"/>
  <c r="C37" i="14" s="1"/>
  <c r="C43" i="14" s="1"/>
  <c r="B43" i="14"/>
  <c r="I8" i="14"/>
  <c r="H8" i="14"/>
  <c r="G30" i="13"/>
  <c r="F30" i="13"/>
  <c r="E30" i="13"/>
  <c r="D30" i="13"/>
  <c r="C30" i="13"/>
  <c r="B30" i="13"/>
  <c r="J26" i="13"/>
  <c r="H26" i="13"/>
  <c r="H27" i="13" s="1"/>
  <c r="I27" i="13" s="1"/>
  <c r="G26" i="13"/>
  <c r="F26" i="13"/>
  <c r="E26" i="13"/>
  <c r="D26" i="13"/>
  <c r="C26" i="13"/>
  <c r="B26" i="13"/>
  <c r="F43" i="14" l="1"/>
  <c r="F14" i="14"/>
  <c r="G14" i="14"/>
  <c r="G37" i="14" s="1"/>
  <c r="G43" i="14" s="1"/>
  <c r="D43" i="14"/>
  <c r="D14" i="14"/>
  <c r="E14" i="14"/>
  <c r="I26" i="13"/>
  <c r="I10" i="14"/>
  <c r="I14" i="14" s="1"/>
  <c r="H10" i="14"/>
  <c r="H43" i="14" s="1"/>
  <c r="H28" i="13"/>
  <c r="E37" i="14" l="1"/>
  <c r="E43" i="14" s="1"/>
  <c r="H29" i="13"/>
  <c r="I29" i="13" s="1"/>
  <c r="I28" i="13"/>
  <c r="I37" i="14"/>
  <c r="I43" i="14" s="1"/>
  <c r="H14" i="14"/>
  <c r="H30" i="13"/>
  <c r="J30" i="13"/>
  <c r="I30" i="13" l="1"/>
  <c r="J43" i="12"/>
  <c r="I43" i="12"/>
  <c r="H43" i="12"/>
  <c r="G43" i="12"/>
  <c r="F43" i="12"/>
  <c r="E43" i="12"/>
  <c r="D43" i="12"/>
  <c r="C43" i="12"/>
  <c r="B43" i="12"/>
  <c r="M42" i="12"/>
  <c r="L42" i="12"/>
  <c r="K42" i="12"/>
  <c r="M41" i="12"/>
  <c r="L41" i="12"/>
  <c r="K41" i="12"/>
  <c r="M40" i="12"/>
  <c r="L40" i="12"/>
  <c r="K40" i="12"/>
  <c r="M39" i="12"/>
  <c r="L39" i="12"/>
  <c r="K39" i="12"/>
  <c r="M34" i="12"/>
  <c r="L34" i="12"/>
  <c r="K34" i="12"/>
  <c r="M9" i="12"/>
  <c r="L9" i="12"/>
  <c r="J35" i="12"/>
  <c r="I35" i="12"/>
  <c r="H35" i="12"/>
  <c r="G35" i="12"/>
  <c r="F35" i="12"/>
  <c r="E35" i="12"/>
  <c r="D35" i="12"/>
  <c r="C35" i="12"/>
  <c r="B35" i="12"/>
  <c r="J14" i="11"/>
  <c r="I14" i="11"/>
  <c r="I18" i="11" s="1"/>
  <c r="H14" i="11"/>
  <c r="G14" i="11"/>
  <c r="G18" i="11" s="1"/>
  <c r="G23" i="11" s="1"/>
  <c r="F14" i="11"/>
  <c r="E14" i="11"/>
  <c r="D14" i="11"/>
  <c r="D16" i="11" s="1"/>
  <c r="C14" i="11"/>
  <c r="C18" i="11" s="1"/>
  <c r="C23" i="11" s="1"/>
  <c r="B14" i="11"/>
  <c r="M13" i="11"/>
  <c r="M12" i="11"/>
  <c r="M10" i="11"/>
  <c r="M9" i="11"/>
  <c r="L9" i="11"/>
  <c r="K9" i="11"/>
  <c r="J14" i="10"/>
  <c r="I14" i="10"/>
  <c r="I16" i="10" s="1"/>
  <c r="H14" i="10"/>
  <c r="L14" i="10"/>
  <c r="K14" i="10"/>
  <c r="D14" i="10"/>
  <c r="C14" i="10"/>
  <c r="C16" i="10" s="1"/>
  <c r="C21" i="10" s="1"/>
  <c r="B14" i="10"/>
  <c r="I21" i="10" l="1"/>
  <c r="L14" i="11"/>
  <c r="L18" i="11" s="1"/>
  <c r="L23" i="11" s="1"/>
  <c r="M14" i="11"/>
  <c r="M16" i="11" s="1"/>
  <c r="K14" i="11"/>
  <c r="K43" i="12"/>
  <c r="L43" i="12"/>
  <c r="M43" i="12"/>
  <c r="L35" i="12"/>
  <c r="K35" i="12"/>
  <c r="M35" i="12"/>
  <c r="I23" i="11"/>
  <c r="N14" i="10"/>
  <c r="M14" i="10"/>
  <c r="O14" i="10"/>
  <c r="N21" i="10" l="1"/>
  <c r="N16" i="10"/>
  <c r="L21" i="4" l="1"/>
  <c r="I38" i="4" s="1"/>
  <c r="L20" i="4"/>
  <c r="I37" i="4" s="1"/>
  <c r="I36" i="4"/>
  <c r="I35" i="4"/>
  <c r="L16" i="4"/>
  <c r="I33" i="4" s="1"/>
  <c r="G30" i="4"/>
  <c r="G32" i="4" s="1"/>
  <c r="F30" i="4"/>
  <c r="F34" i="4" s="1"/>
  <c r="F39" i="4" s="1"/>
  <c r="E30" i="4"/>
  <c r="D30" i="4"/>
  <c r="D32" i="4" s="1"/>
  <c r="C30" i="4"/>
  <c r="C34" i="4" s="1"/>
  <c r="C39" i="4" s="1"/>
  <c r="B30" i="4"/>
  <c r="J13" i="4"/>
  <c r="J15" i="4" s="1"/>
  <c r="I13" i="4"/>
  <c r="I17" i="4" s="1"/>
  <c r="I22" i="4" s="1"/>
  <c r="H13" i="4"/>
  <c r="G13" i="4"/>
  <c r="G15" i="4" s="1"/>
  <c r="M15" i="4" s="1"/>
  <c r="F13" i="4"/>
  <c r="F17" i="4" s="1"/>
  <c r="E13" i="4"/>
  <c r="D13" i="4"/>
  <c r="D15" i="4" s="1"/>
  <c r="C13" i="4"/>
  <c r="C17" i="4" s="1"/>
  <c r="C22" i="4" s="1"/>
  <c r="J29" i="4"/>
  <c r="L12" i="4"/>
  <c r="I29" i="4" s="1"/>
  <c r="K12" i="4"/>
  <c r="H29" i="4" s="1"/>
  <c r="J28" i="4"/>
  <c r="L11" i="4"/>
  <c r="I28" i="4" s="1"/>
  <c r="K11" i="4"/>
  <c r="H28" i="4" s="1"/>
  <c r="J27" i="4"/>
  <c r="L10" i="4"/>
  <c r="K10" i="4"/>
  <c r="J26" i="4"/>
  <c r="L9" i="4"/>
  <c r="I26" i="4" s="1"/>
  <c r="J32" i="4" l="1"/>
  <c r="K13" i="4"/>
  <c r="L13" i="4"/>
  <c r="M13" i="4"/>
  <c r="J30" i="4"/>
  <c r="F22" i="4"/>
  <c r="L22" i="4" s="1"/>
  <c r="I39" i="4" s="1"/>
  <c r="L17" i="4"/>
  <c r="I34" i="4" s="1"/>
  <c r="I27" i="4"/>
  <c r="I30" i="4" s="1"/>
  <c r="H27" i="4"/>
  <c r="H30" i="4" s="1"/>
</calcChain>
</file>

<file path=xl/sharedStrings.xml><?xml version="1.0" encoding="utf-8"?>
<sst xmlns="http://schemas.openxmlformats.org/spreadsheetml/2006/main" count="1101" uniqueCount="293">
  <si>
    <t>Summary of Requirements</t>
  </si>
  <si>
    <t>Salaries and Expenses</t>
  </si>
  <si>
    <t>(Dollars in Thousands)</t>
  </si>
  <si>
    <t>FY 2014 Request</t>
  </si>
  <si>
    <t>Direct Pos.</t>
  </si>
  <si>
    <t>Amount</t>
  </si>
  <si>
    <t>2012 Enacted</t>
  </si>
  <si>
    <t>2013 Continuing Resolution</t>
  </si>
  <si>
    <t>Technical Adjustments</t>
  </si>
  <si>
    <t>[List all - if applicable]</t>
  </si>
  <si>
    <t>Transfers:</t>
  </si>
  <si>
    <t>Pay and Benefits</t>
  </si>
  <si>
    <t>Domestic Rent and Facilities</t>
  </si>
  <si>
    <t>Other Adjustments</t>
  </si>
  <si>
    <t>Foreign Expenses</t>
  </si>
  <si>
    <t>Prison and Detention</t>
  </si>
  <si>
    <t>2014 Current Services</t>
  </si>
  <si>
    <t>Program Changes</t>
  </si>
  <si>
    <t>Subtotal, Increases</t>
  </si>
  <si>
    <t>Subtotal, Offsets</t>
  </si>
  <si>
    <t>Total Program Changes</t>
  </si>
  <si>
    <t>2014 Total Request</t>
  </si>
  <si>
    <t>end of line</t>
  </si>
  <si>
    <t>end of sheet</t>
  </si>
  <si>
    <t>2014 Increases</t>
  </si>
  <si>
    <t>2014 Offsets</t>
  </si>
  <si>
    <t>2014 Request</t>
  </si>
  <si>
    <t>Total</t>
  </si>
  <si>
    <t>Reimbursable FTE</t>
  </si>
  <si>
    <t>Other FTE:</t>
  </si>
  <si>
    <t>LEAP</t>
  </si>
  <si>
    <t>Overtime</t>
  </si>
  <si>
    <t>Direct FTE</t>
  </si>
  <si>
    <t>FY 2014 Program Increases/Offsets by Decision Unit</t>
  </si>
  <si>
    <t>Program Increases</t>
  </si>
  <si>
    <t>Total Increases</t>
  </si>
  <si>
    <t>Total Offsets</t>
  </si>
  <si>
    <t>Program Offsets</t>
  </si>
  <si>
    <t>Total Program Increases</t>
  </si>
  <si>
    <t>Total Program Offsets</t>
  </si>
  <si>
    <t>Agt./
Atty.</t>
  </si>
  <si>
    <t>Resources by Department of Justice Strategic Goal/Objective</t>
  </si>
  <si>
    <t>Strategic Goal and Strategic Objective</t>
  </si>
  <si>
    <t>Direct Amount</t>
  </si>
  <si>
    <t>2012 Appropriation Enacted with Balance Rescissions</t>
  </si>
  <si>
    <t>Direct/
Reimb FTE</t>
  </si>
  <si>
    <t>Goal 2</t>
  </si>
  <si>
    <t>Prevent Crime, Protect the Rights of the American People, and enforce Federal Law</t>
  </si>
  <si>
    <t>Subtotal, Goal 2</t>
  </si>
  <si>
    <t>Protect the federal fisc and defend the interests of the United States.</t>
  </si>
  <si>
    <t>Goal 3</t>
  </si>
  <si>
    <t>Ensure and Support the Fair, Impartial, Efficient, and Transparent Administration of Justice at the Federal, State, Local, Tribal and International Levels.</t>
  </si>
  <si>
    <t>Subtotal, Goal 3</t>
  </si>
  <si>
    <t>TOTAL</t>
  </si>
  <si>
    <t>Subtotal, Technical Adjustments</t>
  </si>
  <si>
    <t>Transfers</t>
  </si>
  <si>
    <t>Subtotal, Transfers</t>
  </si>
  <si>
    <t>25.6 Medical Care</t>
  </si>
  <si>
    <t xml:space="preserve"> </t>
  </si>
  <si>
    <t>Subtotal, Pay and Benefits</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</si>
  <si>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2014. </t>
    </r>
  </si>
  <si>
    <t>Subtotal, Domestic Rent and Facilities</t>
  </si>
  <si>
    <t>Subtotal, Other Adjustments</t>
  </si>
  <si>
    <t>Crosswalk of 2012 Availability</t>
  </si>
  <si>
    <t>Reprogramming/Transfers</t>
  </si>
  <si>
    <t xml:space="preserve">Carryover </t>
  </si>
  <si>
    <t>Crosswalk of 2013 Availability</t>
  </si>
  <si>
    <t>2013 Availability</t>
  </si>
  <si>
    <t>Summary of Reimbursable Resources</t>
  </si>
  <si>
    <t>2012 Actual</t>
  </si>
  <si>
    <t>Increase/Decrease</t>
  </si>
  <si>
    <t>Reimb. Pos.</t>
  </si>
  <si>
    <t>Reimb. FTE</t>
  </si>
  <si>
    <t>Detail of Permanent Positions by Category</t>
  </si>
  <si>
    <t>ATBs</t>
  </si>
  <si>
    <t>Category</t>
  </si>
  <si>
    <t>Intelligence Series (132)</t>
  </si>
  <si>
    <t>Personnel Management (200-299)</t>
  </si>
  <si>
    <t>Clerical and Office Services (300-399)</t>
  </si>
  <si>
    <t>Accounting and Budget (500-599)</t>
  </si>
  <si>
    <t>Attorneys (905)</t>
  </si>
  <si>
    <t>Paralegals / Other Law (900-998)</t>
  </si>
  <si>
    <t>Information &amp; Arts (1000-1099)</t>
  </si>
  <si>
    <t>Business &amp; Industry (1100-1199)</t>
  </si>
  <si>
    <t>Library (1400-1499)</t>
  </si>
  <si>
    <t>Equipment/Facilities Services (1600-1699)</t>
  </si>
  <si>
    <t>Miscellaneous Inspectors Series (1802)</t>
  </si>
  <si>
    <t>Criminal Investigative Series (1811)</t>
  </si>
  <si>
    <t>Supply Services (2000-2099)</t>
  </si>
  <si>
    <t>Motor Vehicle Operations (5703)</t>
  </si>
  <si>
    <t>Information Technology Mgmt  (2210)</t>
  </si>
  <si>
    <t>Security Specialists (080)</t>
  </si>
  <si>
    <t>Miscellaneous Operations (010-099)</t>
  </si>
  <si>
    <t>Total Direct Pos.</t>
  </si>
  <si>
    <t>Total Reimb. Pos.</t>
  </si>
  <si>
    <t>Headquarters (Washington, D.C.)</t>
  </si>
  <si>
    <t>U.S. Field</t>
  </si>
  <si>
    <t>Foreign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</si>
  <si>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</si>
  <si>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</si>
  <si>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</si>
  <si>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</si>
  <si>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</si>
  <si>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</si>
  <si>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</si>
  <si>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</si>
  <si>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</si>
  <si>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</si>
  <si>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</si>
  <si>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</si>
  <si>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</si>
  <si>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</si>
  <si>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</si>
  <si>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</si>
  <si>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</si>
  <si>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</si>
  <si>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</si>
  <si>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</si>
  <si>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</si>
  <si>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</si>
  <si>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</si>
  <si>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</si>
  <si>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</si>
  <si>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</si>
  <si>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</si>
  <si>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</si>
  <si>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</si>
  <si>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Full-Time Permanent</t>
  </si>
  <si>
    <t>23.1 Rental Payments to GSA (Reimbursable)</t>
  </si>
  <si>
    <t>25.3 Other Goods and Services from Federal Sources - DHS Security (Reimbursable)</t>
  </si>
  <si>
    <t>Grades</t>
  </si>
  <si>
    <t>Program Increase 1</t>
  </si>
  <si>
    <t>Program Increase 2</t>
  </si>
  <si>
    <t>SES</t>
  </si>
  <si>
    <t>GS-15</t>
  </si>
  <si>
    <t>GS-14</t>
  </si>
  <si>
    <t>GS-13</t>
  </si>
  <si>
    <t>GS-12</t>
  </si>
  <si>
    <t>GS-11</t>
  </si>
  <si>
    <t>GS-10</t>
  </si>
  <si>
    <t>GS-9</t>
  </si>
  <si>
    <t>GS-8</t>
  </si>
  <si>
    <t>GS-7</t>
  </si>
  <si>
    <t>GS-6</t>
  </si>
  <si>
    <t>GS-5</t>
  </si>
  <si>
    <t>Total Positions and Annual Amount</t>
  </si>
  <si>
    <t>Lapse (-)</t>
  </si>
  <si>
    <t>Total FTEs and Personnel Compensation</t>
  </si>
  <si>
    <t>Grades and Salary Ranges</t>
  </si>
  <si>
    <t xml:space="preserve">EX </t>
  </si>
  <si>
    <t>GS-4</t>
  </si>
  <si>
    <t>GS-3</t>
  </si>
  <si>
    <t>GS-2</t>
  </si>
  <si>
    <t>GS-1</t>
  </si>
  <si>
    <t>-</t>
  </si>
  <si>
    <t>Total, Appropriated Positions</t>
  </si>
  <si>
    <t>Average SES Salary</t>
  </si>
  <si>
    <t>Average GS Salary</t>
  </si>
  <si>
    <t>Average GS Grade</t>
  </si>
  <si>
    <t>Base Adjustments</t>
  </si>
  <si>
    <t>Total 2013 Continuing Resolution (with Balance Rescission and Supplemental)</t>
  </si>
  <si>
    <t>Total Base Adjustments</t>
  </si>
  <si>
    <t>Total Technical and Base Adjustments</t>
  </si>
  <si>
    <t xml:space="preserve">2012 Appropriation Enacted </t>
  </si>
  <si>
    <t>Estimate FTE</t>
  </si>
  <si>
    <t>Actual FTE</t>
  </si>
  <si>
    <t>Estim. FTE</t>
  </si>
  <si>
    <t>Balance Rescission</t>
  </si>
  <si>
    <t>Total Direct</t>
  </si>
  <si>
    <t>Total Direct and Reimb. FTE</t>
  </si>
  <si>
    <t>Grand Total, FTE</t>
  </si>
  <si>
    <t>Program Activity</t>
  </si>
  <si>
    <t>Location of Description by Program Activity</t>
  </si>
  <si>
    <t>2012 Appropriation Enacted</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</si>
  <si>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</si>
  <si>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</si>
  <si>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</si>
  <si>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ATB Reimbursable FTE Adjustments</t>
  </si>
  <si>
    <t>Subtotal, Reimbursable FTE Changes</t>
  </si>
  <si>
    <t>ATB Reimbursable FTE Changes</t>
  </si>
  <si>
    <t>Recoveries/Refunds</t>
  </si>
  <si>
    <t>Obligations by Program Activity</t>
  </si>
  <si>
    <t>Summary of Requirements by Grade</t>
  </si>
  <si>
    <t>SES/SL</t>
  </si>
  <si>
    <t>Total Program Change Requests</t>
  </si>
  <si>
    <t>11.5 Other Personnel Compensation</t>
  </si>
  <si>
    <t>22.0 Transportation of Things</t>
  </si>
  <si>
    <t>Subtract - Unobligated Balance, Start-of-Year</t>
  </si>
  <si>
    <t>Budgetary Resources</t>
  </si>
  <si>
    <t>Promote and Strengthen relationship and strategies for the administration of justice with state, local, tribal and international law enforcement.</t>
  </si>
  <si>
    <t>Supplemental Adjustment - Sandy Hurricane Relief</t>
  </si>
  <si>
    <t>Est. FTE</t>
  </si>
  <si>
    <t>Total Direct with Rescission</t>
  </si>
  <si>
    <t>Add - Unobligated End-of-Year, Expiring</t>
  </si>
  <si>
    <t>Carryover:</t>
  </si>
  <si>
    <t>Recoveries/Refunds:</t>
  </si>
  <si>
    <t>Non-Personnel Related Decreases</t>
  </si>
  <si>
    <t>Total Technical Adjustments</t>
  </si>
  <si>
    <t>2014 Technical and Base Adjustments</t>
  </si>
  <si>
    <t>2013 CR 0.612% Increase</t>
  </si>
  <si>
    <t>Adjustment - 2013 CR 0.612%</t>
  </si>
  <si>
    <t>Collections by Source</t>
  </si>
  <si>
    <t>Subtract - Transfers/Reprogramming</t>
  </si>
  <si>
    <t>Subtract - Recoveries/Refunds</t>
  </si>
  <si>
    <t>2013 Planned</t>
  </si>
  <si>
    <t>2012 Appropriation Enacted w/o Balance Rescission</t>
  </si>
  <si>
    <t>2012 - 2014 Total Change</t>
  </si>
  <si>
    <t>Note: The FTE for FY 2012 is actual and for FY 2013 and FY 2014 are estimates.</t>
  </si>
  <si>
    <t>2013 Continuing Resolution *</t>
  </si>
  <si>
    <t>2013 Continuing 
Resolution *</t>
  </si>
  <si>
    <t>2013 Availability *</t>
  </si>
  <si>
    <t>*The 2013 Continuing Resolution includes the 0.612% funding provided by the Continuing Appropriations Resolution, 2013 (P.L. 112-175, Section 101 (c)).</t>
  </si>
  <si>
    <t>*The 2013 Continuing Resolution includes the 0.612% funding provided by the Continuing Appropriations Resolution, 2013 (P.L. 112-175, Section 101(c)).</t>
  </si>
  <si>
    <t>2013 Supplemental Appropriation</t>
  </si>
  <si>
    <t>2013 Reprogramming/Transfers</t>
  </si>
  <si>
    <t xml:space="preserve">2013 Carryover </t>
  </si>
  <si>
    <t>2013 Recoveries/Refunds</t>
  </si>
  <si>
    <r>
      <t xml:space="preserve">Adjustment - 2013 CR 0.612%:
</t>
    </r>
    <r>
      <rPr>
        <sz val="9"/>
        <color theme="1"/>
        <rFont val="Arial"/>
        <family val="2"/>
      </rPr>
      <t xml:space="preserve">PL 112-175 section 101 (c) provided 0.612% across the board increase above the current rate for the 2013 CR funding level.  This adjustment reverses this increase.   </t>
    </r>
  </si>
  <si>
    <t>General Administration</t>
  </si>
  <si>
    <t>Office of Information Policy from Components</t>
  </si>
  <si>
    <t>Professional Responsibility Advisory Office from Components</t>
  </si>
  <si>
    <t>Office of Legal Policy from the Office of Dispute Resolution</t>
  </si>
  <si>
    <t>Office of Tribal Justice from Components</t>
  </si>
  <si>
    <t>Office of Professional Responsibility from Executive Office for U.S. Attorneys</t>
  </si>
  <si>
    <t>JCON and JCON S/TS from JIST</t>
  </si>
  <si>
    <t xml:space="preserve">Increases: </t>
  </si>
  <si>
    <t xml:space="preserve">Office of Tribal Justice  </t>
  </si>
  <si>
    <t xml:space="preserve">Offsets: </t>
  </si>
  <si>
    <t>Administrative Efficiencies</t>
  </si>
  <si>
    <t>IT Savings</t>
  </si>
  <si>
    <t>General Administrative</t>
  </si>
  <si>
    <t>Department Leadership</t>
  </si>
  <si>
    <t>Intergov Relations/External Affairs</t>
  </si>
  <si>
    <t>Exec Support/Prof Resp</t>
  </si>
  <si>
    <t>Justice Management Division</t>
  </si>
  <si>
    <t>Exec Support/Prof Responsibility</t>
  </si>
  <si>
    <t>Office of Tribal Justice</t>
  </si>
  <si>
    <t>IR/EA</t>
  </si>
  <si>
    <t>Exec Support/Professional Resp</t>
  </si>
  <si>
    <t>GA-X</t>
  </si>
  <si>
    <t>Alcohol, Tobacco, Firearms &amp; Explosives</t>
  </si>
  <si>
    <t>Antitrust</t>
  </si>
  <si>
    <t>Asset Forfeiture Fund</t>
  </si>
  <si>
    <t>Bureau of Prisons</t>
  </si>
  <si>
    <t>Community Oriented Policing Services</t>
  </si>
  <si>
    <t>Department of State</t>
  </si>
  <si>
    <t>Drug Enforcement Administration</t>
  </si>
  <si>
    <t>Executive Office for Immigration Review</t>
  </si>
  <si>
    <t>Executive Office of the President</t>
  </si>
  <si>
    <t>Foreign Claims Settlement Commission</t>
  </si>
  <si>
    <t>Federal Bureau of Investigation</t>
  </si>
  <si>
    <t>General Legal Activities</t>
  </si>
  <si>
    <t>National Security Division</t>
  </si>
  <si>
    <t>Department of Interior</t>
  </si>
  <si>
    <t>National Drug Intelligence Center</t>
  </si>
  <si>
    <t>Organized Crime &amp; Drug Enforcement TF</t>
  </si>
  <si>
    <t>Office of the Inspector General</t>
  </si>
  <si>
    <t>Office of Justice Programs</t>
  </si>
  <si>
    <t>Office of the Pardon Attorney</t>
  </si>
  <si>
    <t>Office on Violence Against Women</t>
  </si>
  <si>
    <t>U.S. Attorneys</t>
  </si>
  <si>
    <t>U.S. Marshals Service</t>
  </si>
  <si>
    <t>U.S. Parole Commission</t>
  </si>
  <si>
    <t>U.S. Trustees</t>
  </si>
  <si>
    <t>Other</t>
  </si>
  <si>
    <t>Department of Health and Human Services</t>
  </si>
  <si>
    <t>Intergovernmental Relations/External Affairs</t>
  </si>
  <si>
    <t>Executive Support/Professional Responsibility</t>
  </si>
  <si>
    <t>Adminstrative Efficiencies</t>
  </si>
  <si>
    <r>
      <t xml:space="preserve">2014 Pay Raise:
</t>
    </r>
    <r>
      <rPr>
        <sz val="9"/>
        <color theme="1"/>
        <rFont val="Arial"/>
        <family val="2"/>
      </rPr>
      <t>This request provides for a proposed 1 percent pay raise to be effective in January of 2014.  The amount request, $512,000, represents the pay amounts for 3/4 of the fiscal year plus appropriate benefits ($373,760 for pay and $138,240 for benefits.)</t>
    </r>
  </si>
  <si>
    <r>
      <t xml:space="preserve">Annualization of 2013 Pay Raise:
</t>
    </r>
    <r>
      <rPr>
        <sz val="9"/>
        <color theme="1"/>
        <rFont val="Arial"/>
        <family val="2"/>
      </rPr>
      <t>This pay annualization represents first quarter amounts (October through December) of the 2013 pay increase of 0.5% included in the 2013 President's Budget.  The amount requested $107,000, represents the pay amounts for 1/4 of the fiscal year plus appropriate benefits ($78,110 for pay and $28,890 for benefits).</t>
    </r>
  </si>
  <si>
    <r>
      <rPr>
        <u/>
        <sz val="9"/>
        <color theme="1"/>
        <rFont val="Arial"/>
        <family val="2"/>
      </rPr>
      <t>Employee Compensation Fund:</t>
    </r>
    <r>
      <rPr>
        <sz val="9"/>
        <color theme="1"/>
        <rFont val="Arial"/>
        <family val="2"/>
      </rPr>
      <t xml:space="preserve">
The $23,000 request reflects anticipated changes in payments to the Department of Labor for injury benefits under the Federal Employee Compensation Act.</t>
    </r>
  </si>
  <si>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$72,000 is necessary to meet our increased retirement obligations as a result of this conversion.</t>
    </r>
  </si>
  <si>
    <r>
      <t>Position/FTE Adjustment:</t>
    </r>
    <r>
      <rPr>
        <sz val="9"/>
        <color theme="1"/>
        <rFont val="Arial"/>
        <family val="2"/>
      </rPr>
      <t xml:space="preserve">
An FTE adjustment is necessary to align with the revised FTE FY 2014 estimates.</t>
    </r>
  </si>
  <si>
    <r>
      <t>Health Insurance:</t>
    </r>
    <r>
      <rPr>
        <sz val="9"/>
        <color theme="1"/>
        <rFont val="Arial"/>
        <family val="2"/>
      </rPr>
      <t xml:space="preserve">
Effective January 2014, the component's contribution to Federal employees' health insurance increases by 3.0 percent.  Applied against the 2013 estimate of $3,570,000, the additional amount required is $106,000.</t>
    </r>
  </si>
  <si>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$751,000 is required to meet our commitment to GSA.  The costs associated with GSA rent were derived through the use of an automated system, which uses the latest inventory data, including rate increases to be effective FY 2014 for each building currently occupied by Department of Justice components, as well as the costs of new space to be occupied.  GSA provides data on the rate increases.</t>
    </r>
  </si>
  <si>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decrease of -$201,000 is based on estimates for these commitments.</t>
    </r>
  </si>
  <si>
    <r>
      <t xml:space="preserve">WCF Rate Adjustments:
</t>
    </r>
    <r>
      <rPr>
        <sz val="9"/>
        <color theme="1"/>
        <rFont val="Arial"/>
        <family val="2"/>
      </rPr>
      <t>The Department's Working Capital Fund (WCF) provides Department components with centralized administrative and infrastructure support services.  The WCF is a cost effective mechanism that eliminates duplication of effort and promotes economies of scale through consolidation and centralization.  Inflationary adjustments are required to account for pay adjustments, contractual changes, and information technology maintenance and technology refreshment upgrades  Funding of $39,000 is required for this account.</t>
    </r>
  </si>
  <si>
    <t>Transfer of $650,000 from the Office of Dispute Resolution (General Legal Activities) to the General Administration pursuant to the reprogramming which was approved in the FY 2012 Spending Plan.</t>
  </si>
  <si>
    <t>Carryover funding of $601,000 in the GA-X account.</t>
  </si>
  <si>
    <t>Transfer of $350,000 (through the CR period, March 27, 2013) from the Office of Dispute Resolution (General Legal Activities) to the General Administration pursuant to the reprogramming which was approved in the FY 2012 Spending Plan.</t>
  </si>
  <si>
    <t>Carryover funding of $472,000 in the GA-X account.</t>
  </si>
  <si>
    <t>Recoveries of $26,000 in the GA-X account.</t>
  </si>
  <si>
    <r>
      <rPr>
        <u/>
        <sz val="9"/>
        <color theme="1"/>
        <rFont val="Arial"/>
        <family val="2"/>
      </rPr>
      <t xml:space="preserve">Office of Information Policy:
</t>
    </r>
    <r>
      <rPr>
        <sz val="9"/>
        <color theme="1"/>
        <rFont val="Arial"/>
        <family val="2"/>
      </rPr>
      <t xml:space="preserve">  Transfers from various contributing components for the establishment of the Office of Information Policy (OIP) as an appropriated account within the General Administration Appropriation.</t>
    </r>
  </si>
  <si>
    <r>
      <rPr>
        <u/>
        <sz val="9"/>
        <color theme="1"/>
        <rFont val="Arial"/>
        <family val="2"/>
      </rPr>
      <t xml:space="preserve">Professional Responsibility Advisory Office:
</t>
    </r>
    <r>
      <rPr>
        <sz val="9"/>
        <color theme="1"/>
        <rFont val="Arial"/>
        <family val="2"/>
      </rPr>
      <t xml:space="preserve">  Transfers from various contributing components for the establishment of the Professional Responsibility Advisory Office (PRAO) as an appropriated account within the General Administration Appropriation. </t>
    </r>
  </si>
  <si>
    <r>
      <rPr>
        <u/>
        <sz val="9"/>
        <color theme="1"/>
        <rFont val="Arial"/>
        <family val="2"/>
      </rPr>
      <t xml:space="preserve">Office of Tribal Justice:
</t>
    </r>
    <r>
      <rPr>
        <sz val="9"/>
        <color theme="1"/>
        <rFont val="Arial"/>
        <family val="2"/>
      </rPr>
      <t xml:space="preserve">  The Department is requesting that $1,238,235 and four positions/FTE be transferred from the following appropriations to the General Administration appropriation to fund OTJ: $489,144 and two positions/FTE from the Executive Office for U.S. Attorneys appropriation, $597,083 and two positions/FTE from General Legal Activities ($336,425 and one pos/FTE from the Criminal Division and $260,658 and 1 pos/FTE from the Civil Rights Division), and $152,008 from the Justice Management Division within the General Administration appropriation.</t>
    </r>
  </si>
  <si>
    <r>
      <rPr>
        <u/>
        <sz val="9"/>
        <color theme="1"/>
        <rFont val="Arial"/>
        <family val="2"/>
      </rPr>
      <t xml:space="preserve">Office of Legal Policy:
</t>
    </r>
    <r>
      <rPr>
        <sz val="9"/>
        <color theme="1"/>
        <rFont val="Arial"/>
        <family val="2"/>
      </rPr>
      <t xml:space="preserve">  Transfer of 3 positions from the Office of Dispute Resolution to the Office of Legal Policy within the General Administration Appropriation in order to achieve efficiencies which will allow the Department to effectively manage the increasing demand for Alternative Dispute Resolution.</t>
    </r>
  </si>
  <si>
    <r>
      <rPr>
        <u/>
        <sz val="9"/>
        <color theme="1"/>
        <rFont val="Arial"/>
        <family val="2"/>
      </rPr>
      <t xml:space="preserve">Office of Professional Responsibility:
</t>
    </r>
    <r>
      <rPr>
        <sz val="9"/>
        <color theme="1"/>
        <rFont val="Arial"/>
        <family val="2"/>
      </rPr>
      <t xml:space="preserve">  Transfer of 3 positions from the Executive Office of United States Attorneys to the Office of Professional Responsibility within the General Administration Appropriation to permanently fund positions that have been filled by detailees over the last several years.</t>
    </r>
  </si>
  <si>
    <r>
      <rPr>
        <u/>
        <sz val="9"/>
        <color theme="1"/>
        <rFont val="Arial"/>
        <family val="2"/>
      </rPr>
      <t xml:space="preserve">JCON and JCON S/TS:
</t>
    </r>
    <r>
      <rPr>
        <sz val="9"/>
        <color theme="1"/>
        <rFont val="Arial"/>
        <family val="2"/>
      </rPr>
      <t xml:space="preserve">  A transfer of $433,000 is included in support of the Department’s Justice Consolidated Office Network (JCON) and JCON S/TS programs which will be moved to the Working Capital Fund and provided as a billable service in FY 2013.</t>
    </r>
  </si>
  <si>
    <t>Recovery of $46,000 in the GA-X account.</t>
  </si>
  <si>
    <t>Transfer of $500,000 from balances to GA-X account.</t>
  </si>
  <si>
    <t>2013 Continuing Resolution*</t>
  </si>
  <si>
    <t>*The 2013 Availability includes the 0.612% funding provided by the Continuing Appropriations Resolution, 2013 (P.L. 112-175, Section 101 (c)).  Amounts differ from Max totals due to rounding.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</si>
</sst>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3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i/>
      <sz val="11"/>
      <color theme="1"/>
      <name val="Arial"/>
      <family val="2"/>
    </font>
    <font>
      <b/>
      <vertAlign val="superscript"/>
      <sz val="11"/>
      <color theme="1"/>
      <name val="Arial"/>
      <family val="2"/>
    </font>
    <font>
      <u/>
      <sz val="11"/>
      <color theme="1"/>
      <name val="Arial"/>
      <family val="2"/>
    </font>
    <font>
      <sz val="10"/>
      <name val="Arial"/>
      <family val="2"/>
    </font>
    <font>
      <sz val="12"/>
      <name val="Arial"/>
      <family val="2"/>
    </font>
    <font>
      <sz val="9"/>
      <color rgb="FF1F497D"/>
      <name val="Arial"/>
      <family val="2"/>
    </font>
  </fonts>
  <fills count="2">
    <fill>
      <patternFill patternType="none"/>
    </fill>
    <fill>
      <patternFill patternType="gray125"/>
    </fill>
  </fills>
  <borders count="1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medium">
        <color auto="1"/>
      </top>
      <bottom/>
      <diagonal/>
    </border>
    <border>
      <left/>
      <right/>
      <top style="thin">
        <color auto="1"/>
      </top>
      <bottom style="dashed">
        <color theme="0" tint="-0.1499679555650502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style="thin">
        <color auto="1"/>
      </left>
      <right/>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medium">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bottom style="thin">
        <color indexed="64"/>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style="medium">
        <color auto="1"/>
      </left>
      <right/>
      <top/>
      <bottom style="thin">
        <color auto="1"/>
      </bottom>
      <diagonal/>
    </border>
    <border>
      <left/>
      <right style="medium">
        <color auto="1"/>
      </right>
      <top style="dashed">
        <color theme="0" tint="-0.14996795556505021"/>
      </top>
      <bottom style="dashed">
        <color theme="0" tint="-0.1499679555650502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style="medium">
        <color auto="1"/>
      </left>
      <right/>
      <top style="medium">
        <color auto="1"/>
      </top>
      <bottom/>
      <diagonal/>
    </border>
    <border>
      <left/>
      <right/>
      <top/>
      <bottom style="thin">
        <color indexed="64"/>
      </bottom>
      <diagonal/>
    </border>
    <border>
      <left style="medium">
        <color auto="1"/>
      </left>
      <right/>
      <top style="thin">
        <color auto="1"/>
      </top>
      <bottom style="dotted">
        <color theme="0" tint="-0.14996795556505021"/>
      </bottom>
      <diagonal/>
    </border>
    <border>
      <left/>
      <right/>
      <top style="thin">
        <color auto="1"/>
      </top>
      <bottom style="dotted">
        <color theme="0" tint="-0.14996795556505021"/>
      </bottom>
      <diagonal/>
    </border>
    <border>
      <left/>
      <right style="thin">
        <color auto="1"/>
      </right>
      <top style="thin">
        <color auto="1"/>
      </top>
      <bottom style="dotted">
        <color theme="0" tint="-0.14996795556505021"/>
      </bottom>
      <diagonal/>
    </border>
    <border>
      <left style="thin">
        <color auto="1"/>
      </left>
      <right style="thin">
        <color auto="1"/>
      </right>
      <top style="thin">
        <color auto="1"/>
      </top>
      <bottom style="dotted">
        <color theme="0" tint="-0.14996795556505021"/>
      </bottom>
      <diagonal/>
    </border>
    <border>
      <left/>
      <right style="medium">
        <color auto="1"/>
      </right>
      <top style="thin">
        <color auto="1"/>
      </top>
      <bottom style="dotted">
        <color theme="0" tint="-0.14996795556505021"/>
      </bottom>
      <diagonal/>
    </border>
    <border>
      <left style="medium">
        <color auto="1"/>
      </left>
      <right/>
      <top style="dotted">
        <color theme="0" tint="-0.14996795556505021"/>
      </top>
      <bottom style="dotted">
        <color theme="0" tint="-0.14996795556505021"/>
      </bottom>
      <diagonal/>
    </border>
    <border>
      <left/>
      <right/>
      <top style="dotted">
        <color theme="0" tint="-0.14996795556505021"/>
      </top>
      <bottom style="dotted">
        <color theme="0" tint="-0.14996795556505021"/>
      </bottom>
      <diagonal/>
    </border>
    <border>
      <left/>
      <right style="thin">
        <color auto="1"/>
      </right>
      <top style="dotted">
        <color theme="0" tint="-0.14996795556505021"/>
      </top>
      <bottom style="dotted">
        <color theme="0" tint="-0.14996795556505021"/>
      </bottom>
      <diagonal/>
    </border>
    <border>
      <left style="thin">
        <color auto="1"/>
      </left>
      <right style="thin">
        <color auto="1"/>
      </right>
      <top style="dotted">
        <color theme="0" tint="-0.14996795556505021"/>
      </top>
      <bottom style="dotted">
        <color theme="0" tint="-0.14996795556505021"/>
      </bottom>
      <diagonal/>
    </border>
    <border>
      <left/>
      <right style="medium">
        <color auto="1"/>
      </right>
      <top style="dotted">
        <color theme="0" tint="-0.14996795556505021"/>
      </top>
      <bottom style="dotted">
        <color theme="0" tint="-0.14996795556505021"/>
      </bottom>
      <diagonal/>
    </border>
    <border>
      <left style="thin">
        <color auto="1"/>
      </left>
      <right style="medium">
        <color auto="1"/>
      </right>
      <top/>
      <bottom style="medium">
        <color auto="1"/>
      </bottom>
      <diagonal/>
    </border>
    <border>
      <left style="thin">
        <color auto="1"/>
      </left>
      <right style="medium">
        <color auto="1"/>
      </right>
      <top style="thin">
        <color auto="1"/>
      </top>
      <bottom style="dotted">
        <color theme="0" tint="-0.14996795556505021"/>
      </bottom>
      <diagonal/>
    </border>
    <border>
      <left style="thin">
        <color auto="1"/>
      </left>
      <right style="medium">
        <color auto="1"/>
      </right>
      <top style="dotted">
        <color theme="0" tint="-0.14996795556505021"/>
      </top>
      <bottom style="dotted">
        <color theme="0" tint="-0.14996795556505021"/>
      </bottom>
      <diagonal/>
    </border>
    <border>
      <left/>
      <right style="thin">
        <color auto="1"/>
      </right>
      <top style="medium">
        <color auto="1"/>
      </top>
      <bottom style="dashed">
        <color theme="0" tint="-0.14996795556505021"/>
      </bottom>
      <diagonal/>
    </border>
    <border>
      <left/>
      <right/>
      <top style="dashed">
        <color theme="0" tint="-0.14996795556505021"/>
      </top>
      <bottom style="medium">
        <color auto="1"/>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medium">
        <color auto="1"/>
      </right>
      <top style="dashed">
        <color theme="0" tint="-0.14996795556505021"/>
      </top>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style="thin">
        <color auto="1"/>
      </left>
      <right/>
      <top style="dashed">
        <color theme="0" tint="-0.14996795556505021"/>
      </top>
      <bottom style="dashed">
        <color theme="0" tint="-0.14996795556505021"/>
      </bottom>
      <diagonal/>
    </border>
  </borders>
  <cellStyleXfs count="20">
    <xf numFmtId="0" fontId="0" fillId="0" borderId="0"/>
    <xf numFmtId="43" fontId="13" fillId="0" borderId="0" applyFont="0" applyFill="0" applyBorder="0" applyAlignment="0" applyProtection="0"/>
    <xf numFmtId="44" fontId="13" fillId="0" borderId="0" applyFont="0" applyFill="0" applyBorder="0" applyAlignment="0" applyProtection="0"/>
    <xf numFmtId="0" fontId="29" fillId="0" borderId="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30" fillId="0" borderId="0"/>
    <xf numFmtId="0" fontId="30" fillId="0" borderId="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cellStyleXfs>
  <cellXfs count="343">
    <xf numFmtId="0" fontId="0" fillId="0" borderId="0" xfId="0"/>
    <xf numFmtId="3" fontId="17" fillId="0" borderId="6" xfId="0" applyNumberFormat="1" applyFont="1" applyBorder="1" applyAlignment="1">
      <alignment horizontal="center" vertical="top" wrapText="1"/>
    </xf>
    <xf numFmtId="3" fontId="17" fillId="0" borderId="7" xfId="0" applyNumberFormat="1" applyFont="1" applyBorder="1" applyAlignment="1">
      <alignment horizontal="center" vertical="top" wrapText="1"/>
    </xf>
    <xf numFmtId="164" fontId="17" fillId="0" borderId="8" xfId="1" applyNumberFormat="1" applyFont="1" applyBorder="1" applyAlignment="1">
      <alignment horizontal="center" vertical="top" wrapText="1"/>
    </xf>
    <xf numFmtId="0" fontId="18" fillId="0" borderId="0" xfId="0" applyFont="1"/>
    <xf numFmtId="0" fontId="17" fillId="0" borderId="0" xfId="0" applyFont="1"/>
    <xf numFmtId="0" fontId="15" fillId="0" borderId="0" xfId="0" applyFont="1" applyAlignment="1"/>
    <xf numFmtId="0" fontId="16" fillId="0" borderId="0" xfId="0" applyFont="1" applyAlignment="1"/>
    <xf numFmtId="0" fontId="14" fillId="0" borderId="0" xfId="0" applyFont="1" applyAlignment="1"/>
    <xf numFmtId="0" fontId="12" fillId="0" borderId="0" xfId="0" applyFont="1"/>
    <xf numFmtId="0" fontId="12" fillId="0" borderId="0" xfId="0" applyFont="1" applyAlignment="1"/>
    <xf numFmtId="0" fontId="12" fillId="0" borderId="1" xfId="0" applyFont="1" applyBorder="1" applyAlignment="1">
      <alignment horizontal="center" vertical="top" wrapText="1"/>
    </xf>
    <xf numFmtId="0" fontId="12" fillId="0" borderId="14" xfId="0" applyFont="1" applyBorder="1" applyAlignment="1">
      <alignment horizontal="center" vertical="top" wrapText="1"/>
    </xf>
    <xf numFmtId="0" fontId="17" fillId="0" borderId="16" xfId="0" applyFont="1" applyBorder="1" applyAlignment="1">
      <alignment horizontal="right"/>
    </xf>
    <xf numFmtId="0" fontId="12" fillId="0" borderId="17" xfId="0" applyFont="1" applyBorder="1" applyAlignment="1">
      <alignment horizontal="left" indent="3"/>
    </xf>
    <xf numFmtId="0" fontId="12" fillId="0" borderId="18" xfId="0" applyFont="1" applyBorder="1"/>
    <xf numFmtId="0" fontId="12" fillId="0" borderId="19" xfId="0" applyFont="1" applyBorder="1"/>
    <xf numFmtId="0" fontId="12" fillId="0" borderId="20" xfId="0" applyFont="1" applyBorder="1" applyAlignment="1">
      <alignment horizontal="left" indent="3"/>
    </xf>
    <xf numFmtId="0" fontId="12" fillId="0" borderId="20" xfId="0" applyFont="1" applyBorder="1" applyAlignment="1">
      <alignment horizontal="left" indent="5"/>
    </xf>
    <xf numFmtId="0" fontId="12" fillId="0" borderId="23" xfId="0" applyFont="1" applyBorder="1" applyAlignment="1">
      <alignment horizontal="left" indent="5"/>
    </xf>
    <xf numFmtId="0" fontId="12" fillId="0" borderId="6" xfId="0" applyFont="1" applyBorder="1" applyAlignment="1">
      <alignment horizontal="left" indent="3"/>
    </xf>
    <xf numFmtId="0" fontId="11" fillId="0" borderId="1" xfId="0" applyFont="1" applyBorder="1" applyAlignment="1">
      <alignment horizontal="center" vertical="top" wrapText="1"/>
    </xf>
    <xf numFmtId="0" fontId="11" fillId="0" borderId="0" xfId="0" applyFont="1"/>
    <xf numFmtId="0" fontId="17" fillId="0" borderId="6" xfId="0" applyFont="1" applyBorder="1" applyAlignment="1">
      <alignment horizontal="right"/>
    </xf>
    <xf numFmtId="0" fontId="17" fillId="0" borderId="31" xfId="0" applyFont="1" applyBorder="1" applyAlignment="1">
      <alignment horizontal="right"/>
    </xf>
    <xf numFmtId="0" fontId="11" fillId="0" borderId="0" xfId="0" applyFont="1" applyAlignment="1">
      <alignment vertical="top" wrapText="1"/>
    </xf>
    <xf numFmtId="0" fontId="11" fillId="0" borderId="14" xfId="0" applyFont="1" applyBorder="1" applyAlignment="1">
      <alignment horizontal="center" vertical="top" wrapText="1"/>
    </xf>
    <xf numFmtId="3" fontId="12" fillId="0" borderId="21" xfId="0" applyNumberFormat="1" applyFont="1" applyBorder="1"/>
    <xf numFmtId="3" fontId="11" fillId="0" borderId="21" xfId="0" applyNumberFormat="1" applyFont="1" applyBorder="1"/>
    <xf numFmtId="3" fontId="11" fillId="0" borderId="22" xfId="0" applyNumberFormat="1" applyFont="1" applyBorder="1"/>
    <xf numFmtId="3" fontId="17" fillId="0" borderId="38" xfId="0" applyNumberFormat="1" applyFont="1" applyBorder="1"/>
    <xf numFmtId="3" fontId="17" fillId="0" borderId="39" xfId="0" applyNumberFormat="1" applyFont="1" applyBorder="1"/>
    <xf numFmtId="0" fontId="17" fillId="0" borderId="37" xfId="0" applyFont="1" applyBorder="1" applyAlignment="1">
      <alignment horizontal="right"/>
    </xf>
    <xf numFmtId="0" fontId="17" fillId="0" borderId="45" xfId="0" applyFont="1" applyBorder="1" applyAlignment="1">
      <alignment vertical="top"/>
    </xf>
    <xf numFmtId="0" fontId="12" fillId="0" borderId="46" xfId="0" applyFont="1" applyBorder="1" applyAlignment="1">
      <alignment vertical="top"/>
    </xf>
    <xf numFmtId="0" fontId="12" fillId="0" borderId="47" xfId="0" applyFont="1" applyBorder="1"/>
    <xf numFmtId="0" fontId="12" fillId="0" borderId="48" xfId="0" applyFont="1" applyBorder="1"/>
    <xf numFmtId="0" fontId="17" fillId="0" borderId="31" xfId="0" applyFont="1" applyBorder="1" applyAlignment="1">
      <alignment horizontal="center"/>
    </xf>
    <xf numFmtId="3" fontId="17" fillId="0" borderId="7" xfId="0" applyNumberFormat="1" applyFont="1" applyBorder="1"/>
    <xf numFmtId="0" fontId="17" fillId="0" borderId="29" xfId="0" applyFont="1" applyBorder="1" applyAlignment="1">
      <alignment vertical="top" wrapText="1"/>
    </xf>
    <xf numFmtId="0" fontId="14" fillId="0" borderId="0" xfId="0" applyFont="1" applyAlignment="1">
      <alignment horizontal="center"/>
    </xf>
    <xf numFmtId="0" fontId="21" fillId="0" borderId="34" xfId="0" applyFont="1" applyBorder="1" applyAlignment="1">
      <alignment vertical="center" wrapText="1"/>
    </xf>
    <xf numFmtId="0" fontId="24" fillId="0" borderId="0" xfId="0" applyFont="1" applyAlignment="1"/>
    <xf numFmtId="0" fontId="22" fillId="0" borderId="0" xfId="0" applyFont="1"/>
    <xf numFmtId="0" fontId="21" fillId="0" borderId="50" xfId="0" applyFont="1" applyBorder="1" applyAlignment="1">
      <alignment vertical="top"/>
    </xf>
    <xf numFmtId="0" fontId="22" fillId="0" borderId="46" xfId="0" applyFont="1" applyBorder="1" applyAlignment="1">
      <alignment vertical="top"/>
    </xf>
    <xf numFmtId="0" fontId="22" fillId="0" borderId="47" xfId="0" applyFont="1" applyBorder="1"/>
    <xf numFmtId="0" fontId="21" fillId="0" borderId="45" xfId="0" applyFont="1" applyBorder="1" applyAlignment="1">
      <alignment vertical="top"/>
    </xf>
    <xf numFmtId="0" fontId="24" fillId="0" borderId="0" xfId="0" applyFont="1"/>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2" fillId="0" borderId="18" xfId="0" applyFont="1" applyBorder="1"/>
    <xf numFmtId="3" fontId="22" fillId="0" borderId="21" xfId="0" applyNumberFormat="1" applyFont="1" applyBorder="1"/>
    <xf numFmtId="3" fontId="21" fillId="0" borderId="38" xfId="0" applyNumberFormat="1" applyFont="1" applyBorder="1"/>
    <xf numFmtId="3" fontId="22" fillId="0" borderId="18" xfId="0" applyNumberFormat="1" applyFont="1" applyBorder="1"/>
    <xf numFmtId="0" fontId="22" fillId="0" borderId="45" xfId="0" applyFont="1" applyBorder="1" applyAlignment="1">
      <alignment vertical="top"/>
    </xf>
    <xf numFmtId="3" fontId="21" fillId="0" borderId="21" xfId="0" applyNumberFormat="1" applyFont="1" applyBorder="1"/>
    <xf numFmtId="3" fontId="21" fillId="0" borderId="53" xfId="0" applyNumberFormat="1" applyFont="1" applyBorder="1"/>
    <xf numFmtId="0" fontId="22" fillId="0" borderId="50" xfId="0" applyFont="1" applyBorder="1" applyAlignment="1">
      <alignment vertical="top"/>
    </xf>
    <xf numFmtId="0" fontId="22" fillId="0" borderId="49" xfId="0" applyFont="1" applyBorder="1" applyAlignment="1">
      <alignment vertical="top"/>
    </xf>
    <xf numFmtId="3" fontId="21" fillId="0" borderId="57" xfId="0" applyNumberFormat="1" applyFont="1" applyBorder="1"/>
    <xf numFmtId="0" fontId="21" fillId="0" borderId="3" xfId="0" applyFont="1" applyBorder="1" applyAlignment="1">
      <alignment horizontal="center" vertical="center" wrapText="1"/>
    </xf>
    <xf numFmtId="0" fontId="22" fillId="0" borderId="19" xfId="0" applyFont="1" applyBorder="1"/>
    <xf numFmtId="3" fontId="22" fillId="0" borderId="22" xfId="0" applyNumberFormat="1" applyFont="1" applyBorder="1"/>
    <xf numFmtId="3" fontId="21" fillId="0" borderId="39" xfId="0" applyNumberFormat="1" applyFont="1" applyBorder="1"/>
    <xf numFmtId="3" fontId="22" fillId="0" borderId="19" xfId="0" applyNumberFormat="1" applyFont="1" applyBorder="1"/>
    <xf numFmtId="3" fontId="21" fillId="0" borderId="58" xfId="0" applyNumberFormat="1" applyFont="1" applyBorder="1"/>
    <xf numFmtId="3" fontId="21" fillId="0" borderId="59" xfId="0" applyNumberFormat="1" applyFont="1" applyBorder="1"/>
    <xf numFmtId="0" fontId="14" fillId="0" borderId="34" xfId="0" applyFont="1" applyBorder="1" applyAlignment="1"/>
    <xf numFmtId="0" fontId="18" fillId="0" borderId="0" xfId="0" applyFont="1" applyAlignment="1"/>
    <xf numFmtId="0" fontId="10" fillId="0" borderId="1" xfId="0" applyFont="1" applyBorder="1" applyAlignment="1">
      <alignment horizontal="center" vertical="top" wrapText="1"/>
    </xf>
    <xf numFmtId="0" fontId="17" fillId="0" borderId="0" xfId="0" applyFont="1" applyBorder="1" applyAlignment="1">
      <alignment horizontal="center" vertical="center" wrapText="1"/>
    </xf>
    <xf numFmtId="0" fontId="10" fillId="0" borderId="14" xfId="0" applyFont="1" applyBorder="1" applyAlignment="1">
      <alignment horizontal="center" vertical="top" wrapText="1"/>
    </xf>
    <xf numFmtId="0" fontId="12" fillId="0" borderId="45" xfId="0" applyFont="1" applyBorder="1"/>
    <xf numFmtId="0" fontId="12" fillId="0" borderId="50" xfId="0" applyFont="1" applyBorder="1"/>
    <xf numFmtId="0" fontId="12" fillId="0" borderId="46" xfId="0" applyFont="1" applyBorder="1"/>
    <xf numFmtId="0" fontId="12" fillId="0" borderId="50" xfId="0" applyFont="1" applyBorder="1" applyAlignment="1">
      <alignment horizontal="left" indent="1"/>
    </xf>
    <xf numFmtId="0" fontId="12" fillId="0" borderId="46" xfId="0" applyFont="1" applyBorder="1" applyAlignment="1">
      <alignment horizontal="left" indent="1"/>
    </xf>
    <xf numFmtId="0" fontId="17" fillId="0" borderId="9" xfId="0" applyFont="1" applyBorder="1" applyAlignment="1">
      <alignment horizontal="center"/>
    </xf>
    <xf numFmtId="0" fontId="10" fillId="0" borderId="17" xfId="0" applyFont="1" applyBorder="1" applyAlignment="1">
      <alignment horizontal="left" indent="2"/>
    </xf>
    <xf numFmtId="0" fontId="10" fillId="0" borderId="20" xfId="0" applyFont="1" applyBorder="1" applyAlignment="1">
      <alignment horizontal="left" indent="2"/>
    </xf>
    <xf numFmtId="0" fontId="26" fillId="0" borderId="20" xfId="0" applyFont="1" applyBorder="1" applyAlignment="1">
      <alignment horizontal="left" indent="8"/>
    </xf>
    <xf numFmtId="0" fontId="17" fillId="0" borderId="20" xfId="0" applyFont="1" applyBorder="1"/>
    <xf numFmtId="0" fontId="17" fillId="0" borderId="20" xfId="0" applyFont="1" applyBorder="1" applyAlignment="1">
      <alignment horizontal="center"/>
    </xf>
    <xf numFmtId="0" fontId="17" fillId="0" borderId="66" xfId="0" applyFont="1" applyBorder="1" applyAlignment="1">
      <alignment horizontal="center"/>
    </xf>
    <xf numFmtId="0" fontId="10" fillId="0" borderId="66" xfId="0" applyFont="1" applyBorder="1" applyAlignment="1">
      <alignment horizontal="left" wrapText="1" indent="2"/>
    </xf>
    <xf numFmtId="0" fontId="10" fillId="0" borderId="69" xfId="0" applyFont="1" applyBorder="1"/>
    <xf numFmtId="0" fontId="11" fillId="0" borderId="0" xfId="0" applyFont="1" applyBorder="1" applyAlignment="1">
      <alignment horizontal="center" vertical="top" wrapText="1"/>
    </xf>
    <xf numFmtId="0" fontId="11" fillId="0" borderId="0" xfId="0" applyFont="1" applyBorder="1"/>
    <xf numFmtId="0" fontId="17" fillId="0" borderId="0" xfId="0" applyFont="1" applyBorder="1"/>
    <xf numFmtId="0" fontId="17" fillId="0" borderId="0" xfId="0" applyFont="1" applyBorder="1" applyAlignment="1">
      <alignment horizontal="right" indent="1"/>
    </xf>
    <xf numFmtId="0" fontId="12" fillId="0" borderId="0" xfId="0" applyFont="1" applyBorder="1"/>
    <xf numFmtId="0" fontId="10" fillId="0" borderId="18" xfId="0" applyFont="1" applyBorder="1" applyAlignment="1">
      <alignment horizontal="left" indent="1"/>
    </xf>
    <xf numFmtId="0" fontId="10" fillId="0" borderId="53" xfId="0" applyFont="1" applyBorder="1" applyAlignment="1">
      <alignment horizontal="left" indent="1"/>
    </xf>
    <xf numFmtId="0" fontId="10" fillId="0" borderId="38" xfId="0" applyFont="1" applyBorder="1" applyAlignment="1">
      <alignment horizontal="left" indent="1"/>
    </xf>
    <xf numFmtId="0" fontId="10" fillId="0" borderId="53" xfId="0" applyFont="1" applyBorder="1" applyAlignment="1">
      <alignment horizontal="left" indent="3"/>
    </xf>
    <xf numFmtId="0" fontId="10" fillId="0" borderId="15" xfId="0" applyFont="1" applyBorder="1" applyAlignment="1">
      <alignment horizontal="left" indent="1"/>
    </xf>
    <xf numFmtId="0" fontId="17" fillId="0" borderId="1" xfId="0" applyFont="1" applyBorder="1" applyAlignment="1">
      <alignment horizontal="right" indent="1"/>
    </xf>
    <xf numFmtId="0" fontId="17" fillId="0" borderId="76" xfId="0" applyFont="1" applyBorder="1"/>
    <xf numFmtId="3" fontId="17" fillId="0" borderId="20" xfId="0" applyNumberFormat="1" applyFont="1" applyBorder="1"/>
    <xf numFmtId="3" fontId="17" fillId="0" borderId="21" xfId="0" applyNumberFormat="1" applyFont="1" applyBorder="1"/>
    <xf numFmtId="0" fontId="17" fillId="0" borderId="77" xfId="0" applyFont="1" applyBorder="1" applyAlignment="1">
      <alignment horizontal="left" indent="1"/>
    </xf>
    <xf numFmtId="3" fontId="17" fillId="0" borderId="22" xfId="0" applyNumberFormat="1" applyFont="1" applyBorder="1"/>
    <xf numFmtId="0" fontId="17" fillId="0" borderId="77" xfId="0" applyFont="1" applyBorder="1"/>
    <xf numFmtId="0" fontId="17" fillId="0" borderId="77" xfId="0" applyFont="1" applyBorder="1" applyAlignment="1">
      <alignment horizontal="left" indent="3"/>
    </xf>
    <xf numFmtId="0" fontId="17" fillId="0" borderId="75" xfId="0" applyFont="1" applyBorder="1" applyAlignment="1">
      <alignment horizontal="left"/>
    </xf>
    <xf numFmtId="3" fontId="17" fillId="0" borderId="46" xfId="0" applyNumberFormat="1" applyFont="1" applyBorder="1"/>
    <xf numFmtId="3" fontId="17" fillId="0" borderId="79" xfId="0" applyNumberFormat="1" applyFont="1" applyBorder="1"/>
    <xf numFmtId="0" fontId="17" fillId="0" borderId="77" xfId="0" applyFont="1" applyBorder="1" applyAlignment="1">
      <alignment horizontal="left"/>
    </xf>
    <xf numFmtId="0" fontId="17" fillId="0" borderId="76" xfId="0" applyFont="1" applyBorder="1" applyAlignment="1">
      <alignment horizontal="left" indent="1"/>
    </xf>
    <xf numFmtId="0" fontId="17" fillId="0" borderId="82" xfId="0" applyFont="1" applyBorder="1"/>
    <xf numFmtId="3" fontId="17" fillId="0" borderId="83" xfId="0" applyNumberFormat="1" applyFont="1" applyBorder="1"/>
    <xf numFmtId="3" fontId="17" fillId="0" borderId="68" xfId="0" applyNumberFormat="1" applyFont="1" applyBorder="1"/>
    <xf numFmtId="3" fontId="17" fillId="0" borderId="84" xfId="0" applyNumberFormat="1" applyFont="1" applyBorder="1"/>
    <xf numFmtId="0" fontId="12" fillId="0" borderId="36" xfId="0" applyFont="1" applyBorder="1" applyAlignment="1">
      <alignment horizontal="left" indent="3"/>
    </xf>
    <xf numFmtId="0" fontId="17" fillId="0" borderId="4" xfId="0" applyFont="1" applyBorder="1" applyAlignment="1">
      <alignment horizontal="center" vertical="center" wrapText="1"/>
    </xf>
    <xf numFmtId="165" fontId="11" fillId="0" borderId="86" xfId="2" applyNumberFormat="1" applyFont="1" applyBorder="1" applyAlignment="1">
      <alignment horizontal="left"/>
    </xf>
    <xf numFmtId="165" fontId="11" fillId="0" borderId="86" xfId="2" applyNumberFormat="1" applyFont="1" applyBorder="1" applyAlignment="1">
      <alignment horizontal="center"/>
    </xf>
    <xf numFmtId="164" fontId="11" fillId="0" borderId="28" xfId="1" applyNumberFormat="1" applyFont="1" applyBorder="1" applyAlignment="1">
      <alignment horizontal="left"/>
    </xf>
    <xf numFmtId="0" fontId="12" fillId="0" borderId="70" xfId="0" applyFont="1" applyBorder="1" applyAlignment="1">
      <alignment horizontal="left" indent="3"/>
    </xf>
    <xf numFmtId="0" fontId="9" fillId="0" borderId="17" xfId="0" applyFont="1" applyBorder="1" applyAlignment="1">
      <alignment horizontal="left" indent="2"/>
    </xf>
    <xf numFmtId="0" fontId="9" fillId="0" borderId="78" xfId="0" applyFont="1" applyBorder="1" applyAlignment="1">
      <alignment horizontal="left"/>
    </xf>
    <xf numFmtId="0" fontId="9" fillId="0" borderId="87" xfId="0" applyFont="1" applyBorder="1" applyAlignment="1">
      <alignment horizontal="left"/>
    </xf>
    <xf numFmtId="165" fontId="9" fillId="0" borderId="88" xfId="2" applyNumberFormat="1" applyFont="1" applyBorder="1" applyAlignment="1">
      <alignment horizontal="left"/>
    </xf>
    <xf numFmtId="165" fontId="9" fillId="0" borderId="88" xfId="2" applyNumberFormat="1" applyFont="1" applyBorder="1" applyAlignment="1">
      <alignment horizontal="center"/>
    </xf>
    <xf numFmtId="164" fontId="9" fillId="0" borderId="89" xfId="1" applyNumberFormat="1" applyFont="1" applyBorder="1" applyAlignment="1">
      <alignment horizontal="left"/>
    </xf>
    <xf numFmtId="0" fontId="9" fillId="0" borderId="92" xfId="0" applyFont="1" applyBorder="1" applyAlignment="1">
      <alignment horizontal="left"/>
    </xf>
    <xf numFmtId="165" fontId="9" fillId="0" borderId="93" xfId="2" applyNumberFormat="1" applyFont="1" applyBorder="1" applyAlignment="1">
      <alignment horizontal="left"/>
    </xf>
    <xf numFmtId="165" fontId="9" fillId="0" borderId="93" xfId="2" applyNumberFormat="1" applyFont="1" applyBorder="1" applyAlignment="1">
      <alignment horizontal="center"/>
    </xf>
    <xf numFmtId="164" fontId="9" fillId="0" borderId="94" xfId="1" applyNumberFormat="1" applyFont="1" applyBorder="1" applyAlignment="1">
      <alignment horizontal="left"/>
    </xf>
    <xf numFmtId="165" fontId="11" fillId="0" borderId="93" xfId="2" applyNumberFormat="1" applyFont="1" applyBorder="1" applyAlignment="1">
      <alignment horizontal="left"/>
    </xf>
    <xf numFmtId="165" fontId="11" fillId="0" borderId="93" xfId="2" applyNumberFormat="1" applyFont="1" applyBorder="1" applyAlignment="1">
      <alignment horizontal="center"/>
    </xf>
    <xf numFmtId="164" fontId="11" fillId="0" borderId="94" xfId="1" applyNumberFormat="1" applyFont="1" applyBorder="1" applyAlignment="1">
      <alignment horizontal="left"/>
    </xf>
    <xf numFmtId="0" fontId="9" fillId="0" borderId="1" xfId="0" applyFont="1" applyBorder="1" applyAlignment="1">
      <alignment horizontal="center" vertical="top" wrapText="1"/>
    </xf>
    <xf numFmtId="0" fontId="9" fillId="0" borderId="70" xfId="0" applyFont="1" applyBorder="1" applyAlignment="1">
      <alignment horizontal="left" indent="3"/>
    </xf>
    <xf numFmtId="0" fontId="9" fillId="0" borderId="20" xfId="0" applyFont="1" applyBorder="1" applyAlignment="1">
      <alignment horizontal="left" indent="3"/>
    </xf>
    <xf numFmtId="0" fontId="9" fillId="0" borderId="6" xfId="0" applyFont="1" applyBorder="1" applyAlignment="1">
      <alignment horizontal="left" indent="3"/>
    </xf>
    <xf numFmtId="0" fontId="22" fillId="0" borderId="83" xfId="0" applyFont="1" applyBorder="1" applyAlignment="1">
      <alignment vertical="top"/>
    </xf>
    <xf numFmtId="3" fontId="21" fillId="0" borderId="68" xfId="0" applyNumberFormat="1" applyFont="1" applyBorder="1"/>
    <xf numFmtId="3" fontId="22" fillId="0" borderId="67" xfId="0" applyNumberFormat="1" applyFont="1" applyBorder="1"/>
    <xf numFmtId="0" fontId="22" fillId="0" borderId="49" xfId="0" applyFont="1" applyBorder="1"/>
    <xf numFmtId="0" fontId="8" fillId="0" borderId="1" xfId="0" applyFont="1" applyBorder="1" applyAlignment="1">
      <alignment horizontal="center" vertical="top" wrapText="1"/>
    </xf>
    <xf numFmtId="0" fontId="8" fillId="0" borderId="20" xfId="0" applyFont="1" applyBorder="1" applyAlignment="1">
      <alignment horizontal="left" indent="3"/>
    </xf>
    <xf numFmtId="0" fontId="8" fillId="0" borderId="6" xfId="0" applyFont="1" applyBorder="1" applyAlignment="1">
      <alignment horizontal="left" indent="3"/>
    </xf>
    <xf numFmtId="0" fontId="8" fillId="0" borderId="92" xfId="0" applyFont="1" applyBorder="1" applyAlignment="1">
      <alignment horizontal="left"/>
    </xf>
    <xf numFmtId="0" fontId="8" fillId="0" borderId="54" xfId="0" applyFont="1" applyBorder="1"/>
    <xf numFmtId="0" fontId="8" fillId="0" borderId="20" xfId="0" applyFont="1" applyBorder="1" applyAlignment="1">
      <alignment horizontal="left" indent="2"/>
    </xf>
    <xf numFmtId="0" fontId="17" fillId="0" borderId="4" xfId="0" applyFont="1" applyBorder="1" applyAlignment="1">
      <alignment horizontal="center" vertical="center" wrapText="1"/>
    </xf>
    <xf numFmtId="0" fontId="7" fillId="0" borderId="30" xfId="0" applyFont="1" applyBorder="1" applyAlignment="1">
      <alignment vertical="top" wrapText="1"/>
    </xf>
    <xf numFmtId="0" fontId="7" fillId="0" borderId="53" xfId="0" applyFont="1" applyBorder="1" applyAlignment="1">
      <alignment horizontal="left" indent="1"/>
    </xf>
    <xf numFmtId="0" fontId="6" fillId="0" borderId="36" xfId="0" applyFont="1" applyBorder="1" applyAlignment="1">
      <alignment horizontal="left" indent="2"/>
    </xf>
    <xf numFmtId="0" fontId="8" fillId="0" borderId="102" xfId="0" applyFont="1" applyBorder="1" applyAlignment="1">
      <alignment horizontal="left" indent="1"/>
    </xf>
    <xf numFmtId="0" fontId="8" fillId="0" borderId="10" xfId="0" applyFont="1" applyBorder="1" applyAlignment="1">
      <alignment horizontal="left" indent="1"/>
    </xf>
    <xf numFmtId="0" fontId="6" fillId="0" borderId="20" xfId="0" applyFont="1" applyBorder="1" applyAlignment="1">
      <alignment horizontal="left" indent="2"/>
    </xf>
    <xf numFmtId="3" fontId="17" fillId="0" borderId="50" xfId="0" applyNumberFormat="1" applyFont="1" applyBorder="1"/>
    <xf numFmtId="3" fontId="17" fillId="0" borderId="53" xfId="0" applyNumberFormat="1" applyFont="1" applyBorder="1"/>
    <xf numFmtId="3" fontId="17" fillId="0" borderId="103" xfId="0" applyNumberFormat="1" applyFont="1" applyBorder="1"/>
    <xf numFmtId="3" fontId="17" fillId="0" borderId="47" xfId="0" applyNumberFormat="1" applyFont="1" applyBorder="1"/>
    <xf numFmtId="3" fontId="17" fillId="0" borderId="70" xfId="0" applyNumberFormat="1" applyFont="1" applyBorder="1"/>
    <xf numFmtId="3" fontId="17" fillId="0" borderId="58" xfId="0" applyNumberFormat="1" applyFont="1" applyBorder="1"/>
    <xf numFmtId="3" fontId="17" fillId="0" borderId="36" xfId="0" applyNumberFormat="1" applyFont="1" applyBorder="1"/>
    <xf numFmtId="3" fontId="17" fillId="0" borderId="104" xfId="0" applyNumberFormat="1" applyFont="1" applyBorder="1"/>
    <xf numFmtId="3" fontId="28" fillId="0" borderId="20" xfId="0" applyNumberFormat="1" applyFont="1" applyBorder="1"/>
    <xf numFmtId="3" fontId="28" fillId="0" borderId="21" xfId="0" applyNumberFormat="1" applyFont="1" applyBorder="1"/>
    <xf numFmtId="3" fontId="28" fillId="0" borderId="22" xfId="0" applyNumberFormat="1" applyFont="1" applyBorder="1"/>
    <xf numFmtId="0" fontId="5" fillId="0" borderId="1" xfId="0" applyFont="1" applyBorder="1" applyAlignment="1">
      <alignment horizontal="center" vertical="top" wrapText="1"/>
    </xf>
    <xf numFmtId="3" fontId="12" fillId="0" borderId="18" xfId="0" applyNumberFormat="1" applyFont="1" applyBorder="1"/>
    <xf numFmtId="3" fontId="12" fillId="0" borderId="19" xfId="0" applyNumberFormat="1" applyFont="1" applyBorder="1"/>
    <xf numFmtId="3" fontId="12" fillId="0" borderId="22" xfId="0" applyNumberFormat="1" applyFont="1" applyBorder="1"/>
    <xf numFmtId="3" fontId="12" fillId="0" borderId="2" xfId="0" applyNumberFormat="1" applyFont="1" applyBorder="1"/>
    <xf numFmtId="3" fontId="12" fillId="0" borderId="11" xfId="0" applyNumberFormat="1" applyFont="1" applyBorder="1"/>
    <xf numFmtId="3" fontId="17" fillId="0" borderId="1" xfId="0" applyNumberFormat="1" applyFont="1" applyBorder="1"/>
    <xf numFmtId="3" fontId="17" fillId="0" borderId="14" xfId="0" applyNumberFormat="1" applyFont="1" applyBorder="1"/>
    <xf numFmtId="3" fontId="17" fillId="0" borderId="18" xfId="0" applyNumberFormat="1" applyFont="1" applyBorder="1"/>
    <xf numFmtId="3" fontId="9" fillId="0" borderId="18" xfId="0" applyNumberFormat="1" applyFont="1" applyBorder="1"/>
    <xf numFmtId="3" fontId="9" fillId="0" borderId="19" xfId="0" applyNumberFormat="1" applyFont="1" applyBorder="1"/>
    <xf numFmtId="3" fontId="9" fillId="0" borderId="38" xfId="0" applyNumberFormat="1" applyFont="1" applyBorder="1"/>
    <xf numFmtId="3" fontId="9" fillId="0" borderId="39" xfId="0" applyNumberFormat="1" applyFont="1" applyBorder="1"/>
    <xf numFmtId="3" fontId="12" fillId="0" borderId="53" xfId="0" applyNumberFormat="1" applyFont="1" applyBorder="1"/>
    <xf numFmtId="3" fontId="12" fillId="0" borderId="58" xfId="0" applyNumberFormat="1" applyFont="1" applyBorder="1"/>
    <xf numFmtId="3" fontId="12" fillId="0" borderId="24" xfId="0" applyNumberFormat="1" applyFont="1" applyBorder="1"/>
    <xf numFmtId="3" fontId="12" fillId="0" borderId="25" xfId="0" applyNumberFormat="1" applyFont="1" applyBorder="1"/>
    <xf numFmtId="3" fontId="12" fillId="0" borderId="7" xfId="0" applyNumberFormat="1" applyFont="1" applyBorder="1"/>
    <xf numFmtId="3" fontId="12" fillId="0" borderId="8" xfId="0" applyNumberFormat="1" applyFont="1" applyBorder="1"/>
    <xf numFmtId="3" fontId="12" fillId="0" borderId="38" xfId="0" applyNumberFormat="1" applyFont="1" applyBorder="1"/>
    <xf numFmtId="3" fontId="12" fillId="0" borderId="39" xfId="0" applyNumberFormat="1" applyFont="1" applyBorder="1"/>
    <xf numFmtId="3" fontId="11" fillId="0" borderId="18" xfId="0" applyNumberFormat="1" applyFont="1" applyBorder="1"/>
    <xf numFmtId="3" fontId="11" fillId="0" borderId="38" xfId="0" applyNumberFormat="1" applyFont="1" applyBorder="1"/>
    <xf numFmtId="3" fontId="17" fillId="0" borderId="8" xfId="0" applyNumberFormat="1" applyFont="1" applyBorder="1"/>
    <xf numFmtId="0" fontId="11" fillId="0" borderId="29" xfId="0" applyFont="1" applyBorder="1" applyAlignment="1">
      <alignment horizontal="center"/>
    </xf>
    <xf numFmtId="0" fontId="11" fillId="0" borderId="30" xfId="0" applyFont="1" applyBorder="1" applyAlignment="1">
      <alignment horizontal="center"/>
    </xf>
    <xf numFmtId="3" fontId="11" fillId="0" borderId="53" xfId="0" applyNumberFormat="1" applyFont="1" applyBorder="1"/>
    <xf numFmtId="3" fontId="11" fillId="0" borderId="15" xfId="0" applyNumberFormat="1" applyFont="1" applyBorder="1"/>
    <xf numFmtId="3" fontId="12" fillId="0" borderId="90" xfId="0" applyNumberFormat="1" applyFont="1" applyBorder="1"/>
    <xf numFmtId="3" fontId="12" fillId="0" borderId="91" xfId="0" applyNumberFormat="1" applyFont="1" applyBorder="1"/>
    <xf numFmtId="3" fontId="12" fillId="0" borderId="95" xfId="0" applyNumberFormat="1" applyFont="1" applyBorder="1"/>
    <xf numFmtId="3" fontId="12" fillId="0" borderId="96" xfId="0" applyNumberFormat="1" applyFont="1" applyBorder="1"/>
    <xf numFmtId="3" fontId="12" fillId="0" borderId="74" xfId="0" applyNumberFormat="1" applyFont="1" applyBorder="1"/>
    <xf numFmtId="3" fontId="17" fillId="0" borderId="90" xfId="2" applyNumberFormat="1" applyFont="1" applyBorder="1"/>
    <xf numFmtId="3" fontId="12" fillId="0" borderId="98" xfId="0" applyNumberFormat="1" applyFont="1" applyBorder="1"/>
    <xf numFmtId="3" fontId="17" fillId="0" borderId="95" xfId="2" applyNumberFormat="1" applyFont="1" applyBorder="1"/>
    <xf numFmtId="3" fontId="12" fillId="0" borderId="99" xfId="0" applyNumberFormat="1" applyFont="1" applyBorder="1"/>
    <xf numFmtId="3" fontId="12" fillId="0" borderId="65" xfId="0" applyNumberFormat="1" applyFont="1" applyBorder="1"/>
    <xf numFmtId="3" fontId="17" fillId="0" borderId="65" xfId="0" applyNumberFormat="1" applyFont="1" applyBorder="1"/>
    <xf numFmtId="3" fontId="12" fillId="0" borderId="97" xfId="0" applyNumberFormat="1" applyFont="1" applyBorder="1"/>
    <xf numFmtId="3" fontId="26" fillId="0" borderId="21" xfId="0" applyNumberFormat="1" applyFont="1" applyBorder="1"/>
    <xf numFmtId="3" fontId="26" fillId="0" borderId="22" xfId="0" applyNumberFormat="1" applyFont="1" applyBorder="1"/>
    <xf numFmtId="3" fontId="17" fillId="0" borderId="57" xfId="0" applyNumberFormat="1" applyFont="1" applyBorder="1"/>
    <xf numFmtId="3" fontId="17" fillId="0" borderId="59" xfId="0" applyNumberFormat="1" applyFont="1" applyBorder="1"/>
    <xf numFmtId="3" fontId="12" fillId="0" borderId="68" xfId="0" applyNumberFormat="1" applyFont="1" applyBorder="1"/>
    <xf numFmtId="3" fontId="12" fillId="0" borderId="67" xfId="0" applyNumberFormat="1" applyFont="1" applyBorder="1"/>
    <xf numFmtId="3" fontId="12" fillId="0" borderId="57" xfId="0" applyNumberFormat="1" applyFont="1" applyBorder="1"/>
    <xf numFmtId="3" fontId="12" fillId="0" borderId="59" xfId="0" applyNumberFormat="1" applyFont="1" applyBorder="1"/>
    <xf numFmtId="3" fontId="17" fillId="0" borderId="54" xfId="0" applyNumberFormat="1" applyFont="1" applyBorder="1"/>
    <xf numFmtId="3" fontId="17" fillId="0" borderId="24" xfId="0" applyNumberFormat="1" applyFont="1" applyBorder="1"/>
    <xf numFmtId="0" fontId="4" fillId="0" borderId="20" xfId="0" applyFont="1" applyBorder="1" applyAlignment="1">
      <alignment horizontal="left" indent="2"/>
    </xf>
    <xf numFmtId="0" fontId="4" fillId="0" borderId="0" xfId="0" applyFont="1"/>
    <xf numFmtId="0" fontId="22" fillId="0" borderId="32" xfId="0" applyFont="1" applyBorder="1" applyAlignment="1">
      <alignment vertical="top"/>
    </xf>
    <xf numFmtId="3" fontId="22" fillId="0" borderId="53" xfId="0" applyNumberFormat="1" applyFont="1" applyBorder="1"/>
    <xf numFmtId="3" fontId="22" fillId="0" borderId="58" xfId="0" applyNumberFormat="1" applyFont="1" applyBorder="1"/>
    <xf numFmtId="3" fontId="4" fillId="0" borderId="0" xfId="0" applyNumberFormat="1" applyFont="1"/>
    <xf numFmtId="164" fontId="4" fillId="0" borderId="0" xfId="1" applyNumberFormat="1" applyFont="1"/>
    <xf numFmtId="0" fontId="4" fillId="0" borderId="77" xfId="0" applyFont="1" applyBorder="1" applyAlignment="1">
      <alignment horizontal="left" indent="1"/>
    </xf>
    <xf numFmtId="3" fontId="4" fillId="0" borderId="22" xfId="0" applyNumberFormat="1" applyFont="1" applyBorder="1"/>
    <xf numFmtId="3" fontId="4" fillId="0" borderId="105" xfId="0" applyNumberFormat="1" applyFont="1" applyBorder="1"/>
    <xf numFmtId="0" fontId="4" fillId="0" borderId="77" xfId="0" applyFont="1" applyBorder="1" applyAlignment="1">
      <alignment horizontal="left" indent="6"/>
    </xf>
    <xf numFmtId="3" fontId="4" fillId="0" borderId="20" xfId="0" applyNumberFormat="1" applyFont="1" applyBorder="1"/>
    <xf numFmtId="3" fontId="4" fillId="0" borderId="21" xfId="0" applyNumberFormat="1" applyFont="1" applyBorder="1"/>
    <xf numFmtId="0" fontId="4" fillId="0" borderId="77" xfId="0" applyFont="1" applyBorder="1" applyAlignment="1">
      <alignment horizontal="left" indent="3"/>
    </xf>
    <xf numFmtId="0" fontId="4" fillId="0" borderId="77" xfId="0" applyFont="1" applyBorder="1" applyAlignment="1">
      <alignment horizontal="left" indent="4"/>
    </xf>
    <xf numFmtId="3" fontId="4" fillId="0" borderId="46" xfId="0" applyNumberFormat="1" applyFont="1" applyBorder="1"/>
    <xf numFmtId="3" fontId="4" fillId="0" borderId="79" xfId="0" applyNumberFormat="1" applyFont="1" applyBorder="1"/>
    <xf numFmtId="0" fontId="4" fillId="0" borderId="26" xfId="0" applyFont="1" applyBorder="1" applyAlignment="1">
      <alignment horizontal="left"/>
    </xf>
    <xf numFmtId="3" fontId="4" fillId="0" borderId="80" xfId="0" applyNumberFormat="1" applyFont="1" applyBorder="1"/>
    <xf numFmtId="3" fontId="4" fillId="0" borderId="65" xfId="0" applyNumberFormat="1" applyFont="1" applyBorder="1"/>
    <xf numFmtId="3" fontId="4" fillId="0" borderId="81" xfId="0" applyNumberFormat="1" applyFont="1" applyBorder="1"/>
    <xf numFmtId="0" fontId="31" fillId="0" borderId="0" xfId="0" applyFont="1" applyAlignment="1">
      <alignment vertical="center"/>
    </xf>
    <xf numFmtId="0" fontId="2" fillId="0" borderId="0" xfId="0" applyFont="1"/>
    <xf numFmtId="0" fontId="1" fillId="0" borderId="0" xfId="0" applyFont="1" applyAlignment="1"/>
    <xf numFmtId="0" fontId="4" fillId="0" borderId="0" xfId="0" applyFont="1" applyAlignment="1"/>
    <xf numFmtId="0" fontId="4" fillId="0" borderId="17" xfId="0" applyFont="1" applyBorder="1" applyAlignment="1">
      <alignment horizontal="left" indent="3"/>
    </xf>
    <xf numFmtId="0" fontId="4" fillId="0" borderId="20" xfId="0" applyFont="1" applyBorder="1" applyAlignment="1">
      <alignment horizontal="left" indent="3"/>
    </xf>
    <xf numFmtId="0" fontId="4" fillId="0" borderId="10" xfId="0" applyFont="1" applyBorder="1" applyAlignment="1">
      <alignment horizontal="left" indent="3"/>
    </xf>
    <xf numFmtId="0" fontId="4" fillId="0" borderId="29" xfId="0" applyFont="1" applyBorder="1" applyAlignment="1">
      <alignment horizontal="center"/>
    </xf>
    <xf numFmtId="0" fontId="4" fillId="0" borderId="36" xfId="0" applyFont="1" applyBorder="1" applyAlignment="1">
      <alignment horizontal="left" indent="3"/>
    </xf>
    <xf numFmtId="3" fontId="4" fillId="0" borderId="24" xfId="0" applyNumberFormat="1" applyFont="1" applyBorder="1"/>
    <xf numFmtId="0" fontId="4" fillId="0" borderId="0" xfId="0" applyFont="1" applyAlignment="1">
      <alignment horizontal="left" wrapText="1"/>
    </xf>
    <xf numFmtId="0" fontId="12" fillId="0" borderId="0" xfId="0" applyFont="1" applyAlignment="1">
      <alignment horizontal="left" wrapText="1"/>
    </xf>
    <xf numFmtId="0" fontId="4" fillId="0" borderId="30" xfId="0" applyFont="1" applyBorder="1" applyAlignment="1">
      <alignment vertical="top" wrapText="1"/>
    </xf>
    <xf numFmtId="0" fontId="1" fillId="0" borderId="0" xfId="0" applyFont="1" applyAlignment="1">
      <alignment horizontal="left"/>
    </xf>
    <xf numFmtId="3" fontId="17" fillId="0" borderId="109" xfId="0" applyNumberFormat="1" applyFont="1" applyBorder="1"/>
    <xf numFmtId="0" fontId="4" fillId="0" borderId="0" xfId="0" applyFont="1" applyAlignment="1">
      <alignment horizontal="left" vertical="top"/>
    </xf>
    <xf numFmtId="0" fontId="27" fillId="0" borderId="0" xfId="0" applyFont="1" applyAlignment="1">
      <alignment horizontal="left" vertical="top"/>
    </xf>
    <xf numFmtId="0" fontId="15" fillId="0" borderId="0" xfId="0" applyFont="1" applyAlignment="1">
      <alignment horizontal="center"/>
    </xf>
    <xf numFmtId="0" fontId="16"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17" fillId="0" borderId="3" xfId="0" applyFont="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4" fillId="0" borderId="0" xfId="0" applyFont="1" applyAlignment="1">
      <alignment horizontal="center"/>
    </xf>
    <xf numFmtId="0" fontId="17" fillId="0" borderId="13" xfId="0" applyFont="1" applyBorder="1" applyAlignment="1">
      <alignment horizontal="center" vertical="center"/>
    </xf>
    <xf numFmtId="0" fontId="17" fillId="0" borderId="10" xfId="0" applyFont="1" applyBorder="1" applyAlignment="1">
      <alignment horizontal="center" vertical="center"/>
    </xf>
    <xf numFmtId="0" fontId="12" fillId="0" borderId="0" xfId="0" applyFont="1" applyAlignment="1">
      <alignment horizontal="center"/>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1" fillId="0" borderId="0" xfId="0" applyFont="1" applyAlignment="1">
      <alignment horizontal="center"/>
    </xf>
    <xf numFmtId="0" fontId="17" fillId="0" borderId="27" xfId="0" applyFont="1" applyBorder="1" applyAlignment="1">
      <alignment horizontal="center" vertical="center" wrapText="1"/>
    </xf>
    <xf numFmtId="0" fontId="17" fillId="0" borderId="28" xfId="0" applyFont="1" applyBorder="1" applyAlignment="1">
      <alignment horizontal="center" vertical="center" wrapText="1"/>
    </xf>
    <xf numFmtId="0" fontId="19" fillId="0" borderId="0" xfId="0" applyFont="1" applyAlignment="1">
      <alignment horizontal="left" vertical="top"/>
    </xf>
    <xf numFmtId="0" fontId="17" fillId="0" borderId="13"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2" fillId="0" borderId="34" xfId="0" applyFont="1" applyBorder="1" applyAlignment="1">
      <alignment horizontal="center"/>
    </xf>
    <xf numFmtId="0" fontId="20" fillId="0" borderId="0" xfId="0" applyFont="1" applyAlignment="1">
      <alignment horizontal="center"/>
    </xf>
    <xf numFmtId="0" fontId="1"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21" fillId="0" borderId="52" xfId="0" applyFont="1" applyBorder="1" applyAlignment="1">
      <alignment horizontal="left" vertical="top" wrapText="1"/>
    </xf>
    <xf numFmtId="0" fontId="21" fillId="0" borderId="43" xfId="0" applyFont="1" applyBorder="1" applyAlignment="1">
      <alignment horizontal="right" vertical="top"/>
    </xf>
    <xf numFmtId="0" fontId="21" fillId="0" borderId="37" xfId="0" applyFont="1" applyBorder="1" applyAlignment="1">
      <alignment horizontal="right" vertical="top"/>
    </xf>
    <xf numFmtId="0" fontId="21" fillId="0" borderId="51" xfId="0" applyFont="1" applyBorder="1" applyAlignment="1">
      <alignment horizontal="left" vertical="top" wrapText="1"/>
    </xf>
    <xf numFmtId="0" fontId="4" fillId="0" borderId="0" xfId="0" applyFont="1" applyBorder="1" applyAlignment="1">
      <alignment horizontal="center"/>
    </xf>
    <xf numFmtId="0" fontId="4" fillId="0" borderId="34" xfId="0" applyFont="1" applyBorder="1" applyAlignment="1">
      <alignment horizontal="center"/>
    </xf>
    <xf numFmtId="0" fontId="25" fillId="0" borderId="107" xfId="0" applyFont="1" applyBorder="1" applyAlignment="1">
      <alignment horizontal="left" vertical="top" wrapText="1"/>
    </xf>
    <xf numFmtId="0" fontId="25" fillId="0" borderId="108" xfId="0" applyFont="1" applyBorder="1" applyAlignment="1">
      <alignment horizontal="left" vertical="top" wrapText="1"/>
    </xf>
    <xf numFmtId="0" fontId="0" fillId="0" borderId="52" xfId="0" applyBorder="1" applyAlignment="1">
      <alignment horizontal="left" vertical="top" wrapText="1"/>
    </xf>
    <xf numFmtId="0" fontId="0" fillId="0" borderId="55" xfId="0" applyBorder="1" applyAlignment="1">
      <alignment horizontal="left" vertical="top" wrapText="1"/>
    </xf>
    <xf numFmtId="0" fontId="22" fillId="0" borderId="42" xfId="0" applyFont="1" applyBorder="1" applyAlignment="1">
      <alignment horizontal="left" vertical="top" wrapText="1"/>
    </xf>
    <xf numFmtId="0" fontId="21" fillId="0" borderId="51" xfId="0" applyFont="1" applyBorder="1" applyAlignment="1">
      <alignment horizontal="left" vertical="top"/>
    </xf>
    <xf numFmtId="0" fontId="21" fillId="0" borderId="100" xfId="0" applyFont="1" applyBorder="1" applyAlignment="1">
      <alignment horizontal="left" vertical="top"/>
    </xf>
    <xf numFmtId="0" fontId="25" fillId="0" borderId="42" xfId="0" applyFont="1" applyBorder="1" applyAlignment="1">
      <alignment horizontal="left" vertical="top"/>
    </xf>
    <xf numFmtId="0" fontId="22" fillId="0" borderId="42" xfId="0" applyFont="1" applyBorder="1" applyAlignment="1">
      <alignment horizontal="left" vertical="top"/>
    </xf>
    <xf numFmtId="0" fontId="22" fillId="0" borderId="30" xfId="0" applyFont="1" applyBorder="1" applyAlignment="1">
      <alignment horizontal="left" vertical="top"/>
    </xf>
    <xf numFmtId="0" fontId="21" fillId="0" borderId="101" xfId="0" applyFont="1" applyBorder="1" applyAlignment="1">
      <alignment horizontal="right" vertical="top"/>
    </xf>
    <xf numFmtId="0" fontId="21" fillId="0" borderId="41" xfId="0" applyFont="1" applyBorder="1" applyAlignment="1">
      <alignment horizontal="left" vertical="top" wrapText="1"/>
    </xf>
    <xf numFmtId="0" fontId="25" fillId="0" borderId="42" xfId="0" applyFont="1" applyBorder="1" applyAlignment="1">
      <alignment horizontal="left" vertical="top" wrapText="1"/>
    </xf>
    <xf numFmtId="0" fontId="25" fillId="0" borderId="30" xfId="0" applyFont="1" applyBorder="1" applyAlignment="1">
      <alignment horizontal="left" vertical="top"/>
    </xf>
    <xf numFmtId="0" fontId="0" fillId="0" borderId="107" xfId="0" applyBorder="1" applyAlignment="1">
      <alignment horizontal="left" vertical="top" wrapText="1"/>
    </xf>
    <xf numFmtId="0" fontId="0" fillId="0" borderId="108" xfId="0" applyBorder="1" applyAlignment="1">
      <alignment horizontal="left" vertical="top" wrapText="1"/>
    </xf>
    <xf numFmtId="0" fontId="22" fillId="0" borderId="107" xfId="0" applyFont="1" applyBorder="1" applyAlignment="1">
      <alignment horizontal="left" vertical="top" wrapText="1"/>
    </xf>
    <xf numFmtId="0" fontId="22" fillId="0" borderId="108" xfId="0" applyFont="1" applyBorder="1" applyAlignment="1">
      <alignment horizontal="left" vertical="top" wrapText="1"/>
    </xf>
    <xf numFmtId="0" fontId="22" fillId="0" borderId="52" xfId="0" applyFont="1" applyBorder="1" applyAlignment="1">
      <alignment horizontal="left" vertical="top" wrapText="1"/>
    </xf>
    <xf numFmtId="0" fontId="22" fillId="0" borderId="55" xfId="0" applyFont="1" applyBorder="1" applyAlignment="1">
      <alignment horizontal="left" vertical="top" wrapText="1"/>
    </xf>
    <xf numFmtId="0" fontId="21" fillId="0" borderId="52" xfId="0" applyFont="1" applyBorder="1" applyAlignment="1">
      <alignment horizontal="left" vertical="top"/>
    </xf>
    <xf numFmtId="0" fontId="21" fillId="0" borderId="55" xfId="0" applyFont="1" applyBorder="1" applyAlignment="1">
      <alignment horizontal="left" vertical="top"/>
    </xf>
    <xf numFmtId="0" fontId="21" fillId="0" borderId="56" xfId="0" applyFont="1" applyBorder="1" applyAlignment="1">
      <alignment horizontal="center" vertical="top"/>
    </xf>
    <xf numFmtId="0" fontId="21" fillId="0" borderId="31" xfId="0" applyFont="1" applyBorder="1" applyAlignment="1">
      <alignment horizontal="center" vertical="top"/>
    </xf>
    <xf numFmtId="0" fontId="21" fillId="0" borderId="42" xfId="0" applyFont="1" applyBorder="1" applyAlignment="1">
      <alignment horizontal="left" vertical="top"/>
    </xf>
    <xf numFmtId="0" fontId="21" fillId="0" borderId="30" xfId="0" applyFont="1" applyBorder="1" applyAlignment="1">
      <alignment horizontal="left" vertical="top"/>
    </xf>
    <xf numFmtId="0" fontId="17" fillId="0" borderId="63" xfId="0" applyFont="1" applyBorder="1" applyAlignment="1">
      <alignment horizontal="center" vertical="center" wrapText="1"/>
    </xf>
    <xf numFmtId="0" fontId="17" fillId="0" borderId="106" xfId="0" applyFont="1" applyBorder="1" applyAlignment="1">
      <alignment horizontal="center" vertical="center" wrapText="1"/>
    </xf>
    <xf numFmtId="0" fontId="12" fillId="0" borderId="0" xfId="0" applyFont="1" applyAlignment="1">
      <alignment horizontal="center" wrapText="1"/>
    </xf>
    <xf numFmtId="0" fontId="4" fillId="0" borderId="0" xfId="0" applyFont="1" applyAlignment="1">
      <alignment horizontal="left" wrapText="1"/>
    </xf>
    <xf numFmtId="0" fontId="12" fillId="0" borderId="0" xfId="0" applyFont="1" applyAlignment="1">
      <alignment horizontal="left" wrapText="1"/>
    </xf>
    <xf numFmtId="0" fontId="17" fillId="0" borderId="6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12" xfId="0" applyFont="1" applyBorder="1" applyAlignment="1">
      <alignment horizontal="center" vertical="center"/>
    </xf>
    <xf numFmtId="0" fontId="17" fillId="0" borderId="15" xfId="0" applyFont="1" applyBorder="1" applyAlignment="1">
      <alignment horizontal="center" vertical="center"/>
    </xf>
    <xf numFmtId="0" fontId="17" fillId="0" borderId="2" xfId="0" applyFont="1" applyBorder="1" applyAlignment="1">
      <alignment horizontal="center" vertical="center"/>
    </xf>
    <xf numFmtId="0" fontId="17" fillId="0" borderId="71" xfId="0" applyFont="1" applyBorder="1" applyAlignment="1">
      <alignment horizontal="center" vertical="center" wrapText="1"/>
    </xf>
    <xf numFmtId="0" fontId="17" fillId="0" borderId="80" xfId="0" applyFont="1" applyBorder="1" applyAlignment="1">
      <alignment horizontal="left" indent="2"/>
    </xf>
    <xf numFmtId="0" fontId="17" fillId="0" borderId="34" xfId="0" applyFont="1" applyBorder="1" applyAlignment="1">
      <alignment horizontal="left" indent="2"/>
    </xf>
    <xf numFmtId="0" fontId="17" fillId="0" borderId="85" xfId="0" applyFont="1" applyBorder="1" applyAlignment="1">
      <alignment horizontal="center" vertical="center"/>
    </xf>
    <xf numFmtId="0" fontId="17" fillId="0" borderId="40" xfId="0" applyFont="1" applyBorder="1" applyAlignment="1">
      <alignment horizontal="center" vertical="center"/>
    </xf>
    <xf numFmtId="0" fontId="17" fillId="0" borderId="27" xfId="0" applyFont="1" applyBorder="1" applyAlignment="1">
      <alignment horizontal="center" vertical="center"/>
    </xf>
    <xf numFmtId="0" fontId="17" fillId="0" borderId="78" xfId="0" applyFont="1" applyBorder="1" applyAlignment="1">
      <alignment horizontal="center" vertical="center"/>
    </xf>
    <xf numFmtId="0" fontId="17" fillId="0" borderId="86" xfId="0" applyFont="1" applyBorder="1" applyAlignment="1">
      <alignment horizontal="center" vertical="center"/>
    </xf>
    <xf numFmtId="0" fontId="17" fillId="0" borderId="28" xfId="0" applyFont="1" applyBorder="1" applyAlignment="1">
      <alignment horizontal="center" vertical="center"/>
    </xf>
    <xf numFmtId="0" fontId="17" fillId="0" borderId="9" xfId="0" applyFont="1" applyBorder="1" applyAlignment="1">
      <alignment horizontal="center"/>
    </xf>
    <xf numFmtId="0" fontId="17" fillId="0" borderId="71" xfId="0" applyFont="1" applyBorder="1" applyAlignment="1">
      <alignment horizontal="center"/>
    </xf>
    <xf numFmtId="0" fontId="17" fillId="0" borderId="64" xfId="0" applyFont="1" applyBorder="1" applyAlignment="1">
      <alignment horizontal="center"/>
    </xf>
    <xf numFmtId="0" fontId="17" fillId="0" borderId="87" xfId="0" applyFont="1" applyBorder="1" applyAlignment="1">
      <alignment horizontal="left" indent="2"/>
    </xf>
    <xf numFmtId="0" fontId="17" fillId="0" borderId="88" xfId="0" applyFont="1" applyBorder="1" applyAlignment="1">
      <alignment horizontal="left" indent="2"/>
    </xf>
    <xf numFmtId="0" fontId="17" fillId="0" borderId="92" xfId="0" applyFont="1" applyBorder="1" applyAlignment="1">
      <alignment horizontal="left" indent="2"/>
    </xf>
    <xf numFmtId="0" fontId="17" fillId="0" borderId="93" xfId="0" applyFont="1" applyBorder="1" applyAlignment="1">
      <alignment horizontal="left" indent="2"/>
    </xf>
  </cellXfs>
  <cellStyles count="20">
    <cellStyle name="Comma" xfId="1" builtinId="3"/>
    <cellStyle name="Comma 2" xfId="4"/>
    <cellStyle name="Comma 2 2" xfId="5"/>
    <cellStyle name="Comma 3" xfId="6"/>
    <cellStyle name="Comma 4" xfId="7"/>
    <cellStyle name="Comma 4 2" xfId="8"/>
    <cellStyle name="Currency" xfId="2" builtinId="4"/>
    <cellStyle name="Currency 2" xfId="9"/>
    <cellStyle name="Currency 2 2" xfId="10"/>
    <cellStyle name="Currency 3" xfId="11"/>
    <cellStyle name="Currency 4" xfId="12"/>
    <cellStyle name="Currency 4 2" xfId="13"/>
    <cellStyle name="Normal" xfId="0" builtinId="0"/>
    <cellStyle name="Normal 2" xfId="14"/>
    <cellStyle name="Normal 3" xfId="3"/>
    <cellStyle name="Normal 4" xfId="15"/>
    <cellStyle name="Percent 2" xfId="16"/>
    <cellStyle name="Percent 2 2" xfId="17"/>
    <cellStyle name="Percent 3" xfId="18"/>
    <cellStyle name="Percent 3 2" xfId="1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tabSelected="1" view="pageBreakPreview" topLeftCell="A13" zoomScale="87" zoomScaleNormal="100" zoomScaleSheetLayoutView="87" workbookViewId="0">
      <selection activeCell="C46" sqref="C46"/>
    </sheetView>
  </sheetViews>
  <sheetFormatPr defaultColWidth="9.109375" defaultRowHeight="13.8" x14ac:dyDescent="0.25"/>
  <cols>
    <col min="1" max="1" width="113.5546875" style="216" customWidth="1"/>
    <col min="2" max="3" width="14.5546875" style="220" customWidth="1"/>
    <col min="4" max="4" width="14.5546875" style="221" customWidth="1"/>
    <col min="5" max="5" width="11.5546875" style="4" bestFit="1" customWidth="1"/>
    <col min="6" max="6" width="4.88671875" style="216" customWidth="1"/>
    <col min="7" max="16384" width="9.109375" style="216"/>
  </cols>
  <sheetData>
    <row r="1" spans="1:5" ht="17.399999999999999" x14ac:dyDescent="0.3">
      <c r="A1" s="253" t="s">
        <v>0</v>
      </c>
      <c r="B1" s="253"/>
      <c r="C1" s="253"/>
      <c r="D1" s="253"/>
      <c r="E1" s="4" t="s">
        <v>22</v>
      </c>
    </row>
    <row r="2" spans="1:5" ht="15" x14ac:dyDescent="0.25">
      <c r="A2" s="254" t="s">
        <v>218</v>
      </c>
      <c r="B2" s="254"/>
      <c r="C2" s="254"/>
      <c r="D2" s="254"/>
      <c r="E2" s="4" t="s">
        <v>22</v>
      </c>
    </row>
    <row r="3" spans="1:5" x14ac:dyDescent="0.25">
      <c r="A3" s="255" t="s">
        <v>1</v>
      </c>
      <c r="B3" s="255"/>
      <c r="C3" s="255"/>
      <c r="D3" s="255"/>
      <c r="E3" s="4" t="s">
        <v>22</v>
      </c>
    </row>
    <row r="4" spans="1:5" x14ac:dyDescent="0.25">
      <c r="A4" s="256" t="s">
        <v>2</v>
      </c>
      <c r="B4" s="256"/>
      <c r="C4" s="256"/>
      <c r="D4" s="256"/>
      <c r="E4" s="4" t="s">
        <v>22</v>
      </c>
    </row>
    <row r="5" spans="1:5" ht="14.4" thickBot="1" x14ac:dyDescent="0.3">
      <c r="E5" s="4" t="s">
        <v>22</v>
      </c>
    </row>
    <row r="6" spans="1:5" x14ac:dyDescent="0.25">
      <c r="B6" s="257" t="s">
        <v>3</v>
      </c>
      <c r="C6" s="258"/>
      <c r="D6" s="259"/>
      <c r="E6" s="4" t="s">
        <v>22</v>
      </c>
    </row>
    <row r="7" spans="1:5" ht="14.4" thickBot="1" x14ac:dyDescent="0.3">
      <c r="B7" s="1" t="s">
        <v>4</v>
      </c>
      <c r="C7" s="2" t="s">
        <v>164</v>
      </c>
      <c r="D7" s="3" t="s">
        <v>5</v>
      </c>
      <c r="E7" s="4" t="s">
        <v>22</v>
      </c>
    </row>
    <row r="8" spans="1:5" x14ac:dyDescent="0.25">
      <c r="A8" s="110" t="s">
        <v>6</v>
      </c>
      <c r="B8" s="111">
        <v>557</v>
      </c>
      <c r="C8" s="112">
        <v>500</v>
      </c>
      <c r="D8" s="113">
        <v>110822</v>
      </c>
      <c r="E8" s="4" t="s">
        <v>22</v>
      </c>
    </row>
    <row r="9" spans="1:5" x14ac:dyDescent="0.25">
      <c r="A9" s="109"/>
      <c r="B9" s="154"/>
      <c r="C9" s="155"/>
      <c r="D9" s="156"/>
    </row>
    <row r="10" spans="1:5" x14ac:dyDescent="0.25">
      <c r="A10" s="98" t="s">
        <v>7</v>
      </c>
      <c r="B10" s="154">
        <v>557</v>
      </c>
      <c r="C10" s="155">
        <v>486</v>
      </c>
      <c r="D10" s="156">
        <v>110822</v>
      </c>
      <c r="E10" s="4" t="s">
        <v>22</v>
      </c>
    </row>
    <row r="11" spans="1:5" x14ac:dyDescent="0.25">
      <c r="A11" s="222" t="s">
        <v>199</v>
      </c>
      <c r="B11" s="213"/>
      <c r="C11" s="214"/>
      <c r="D11" s="224">
        <v>678</v>
      </c>
    </row>
    <row r="12" spans="1:5" x14ac:dyDescent="0.25">
      <c r="A12" s="101" t="s">
        <v>160</v>
      </c>
      <c r="B12" s="250">
        <f>SUM(B10:B11)</f>
        <v>557</v>
      </c>
      <c r="C12" s="250">
        <f>SUM(C10:C11)</f>
        <v>486</v>
      </c>
      <c r="D12" s="102">
        <f>SUM(D10:D11)</f>
        <v>111500</v>
      </c>
      <c r="E12" s="4" t="s">
        <v>22</v>
      </c>
    </row>
    <row r="13" spans="1:5" x14ac:dyDescent="0.25">
      <c r="A13" s="101"/>
      <c r="B13" s="99"/>
      <c r="C13" s="100"/>
      <c r="D13" s="102"/>
      <c r="E13" s="4" t="s">
        <v>22</v>
      </c>
    </row>
    <row r="14" spans="1:5" x14ac:dyDescent="0.25">
      <c r="A14" s="103" t="s">
        <v>8</v>
      </c>
      <c r="B14" s="99"/>
      <c r="C14" s="100"/>
      <c r="D14" s="102"/>
      <c r="E14" s="4" t="s">
        <v>22</v>
      </c>
    </row>
    <row r="15" spans="1:5" x14ac:dyDescent="0.25">
      <c r="A15" s="225" t="s">
        <v>190</v>
      </c>
      <c r="B15" s="226">
        <v>0</v>
      </c>
      <c r="C15" s="227">
        <v>0</v>
      </c>
      <c r="D15" s="223">
        <v>0</v>
      </c>
      <c r="E15" s="4" t="s">
        <v>22</v>
      </c>
    </row>
    <row r="16" spans="1:5" x14ac:dyDescent="0.25">
      <c r="A16" s="225" t="s">
        <v>200</v>
      </c>
      <c r="B16" s="226"/>
      <c r="C16" s="227"/>
      <c r="D16" s="223">
        <v>-678</v>
      </c>
    </row>
    <row r="17" spans="1:5" x14ac:dyDescent="0.25">
      <c r="A17" s="104" t="s">
        <v>197</v>
      </c>
      <c r="B17" s="99">
        <f>SUM(B15:B16)</f>
        <v>0</v>
      </c>
      <c r="C17" s="100">
        <f>SUM(C15:C16)</f>
        <v>0</v>
      </c>
      <c r="D17" s="102">
        <f>SUM(D15:D16)</f>
        <v>-678</v>
      </c>
      <c r="E17" s="4" t="s">
        <v>22</v>
      </c>
    </row>
    <row r="18" spans="1:5" x14ac:dyDescent="0.25">
      <c r="A18" s="103" t="s">
        <v>159</v>
      </c>
      <c r="B18" s="99"/>
      <c r="C18" s="100"/>
      <c r="D18" s="102"/>
      <c r="E18" s="4" t="s">
        <v>22</v>
      </c>
    </row>
    <row r="19" spans="1:5" x14ac:dyDescent="0.25">
      <c r="A19" s="228" t="s">
        <v>10</v>
      </c>
      <c r="B19" s="99"/>
      <c r="C19" s="100"/>
      <c r="D19" s="102"/>
      <c r="E19" s="4" t="s">
        <v>22</v>
      </c>
    </row>
    <row r="20" spans="1:5" x14ac:dyDescent="0.25">
      <c r="A20" s="225" t="s">
        <v>219</v>
      </c>
      <c r="B20" s="226">
        <v>43</v>
      </c>
      <c r="C20" s="227">
        <v>43</v>
      </c>
      <c r="D20" s="223">
        <v>6988</v>
      </c>
      <c r="E20" s="4" t="s">
        <v>22</v>
      </c>
    </row>
    <row r="21" spans="1:5" x14ac:dyDescent="0.25">
      <c r="A21" s="225" t="s">
        <v>220</v>
      </c>
      <c r="B21" s="226">
        <v>18</v>
      </c>
      <c r="C21" s="227">
        <v>18</v>
      </c>
      <c r="D21" s="223">
        <v>3675</v>
      </c>
      <c r="E21" s="4" t="s">
        <v>22</v>
      </c>
    </row>
    <row r="22" spans="1:5" x14ac:dyDescent="0.25">
      <c r="A22" s="225" t="s">
        <v>222</v>
      </c>
      <c r="B22" s="226">
        <v>4</v>
      </c>
      <c r="C22" s="227">
        <v>4</v>
      </c>
      <c r="D22" s="223">
        <v>1086</v>
      </c>
      <c r="E22" s="4" t="s">
        <v>22</v>
      </c>
    </row>
    <row r="23" spans="1:5" x14ac:dyDescent="0.25">
      <c r="A23" s="225" t="s">
        <v>221</v>
      </c>
      <c r="B23" s="226">
        <v>3</v>
      </c>
      <c r="C23" s="227">
        <v>3</v>
      </c>
      <c r="D23" s="223">
        <v>795</v>
      </c>
      <c r="E23" s="4" t="s">
        <v>22</v>
      </c>
    </row>
    <row r="24" spans="1:5" x14ac:dyDescent="0.25">
      <c r="A24" s="225" t="s">
        <v>223</v>
      </c>
      <c r="B24" s="226">
        <v>3</v>
      </c>
      <c r="C24" s="227">
        <v>3</v>
      </c>
      <c r="D24" s="223">
        <v>618</v>
      </c>
      <c r="E24" s="4" t="s">
        <v>22</v>
      </c>
    </row>
    <row r="25" spans="1:5" x14ac:dyDescent="0.25">
      <c r="A25" s="225" t="s">
        <v>224</v>
      </c>
      <c r="B25" s="226">
        <v>0</v>
      </c>
      <c r="C25" s="227">
        <v>0</v>
      </c>
      <c r="D25" s="223">
        <v>433</v>
      </c>
      <c r="E25" s="4" t="s">
        <v>22</v>
      </c>
    </row>
    <row r="26" spans="1:5" x14ac:dyDescent="0.25">
      <c r="A26" s="228" t="s">
        <v>11</v>
      </c>
      <c r="B26" s="226">
        <v>0</v>
      </c>
      <c r="C26" s="227">
        <v>-24</v>
      </c>
      <c r="D26" s="223">
        <v>820</v>
      </c>
      <c r="E26" s="4" t="s">
        <v>22</v>
      </c>
    </row>
    <row r="27" spans="1:5" x14ac:dyDescent="0.25">
      <c r="A27" s="228" t="s">
        <v>12</v>
      </c>
      <c r="B27" s="226">
        <v>0</v>
      </c>
      <c r="C27" s="227">
        <v>0</v>
      </c>
      <c r="D27" s="223">
        <v>616</v>
      </c>
      <c r="E27" s="4" t="s">
        <v>22</v>
      </c>
    </row>
    <row r="28" spans="1:5" x14ac:dyDescent="0.25">
      <c r="A28" s="228" t="s">
        <v>13</v>
      </c>
      <c r="B28" s="226">
        <v>0</v>
      </c>
      <c r="C28" s="227">
        <v>0</v>
      </c>
      <c r="D28" s="223">
        <v>39</v>
      </c>
      <c r="E28" s="4" t="s">
        <v>22</v>
      </c>
    </row>
    <row r="29" spans="1:5" hidden="1" x14ac:dyDescent="0.25">
      <c r="A29" s="228" t="s">
        <v>14</v>
      </c>
      <c r="B29" s="226">
        <v>0</v>
      </c>
      <c r="C29" s="227">
        <v>0</v>
      </c>
      <c r="D29" s="223">
        <v>0</v>
      </c>
      <c r="E29" s="4" t="s">
        <v>22</v>
      </c>
    </row>
    <row r="30" spans="1:5" hidden="1" x14ac:dyDescent="0.25">
      <c r="A30" s="228" t="s">
        <v>15</v>
      </c>
      <c r="B30" s="226">
        <v>0</v>
      </c>
      <c r="C30" s="227">
        <v>0</v>
      </c>
      <c r="D30" s="223">
        <v>0</v>
      </c>
      <c r="E30" s="4" t="s">
        <v>22</v>
      </c>
    </row>
    <row r="31" spans="1:5" hidden="1" x14ac:dyDescent="0.25">
      <c r="A31" s="228" t="s">
        <v>196</v>
      </c>
      <c r="B31" s="99"/>
      <c r="C31" s="100"/>
      <c r="D31" s="102"/>
      <c r="E31" s="4" t="s">
        <v>22</v>
      </c>
    </row>
    <row r="32" spans="1:5" hidden="1" x14ac:dyDescent="0.25">
      <c r="A32" s="225" t="s">
        <v>9</v>
      </c>
      <c r="B32" s="162">
        <v>0</v>
      </c>
      <c r="C32" s="163">
        <v>0</v>
      </c>
      <c r="D32" s="164">
        <v>0</v>
      </c>
      <c r="E32" s="4" t="s">
        <v>22</v>
      </c>
    </row>
    <row r="33" spans="1:5" x14ac:dyDescent="0.25">
      <c r="A33" s="104" t="s">
        <v>161</v>
      </c>
      <c r="B33" s="99">
        <f>SUM(B20:B32)</f>
        <v>71</v>
      </c>
      <c r="C33" s="100">
        <f>SUM(C20:C32)</f>
        <v>47</v>
      </c>
      <c r="D33" s="102">
        <f>SUM(D20:D32)</f>
        <v>15070</v>
      </c>
      <c r="E33" s="4" t="s">
        <v>22</v>
      </c>
    </row>
    <row r="34" spans="1:5" x14ac:dyDescent="0.25">
      <c r="A34" s="101" t="s">
        <v>162</v>
      </c>
      <c r="B34" s="160">
        <f>B33+B17</f>
        <v>71</v>
      </c>
      <c r="C34" s="30">
        <f>C33+C17</f>
        <v>47</v>
      </c>
      <c r="D34" s="31">
        <f>D33+D17</f>
        <v>14392</v>
      </c>
      <c r="E34" s="4" t="s">
        <v>22</v>
      </c>
    </row>
    <row r="35" spans="1:5" x14ac:dyDescent="0.25">
      <c r="A35" s="105" t="s">
        <v>16</v>
      </c>
      <c r="B35" s="158">
        <f>B12+B34</f>
        <v>628</v>
      </c>
      <c r="C35" s="155">
        <f>C12+C34</f>
        <v>533</v>
      </c>
      <c r="D35" s="159">
        <f>D12+D34</f>
        <v>125892</v>
      </c>
      <c r="E35" s="4" t="s">
        <v>22</v>
      </c>
    </row>
    <row r="36" spans="1:5" x14ac:dyDescent="0.25">
      <c r="A36" s="105" t="s">
        <v>17</v>
      </c>
      <c r="B36" s="158"/>
      <c r="C36" s="155"/>
      <c r="D36" s="159"/>
      <c r="E36" s="4" t="s">
        <v>22</v>
      </c>
    </row>
    <row r="37" spans="1:5" x14ac:dyDescent="0.25">
      <c r="A37" s="228" t="s">
        <v>225</v>
      </c>
      <c r="B37" s="106"/>
      <c r="C37" s="100"/>
      <c r="D37" s="107"/>
      <c r="E37" s="4" t="s">
        <v>22</v>
      </c>
    </row>
    <row r="38" spans="1:5" x14ac:dyDescent="0.25">
      <c r="A38" s="229" t="s">
        <v>226</v>
      </c>
      <c r="B38" s="230">
        <v>3</v>
      </c>
      <c r="C38" s="227">
        <v>3</v>
      </c>
      <c r="D38" s="231">
        <v>530</v>
      </c>
      <c r="E38" s="4" t="s">
        <v>22</v>
      </c>
    </row>
    <row r="39" spans="1:5" x14ac:dyDescent="0.25">
      <c r="A39" s="229" t="s">
        <v>18</v>
      </c>
      <c r="B39" s="230">
        <f>SUM(B38:B38)</f>
        <v>3</v>
      </c>
      <c r="C39" s="227">
        <f>SUM(C38:C38)</f>
        <v>3</v>
      </c>
      <c r="D39" s="231">
        <f>SUM(D38:D38)</f>
        <v>530</v>
      </c>
      <c r="E39" s="4" t="s">
        <v>22</v>
      </c>
    </row>
    <row r="40" spans="1:5" x14ac:dyDescent="0.25">
      <c r="A40" s="228" t="s">
        <v>227</v>
      </c>
      <c r="B40" s="106"/>
      <c r="C40" s="100"/>
      <c r="D40" s="107"/>
      <c r="E40" s="4" t="s">
        <v>22</v>
      </c>
    </row>
    <row r="41" spans="1:5" x14ac:dyDescent="0.25">
      <c r="A41" s="229" t="s">
        <v>228</v>
      </c>
      <c r="B41" s="230">
        <v>0</v>
      </c>
      <c r="C41" s="227">
        <v>0</v>
      </c>
      <c r="D41" s="231">
        <v>-200</v>
      </c>
      <c r="E41" s="4" t="s">
        <v>22</v>
      </c>
    </row>
    <row r="42" spans="1:5" x14ac:dyDescent="0.25">
      <c r="A42" s="229" t="s">
        <v>229</v>
      </c>
      <c r="B42" s="230">
        <v>0</v>
      </c>
      <c r="C42" s="227">
        <v>0</v>
      </c>
      <c r="D42" s="231">
        <v>-14</v>
      </c>
      <c r="E42" s="4" t="s">
        <v>22</v>
      </c>
    </row>
    <row r="43" spans="1:5" x14ac:dyDescent="0.25">
      <c r="A43" s="229" t="s">
        <v>19</v>
      </c>
      <c r="B43" s="230">
        <f>SUM(B41:B42)</f>
        <v>0</v>
      </c>
      <c r="C43" s="227">
        <f>SUM(C41:C42)</f>
        <v>0</v>
      </c>
      <c r="D43" s="231">
        <f>SUM(D41:D42)</f>
        <v>-214</v>
      </c>
      <c r="E43" s="4" t="s">
        <v>22</v>
      </c>
    </row>
    <row r="44" spans="1:5" x14ac:dyDescent="0.25">
      <c r="A44" s="101" t="s">
        <v>20</v>
      </c>
      <c r="B44" s="157">
        <f>B39+B43</f>
        <v>3</v>
      </c>
      <c r="C44" s="30">
        <f>C39+C43</f>
        <v>3</v>
      </c>
      <c r="D44" s="161">
        <f>D39+D43</f>
        <v>316</v>
      </c>
      <c r="E44" s="4" t="s">
        <v>22</v>
      </c>
    </row>
    <row r="45" spans="1:5" x14ac:dyDescent="0.25">
      <c r="A45" s="108" t="s">
        <v>21</v>
      </c>
      <c r="B45" s="154">
        <f>B35+B44</f>
        <v>631</v>
      </c>
      <c r="C45" s="155">
        <f>C35+C44</f>
        <v>536</v>
      </c>
      <c r="D45" s="156">
        <f>D35+D44</f>
        <v>126208</v>
      </c>
      <c r="E45" s="4" t="s">
        <v>22</v>
      </c>
    </row>
    <row r="46" spans="1:5" ht="14.4" thickBot="1" x14ac:dyDescent="0.3">
      <c r="A46" s="232" t="s">
        <v>206</v>
      </c>
      <c r="B46" s="233">
        <f>B45-B8</f>
        <v>74</v>
      </c>
      <c r="C46" s="234">
        <f>C45-C8</f>
        <v>36</v>
      </c>
      <c r="D46" s="235">
        <f>D45-D8</f>
        <v>15386</v>
      </c>
      <c r="E46" s="4" t="s">
        <v>22</v>
      </c>
    </row>
    <row r="47" spans="1:5" x14ac:dyDescent="0.25">
      <c r="A47" s="4"/>
      <c r="E47" s="4" t="s">
        <v>22</v>
      </c>
    </row>
    <row r="48" spans="1:5" ht="16.2" x14ac:dyDescent="0.25">
      <c r="A48" s="251" t="s">
        <v>207</v>
      </c>
      <c r="B48" s="252"/>
      <c r="C48" s="252"/>
      <c r="D48" s="252"/>
      <c r="E48" s="4" t="s">
        <v>22</v>
      </c>
    </row>
    <row r="49" spans="5:5" x14ac:dyDescent="0.25">
      <c r="E49" s="4" t="s">
        <v>23</v>
      </c>
    </row>
  </sheetData>
  <mergeCells count="6">
    <mergeCell ref="A48:D48"/>
    <mergeCell ref="A1:D1"/>
    <mergeCell ref="A2:D2"/>
    <mergeCell ref="A3:D3"/>
    <mergeCell ref="A4:D4"/>
    <mergeCell ref="B6:D6"/>
  </mergeCells>
  <printOptions horizontalCentered="1"/>
  <pageMargins left="0.7" right="0.7" top="0.63" bottom="0.63" header="0.3" footer="0.3"/>
  <pageSetup scale="68" orientation="landscape" r:id="rId1"/>
  <headerFooter>
    <oddHeader>&amp;L&amp;"Arial,Bold"&amp;12B. Summary of Requirements</oddHeader>
    <oddFooter>&amp;C&amp;"Arial,Regular"Exhibit B - Summary of Requirements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4"/>
  <sheetViews>
    <sheetView view="pageBreakPreview" zoomScale="80" zoomScaleNormal="100" zoomScaleSheetLayoutView="80" workbookViewId="0">
      <selection sqref="A1:O1"/>
    </sheetView>
  </sheetViews>
  <sheetFormatPr defaultColWidth="9.109375" defaultRowHeight="13.8" x14ac:dyDescent="0.25"/>
  <cols>
    <col min="1" max="1" width="63.5546875" style="9" customWidth="1"/>
    <col min="2" max="2" width="8.6640625" style="9" customWidth="1"/>
    <col min="3" max="3" width="12.6640625" style="9" customWidth="1"/>
    <col min="4" max="4" width="8.6640625" style="9" hidden="1" customWidth="1"/>
    <col min="5" max="5" width="12.6640625" style="9" hidden="1" customWidth="1"/>
    <col min="6" max="6" width="8.6640625" style="9" hidden="1" customWidth="1"/>
    <col min="7" max="7" width="12.6640625" style="9" hidden="1" customWidth="1"/>
    <col min="8" max="8" width="8.6640625" style="9" hidden="1" customWidth="1"/>
    <col min="9" max="9" width="12.6640625" style="9" hidden="1" customWidth="1"/>
    <col min="10" max="10" width="8.6640625" style="9" hidden="1" customWidth="1"/>
    <col min="11" max="11" width="12.6640625" style="9" hidden="1" customWidth="1"/>
    <col min="12" max="12" width="10.88671875" style="9" customWidth="1"/>
    <col min="13" max="15" width="12.6640625" style="9" customWidth="1"/>
    <col min="16" max="16" width="14" style="4" bestFit="1" customWidth="1"/>
    <col min="17" max="17" width="4.5546875" style="9" customWidth="1"/>
    <col min="18" max="19" width="8.33203125" style="9" customWidth="1"/>
    <col min="20" max="20" width="12.6640625" style="9" customWidth="1"/>
    <col min="21" max="22" width="8.33203125" style="9" customWidth="1"/>
    <col min="23" max="23" width="12.6640625" style="9" customWidth="1"/>
    <col min="24" max="16384" width="9.109375" style="9"/>
  </cols>
  <sheetData>
    <row r="1" spans="1:23" ht="17.399999999999999" x14ac:dyDescent="0.3">
      <c r="A1" s="253" t="s">
        <v>58</v>
      </c>
      <c r="B1" s="253"/>
      <c r="C1" s="253"/>
      <c r="D1" s="253"/>
      <c r="E1" s="253"/>
      <c r="F1" s="253"/>
      <c r="G1" s="253"/>
      <c r="H1" s="253"/>
      <c r="I1" s="253"/>
      <c r="J1" s="253"/>
      <c r="K1" s="253"/>
      <c r="L1" s="253"/>
      <c r="M1" s="253"/>
      <c r="N1" s="253"/>
      <c r="O1" s="253"/>
      <c r="P1" s="69" t="s">
        <v>22</v>
      </c>
      <c r="Q1" s="6"/>
      <c r="R1" s="6"/>
      <c r="S1" s="6"/>
      <c r="T1" s="6"/>
      <c r="U1" s="6"/>
      <c r="V1" s="6"/>
      <c r="W1" s="6"/>
    </row>
    <row r="2" spans="1:23" ht="15" x14ac:dyDescent="0.25">
      <c r="A2" s="254" t="s">
        <v>218</v>
      </c>
      <c r="B2" s="254"/>
      <c r="C2" s="254"/>
      <c r="D2" s="254"/>
      <c r="E2" s="254"/>
      <c r="F2" s="254"/>
      <c r="G2" s="254"/>
      <c r="H2" s="254"/>
      <c r="I2" s="254"/>
      <c r="J2" s="254"/>
      <c r="K2" s="254"/>
      <c r="L2" s="254"/>
      <c r="M2" s="254"/>
      <c r="N2" s="254"/>
      <c r="O2" s="254"/>
      <c r="P2" s="69" t="s">
        <v>22</v>
      </c>
      <c r="Q2" s="7"/>
      <c r="R2" s="7"/>
      <c r="S2" s="7"/>
      <c r="T2" s="7"/>
      <c r="U2" s="7"/>
      <c r="V2" s="7"/>
      <c r="W2" s="7"/>
    </row>
    <row r="3" spans="1:23" x14ac:dyDescent="0.25">
      <c r="A3" s="266" t="s">
        <v>1</v>
      </c>
      <c r="B3" s="266"/>
      <c r="C3" s="266"/>
      <c r="D3" s="266"/>
      <c r="E3" s="266"/>
      <c r="F3" s="266"/>
      <c r="G3" s="266"/>
      <c r="H3" s="266"/>
      <c r="I3" s="266"/>
      <c r="J3" s="266"/>
      <c r="K3" s="266"/>
      <c r="L3" s="266"/>
      <c r="M3" s="266"/>
      <c r="N3" s="266"/>
      <c r="O3" s="266"/>
      <c r="P3" s="69" t="s">
        <v>22</v>
      </c>
      <c r="Q3" s="10"/>
      <c r="R3" s="10"/>
      <c r="S3" s="10"/>
      <c r="T3" s="10"/>
      <c r="U3" s="10"/>
      <c r="V3" s="10"/>
      <c r="W3" s="10"/>
    </row>
    <row r="4" spans="1:23" x14ac:dyDescent="0.25">
      <c r="A4" s="260" t="s">
        <v>2</v>
      </c>
      <c r="B4" s="260"/>
      <c r="C4" s="260"/>
      <c r="D4" s="260"/>
      <c r="E4" s="260"/>
      <c r="F4" s="260"/>
      <c r="G4" s="260"/>
      <c r="H4" s="260"/>
      <c r="I4" s="260"/>
      <c r="J4" s="260"/>
      <c r="K4" s="260"/>
      <c r="L4" s="260"/>
      <c r="M4" s="260"/>
      <c r="N4" s="260"/>
      <c r="O4" s="260"/>
      <c r="P4" s="69" t="s">
        <v>22</v>
      </c>
      <c r="Q4" s="8"/>
      <c r="R4" s="8"/>
      <c r="S4" s="8"/>
      <c r="T4" s="8"/>
      <c r="U4" s="8"/>
      <c r="V4" s="8"/>
      <c r="W4" s="8"/>
    </row>
    <row r="5" spans="1:23" x14ac:dyDescent="0.25">
      <c r="A5" s="260"/>
      <c r="B5" s="260"/>
      <c r="C5" s="260"/>
      <c r="D5" s="260"/>
      <c r="E5" s="260"/>
      <c r="F5" s="260"/>
      <c r="G5" s="260"/>
      <c r="H5" s="260"/>
      <c r="I5" s="260"/>
      <c r="J5" s="260"/>
      <c r="K5" s="260"/>
      <c r="L5" s="260"/>
      <c r="M5" s="260"/>
      <c r="N5" s="40"/>
      <c r="O5" s="40"/>
      <c r="P5" s="69" t="s">
        <v>22</v>
      </c>
      <c r="Q5" s="8"/>
      <c r="R5" s="8"/>
      <c r="S5" s="8"/>
      <c r="T5" s="8"/>
      <c r="U5" s="8"/>
      <c r="V5" s="8"/>
      <c r="W5" s="8"/>
    </row>
    <row r="6" spans="1:23" s="22" customFormat="1" ht="48.6" customHeight="1" x14ac:dyDescent="0.25">
      <c r="A6" s="324" t="s">
        <v>130</v>
      </c>
      <c r="B6" s="322" t="s">
        <v>266</v>
      </c>
      <c r="C6" s="327"/>
      <c r="D6" s="327"/>
      <c r="E6" s="327"/>
      <c r="F6" s="327"/>
      <c r="G6" s="327"/>
      <c r="H6" s="322" t="s">
        <v>267</v>
      </c>
      <c r="I6" s="327"/>
      <c r="J6" s="327"/>
      <c r="K6" s="327"/>
      <c r="L6" s="327"/>
      <c r="M6" s="323"/>
      <c r="N6" s="71"/>
      <c r="O6" s="71"/>
      <c r="P6" s="69" t="s">
        <v>22</v>
      </c>
    </row>
    <row r="7" spans="1:23" s="22" customFormat="1" ht="32.4" customHeight="1" x14ac:dyDescent="0.25">
      <c r="A7" s="325"/>
      <c r="B7" s="322" t="s">
        <v>236</v>
      </c>
      <c r="C7" s="323"/>
      <c r="D7" s="322" t="s">
        <v>132</v>
      </c>
      <c r="E7" s="323"/>
      <c r="F7" s="322" t="s">
        <v>37</v>
      </c>
      <c r="G7" s="323"/>
      <c r="H7" s="322" t="s">
        <v>131</v>
      </c>
      <c r="I7" s="323"/>
      <c r="J7" s="322" t="s">
        <v>132</v>
      </c>
      <c r="K7" s="323"/>
      <c r="L7" s="322" t="s">
        <v>268</v>
      </c>
      <c r="M7" s="323"/>
      <c r="N7" s="71"/>
      <c r="O7" s="71"/>
      <c r="P7" s="69" t="s">
        <v>22</v>
      </c>
    </row>
    <row r="8" spans="1:23" s="22" customFormat="1" ht="27.6" x14ac:dyDescent="0.25">
      <c r="A8" s="326"/>
      <c r="B8" s="21" t="s">
        <v>4</v>
      </c>
      <c r="C8" s="21" t="s">
        <v>5</v>
      </c>
      <c r="D8" s="21" t="s">
        <v>4</v>
      </c>
      <c r="E8" s="21" t="s">
        <v>5</v>
      </c>
      <c r="F8" s="21" t="s">
        <v>4</v>
      </c>
      <c r="G8" s="21" t="s">
        <v>5</v>
      </c>
      <c r="H8" s="21" t="s">
        <v>4</v>
      </c>
      <c r="I8" s="21" t="s">
        <v>5</v>
      </c>
      <c r="J8" s="21" t="s">
        <v>4</v>
      </c>
      <c r="K8" s="21" t="s">
        <v>5</v>
      </c>
      <c r="L8" s="21" t="s">
        <v>4</v>
      </c>
      <c r="M8" s="21" t="s">
        <v>5</v>
      </c>
      <c r="N8" s="87"/>
      <c r="O8" s="87"/>
      <c r="P8" s="69" t="s">
        <v>22</v>
      </c>
    </row>
    <row r="9" spans="1:23" s="22" customFormat="1" x14ac:dyDescent="0.25">
      <c r="A9" s="92" t="s">
        <v>133</v>
      </c>
      <c r="B9" s="186">
        <v>0</v>
      </c>
      <c r="C9" s="186">
        <v>0</v>
      </c>
      <c r="D9" s="186">
        <v>0</v>
      </c>
      <c r="E9" s="186">
        <v>0</v>
      </c>
      <c r="F9" s="186">
        <v>0</v>
      </c>
      <c r="G9" s="186">
        <v>0</v>
      </c>
      <c r="H9" s="186">
        <v>0</v>
      </c>
      <c r="I9" s="186">
        <v>0</v>
      </c>
      <c r="J9" s="186">
        <v>0</v>
      </c>
      <c r="K9" s="186">
        <v>0</v>
      </c>
      <c r="L9" s="186">
        <v>0</v>
      </c>
      <c r="M9" s="186">
        <v>0</v>
      </c>
      <c r="N9" s="88"/>
      <c r="O9" s="88"/>
      <c r="P9" s="69" t="s">
        <v>22</v>
      </c>
    </row>
    <row r="10" spans="1:23" s="22" customFormat="1" x14ac:dyDescent="0.25">
      <c r="A10" s="93" t="s">
        <v>134</v>
      </c>
      <c r="B10" s="191">
        <v>3</v>
      </c>
      <c r="C10" s="191">
        <v>468</v>
      </c>
      <c r="D10" s="191">
        <v>0</v>
      </c>
      <c r="E10" s="191">
        <v>0</v>
      </c>
      <c r="F10" s="191">
        <v>0</v>
      </c>
      <c r="G10" s="191">
        <v>0</v>
      </c>
      <c r="H10" s="191">
        <v>0</v>
      </c>
      <c r="I10" s="191">
        <v>0</v>
      </c>
      <c r="J10" s="191">
        <v>0</v>
      </c>
      <c r="K10" s="191">
        <v>0</v>
      </c>
      <c r="L10" s="191">
        <v>0</v>
      </c>
      <c r="M10" s="191">
        <v>0</v>
      </c>
      <c r="N10" s="88"/>
      <c r="O10" s="88"/>
      <c r="P10" s="69" t="s">
        <v>22</v>
      </c>
    </row>
    <row r="11" spans="1:23" s="22" customFormat="1" x14ac:dyDescent="0.25">
      <c r="A11" s="93" t="s">
        <v>135</v>
      </c>
      <c r="B11" s="191">
        <v>0</v>
      </c>
      <c r="C11" s="191">
        <v>0</v>
      </c>
      <c r="D11" s="191">
        <v>0</v>
      </c>
      <c r="E11" s="191">
        <v>0</v>
      </c>
      <c r="F11" s="191">
        <v>0</v>
      </c>
      <c r="G11" s="191">
        <v>0</v>
      </c>
      <c r="H11" s="191">
        <v>0</v>
      </c>
      <c r="I11" s="191">
        <v>0</v>
      </c>
      <c r="J11" s="191">
        <v>0</v>
      </c>
      <c r="K11" s="191">
        <v>0</v>
      </c>
      <c r="L11" s="191">
        <v>0</v>
      </c>
      <c r="M11" s="191">
        <v>0</v>
      </c>
      <c r="N11" s="88"/>
      <c r="O11" s="88"/>
      <c r="P11" s="69" t="s">
        <v>22</v>
      </c>
    </row>
    <row r="12" spans="1:23" s="22" customFormat="1" x14ac:dyDescent="0.25">
      <c r="A12" s="93" t="s">
        <v>136</v>
      </c>
      <c r="B12" s="191">
        <v>0</v>
      </c>
      <c r="C12" s="191">
        <v>0</v>
      </c>
      <c r="D12" s="191">
        <v>0</v>
      </c>
      <c r="E12" s="191">
        <v>0</v>
      </c>
      <c r="F12" s="191">
        <v>0</v>
      </c>
      <c r="G12" s="191">
        <v>0</v>
      </c>
      <c r="H12" s="191">
        <v>0</v>
      </c>
      <c r="I12" s="191">
        <v>0</v>
      </c>
      <c r="J12" s="191">
        <v>0</v>
      </c>
      <c r="K12" s="191">
        <v>0</v>
      </c>
      <c r="L12" s="191">
        <v>0</v>
      </c>
      <c r="M12" s="191">
        <v>0</v>
      </c>
      <c r="N12" s="88"/>
      <c r="O12" s="88"/>
      <c r="P12" s="69" t="s">
        <v>22</v>
      </c>
    </row>
    <row r="13" spans="1:23" s="22" customFormat="1" x14ac:dyDescent="0.25">
      <c r="A13" s="93" t="s">
        <v>137</v>
      </c>
      <c r="B13" s="191">
        <v>0</v>
      </c>
      <c r="C13" s="191">
        <v>0</v>
      </c>
      <c r="D13" s="191">
        <v>0</v>
      </c>
      <c r="E13" s="191">
        <v>0</v>
      </c>
      <c r="F13" s="191">
        <v>0</v>
      </c>
      <c r="G13" s="191">
        <v>0</v>
      </c>
      <c r="H13" s="191">
        <v>0</v>
      </c>
      <c r="I13" s="191">
        <v>0</v>
      </c>
      <c r="J13" s="191">
        <v>0</v>
      </c>
      <c r="K13" s="191">
        <v>0</v>
      </c>
      <c r="L13" s="191">
        <v>0</v>
      </c>
      <c r="M13" s="191">
        <v>0</v>
      </c>
      <c r="N13" s="88"/>
      <c r="O13" s="88"/>
      <c r="P13" s="69" t="s">
        <v>22</v>
      </c>
    </row>
    <row r="14" spans="1:23" s="22" customFormat="1" x14ac:dyDescent="0.25">
      <c r="A14" s="93" t="s">
        <v>138</v>
      </c>
      <c r="B14" s="191">
        <v>0</v>
      </c>
      <c r="C14" s="191">
        <v>0</v>
      </c>
      <c r="D14" s="191">
        <v>0</v>
      </c>
      <c r="E14" s="191">
        <v>0</v>
      </c>
      <c r="F14" s="191">
        <v>0</v>
      </c>
      <c r="G14" s="191">
        <v>0</v>
      </c>
      <c r="H14" s="191">
        <v>0</v>
      </c>
      <c r="I14" s="191">
        <v>0</v>
      </c>
      <c r="J14" s="191">
        <v>0</v>
      </c>
      <c r="K14" s="191">
        <v>0</v>
      </c>
      <c r="L14" s="191">
        <v>0</v>
      </c>
      <c r="M14" s="191">
        <v>0</v>
      </c>
      <c r="N14" s="88"/>
      <c r="O14" s="88"/>
      <c r="P14" s="69" t="s">
        <v>22</v>
      </c>
    </row>
    <row r="15" spans="1:23" s="22" customFormat="1" x14ac:dyDescent="0.25">
      <c r="A15" s="93" t="s">
        <v>139</v>
      </c>
      <c r="B15" s="191">
        <v>0</v>
      </c>
      <c r="C15" s="191">
        <v>0</v>
      </c>
      <c r="D15" s="191">
        <v>0</v>
      </c>
      <c r="E15" s="191">
        <v>0</v>
      </c>
      <c r="F15" s="191">
        <v>0</v>
      </c>
      <c r="G15" s="191">
        <v>0</v>
      </c>
      <c r="H15" s="191">
        <v>0</v>
      </c>
      <c r="I15" s="191">
        <v>0</v>
      </c>
      <c r="J15" s="191">
        <v>0</v>
      </c>
      <c r="K15" s="191">
        <v>0</v>
      </c>
      <c r="L15" s="191">
        <v>0</v>
      </c>
      <c r="M15" s="191">
        <v>0</v>
      </c>
      <c r="N15" s="88"/>
      <c r="O15" s="88"/>
      <c r="P15" s="69" t="s">
        <v>22</v>
      </c>
    </row>
    <row r="16" spans="1:23" s="22" customFormat="1" x14ac:dyDescent="0.25">
      <c r="A16" s="93" t="s">
        <v>140</v>
      </c>
      <c r="B16" s="191">
        <v>0</v>
      </c>
      <c r="C16" s="191">
        <v>0</v>
      </c>
      <c r="D16" s="191">
        <v>0</v>
      </c>
      <c r="E16" s="191">
        <v>0</v>
      </c>
      <c r="F16" s="191">
        <v>0</v>
      </c>
      <c r="G16" s="191">
        <v>0</v>
      </c>
      <c r="H16" s="191">
        <v>0</v>
      </c>
      <c r="I16" s="191">
        <v>0</v>
      </c>
      <c r="J16" s="191">
        <v>0</v>
      </c>
      <c r="K16" s="191">
        <v>0</v>
      </c>
      <c r="L16" s="191">
        <v>0</v>
      </c>
      <c r="M16" s="191">
        <v>0</v>
      </c>
      <c r="N16" s="88"/>
      <c r="O16" s="88"/>
      <c r="P16" s="69" t="s">
        <v>22</v>
      </c>
    </row>
    <row r="17" spans="1:16" s="22" customFormat="1" x14ac:dyDescent="0.25">
      <c r="A17" s="93" t="s">
        <v>141</v>
      </c>
      <c r="B17" s="191">
        <v>0</v>
      </c>
      <c r="C17" s="191">
        <v>0</v>
      </c>
      <c r="D17" s="191">
        <v>0</v>
      </c>
      <c r="E17" s="191">
        <v>0</v>
      </c>
      <c r="F17" s="191">
        <v>0</v>
      </c>
      <c r="G17" s="191">
        <v>0</v>
      </c>
      <c r="H17" s="191">
        <v>0</v>
      </c>
      <c r="I17" s="191">
        <v>0</v>
      </c>
      <c r="J17" s="191">
        <v>0</v>
      </c>
      <c r="K17" s="191">
        <v>0</v>
      </c>
      <c r="L17" s="191">
        <v>0</v>
      </c>
      <c r="M17" s="191">
        <v>0</v>
      </c>
      <c r="N17" s="88"/>
      <c r="O17" s="88"/>
      <c r="P17" s="69" t="s">
        <v>22</v>
      </c>
    </row>
    <row r="18" spans="1:16" s="22" customFormat="1" x14ac:dyDescent="0.25">
      <c r="A18" s="93" t="s">
        <v>142</v>
      </c>
      <c r="B18" s="191">
        <v>0</v>
      </c>
      <c r="C18" s="191">
        <v>0</v>
      </c>
      <c r="D18" s="191">
        <v>0</v>
      </c>
      <c r="E18" s="191">
        <v>0</v>
      </c>
      <c r="F18" s="191">
        <v>0</v>
      </c>
      <c r="G18" s="191">
        <v>0</v>
      </c>
      <c r="H18" s="191">
        <v>0</v>
      </c>
      <c r="I18" s="191">
        <v>0</v>
      </c>
      <c r="J18" s="191">
        <v>0</v>
      </c>
      <c r="K18" s="191">
        <v>0</v>
      </c>
      <c r="L18" s="191">
        <v>0</v>
      </c>
      <c r="M18" s="191">
        <v>0</v>
      </c>
      <c r="N18" s="88"/>
      <c r="O18" s="88"/>
      <c r="P18" s="69" t="s">
        <v>22</v>
      </c>
    </row>
    <row r="19" spans="1:16" s="22" customFormat="1" x14ac:dyDescent="0.25">
      <c r="A19" s="93" t="s">
        <v>143</v>
      </c>
      <c r="B19" s="191">
        <v>0</v>
      </c>
      <c r="C19" s="191">
        <v>0</v>
      </c>
      <c r="D19" s="191">
        <v>0</v>
      </c>
      <c r="E19" s="191">
        <v>0</v>
      </c>
      <c r="F19" s="191">
        <v>0</v>
      </c>
      <c r="G19" s="191">
        <v>0</v>
      </c>
      <c r="H19" s="191">
        <v>0</v>
      </c>
      <c r="I19" s="191">
        <v>0</v>
      </c>
      <c r="J19" s="191">
        <v>0</v>
      </c>
      <c r="K19" s="191">
        <v>0</v>
      </c>
      <c r="L19" s="191">
        <v>0</v>
      </c>
      <c r="M19" s="191">
        <v>0</v>
      </c>
      <c r="N19" s="88"/>
      <c r="O19" s="88"/>
      <c r="P19" s="69" t="s">
        <v>22</v>
      </c>
    </row>
    <row r="20" spans="1:16" s="22" customFormat="1" x14ac:dyDescent="0.25">
      <c r="A20" s="94" t="s">
        <v>144</v>
      </c>
      <c r="B20" s="187">
        <v>0</v>
      </c>
      <c r="C20" s="187">
        <v>0</v>
      </c>
      <c r="D20" s="187">
        <v>0</v>
      </c>
      <c r="E20" s="187">
        <v>0</v>
      </c>
      <c r="F20" s="187">
        <v>0</v>
      </c>
      <c r="G20" s="187">
        <v>0</v>
      </c>
      <c r="H20" s="187">
        <v>0</v>
      </c>
      <c r="I20" s="187">
        <v>0</v>
      </c>
      <c r="J20" s="187">
        <v>0</v>
      </c>
      <c r="K20" s="187">
        <v>0</v>
      </c>
      <c r="L20" s="187">
        <v>0</v>
      </c>
      <c r="M20" s="187">
        <v>0</v>
      </c>
      <c r="N20" s="88"/>
      <c r="O20" s="88"/>
      <c r="P20" s="69" t="s">
        <v>22</v>
      </c>
    </row>
    <row r="21" spans="1:16" s="22" customFormat="1" x14ac:dyDescent="0.25">
      <c r="A21" s="92" t="s">
        <v>145</v>
      </c>
      <c r="B21" s="186">
        <f>SUM(B9:B20)</f>
        <v>3</v>
      </c>
      <c r="C21" s="186">
        <f>SUM(C9:C20)</f>
        <v>468</v>
      </c>
      <c r="D21" s="186">
        <f>SUM(D9:D20)</f>
        <v>0</v>
      </c>
      <c r="E21" s="186">
        <f>SUM(E9:E20)</f>
        <v>0</v>
      </c>
      <c r="F21" s="186">
        <f>SUM(F9:F20)</f>
        <v>0</v>
      </c>
      <c r="G21" s="186">
        <f t="shared" ref="G21" si="0">SUM(G9:G20)</f>
        <v>0</v>
      </c>
      <c r="H21" s="186">
        <f>SUM(H9:H20)</f>
        <v>0</v>
      </c>
      <c r="I21" s="186">
        <f t="shared" ref="I21" si="1">SUM(I9:I20)</f>
        <v>0</v>
      </c>
      <c r="J21" s="186">
        <f>SUM(J9:J20)</f>
        <v>0</v>
      </c>
      <c r="K21" s="186">
        <f t="shared" ref="K21" si="2">SUM(K9:K20)</f>
        <v>0</v>
      </c>
      <c r="L21" s="186">
        <f>SUM(L9:L20)</f>
        <v>0</v>
      </c>
      <c r="M21" s="186">
        <f t="shared" ref="M21" si="3">SUM(M9:M20)</f>
        <v>0</v>
      </c>
      <c r="N21" s="88"/>
      <c r="O21" s="88"/>
      <c r="P21" s="69" t="s">
        <v>22</v>
      </c>
    </row>
    <row r="22" spans="1:16" s="22" customFormat="1" x14ac:dyDescent="0.25">
      <c r="A22" s="95" t="s">
        <v>146</v>
      </c>
      <c r="B22" s="191">
        <v>0</v>
      </c>
      <c r="C22" s="191">
        <v>0</v>
      </c>
      <c r="D22" s="191">
        <f t="shared" ref="D22:L22" si="4">-D21*0.5</f>
        <v>0</v>
      </c>
      <c r="E22" s="191">
        <f t="shared" si="4"/>
        <v>0</v>
      </c>
      <c r="F22" s="191">
        <f t="shared" si="4"/>
        <v>0</v>
      </c>
      <c r="G22" s="191"/>
      <c r="H22" s="191">
        <f t="shared" si="4"/>
        <v>0</v>
      </c>
      <c r="I22" s="191">
        <f t="shared" si="4"/>
        <v>0</v>
      </c>
      <c r="J22" s="191">
        <f t="shared" si="4"/>
        <v>0</v>
      </c>
      <c r="K22" s="191">
        <f t="shared" si="4"/>
        <v>0</v>
      </c>
      <c r="L22" s="191">
        <f t="shared" si="4"/>
        <v>0</v>
      </c>
      <c r="M22" s="191"/>
      <c r="N22" s="88"/>
      <c r="O22" s="88"/>
      <c r="P22" s="69" t="s">
        <v>22</v>
      </c>
    </row>
    <row r="23" spans="1:16" s="22" customFormat="1" x14ac:dyDescent="0.25">
      <c r="A23" s="93" t="s">
        <v>185</v>
      </c>
      <c r="B23" s="191"/>
      <c r="C23" s="191">
        <v>0</v>
      </c>
      <c r="D23" s="191"/>
      <c r="E23" s="191">
        <v>0</v>
      </c>
      <c r="F23" s="191"/>
      <c r="G23" s="191">
        <v>0</v>
      </c>
      <c r="H23" s="191"/>
      <c r="I23" s="191">
        <v>0</v>
      </c>
      <c r="J23" s="191"/>
      <c r="K23" s="191">
        <v>0</v>
      </c>
      <c r="L23" s="191"/>
      <c r="M23" s="191">
        <v>0</v>
      </c>
      <c r="N23" s="88"/>
      <c r="O23" s="88"/>
      <c r="P23" s="69" t="s">
        <v>22</v>
      </c>
    </row>
    <row r="24" spans="1:16" x14ac:dyDescent="0.25">
      <c r="A24" s="94" t="s">
        <v>147</v>
      </c>
      <c r="B24" s="187">
        <f>SUM(B21:B23)</f>
        <v>3</v>
      </c>
      <c r="C24" s="187">
        <f t="shared" ref="C24:M24" si="5">SUM(C21:C23)</f>
        <v>468</v>
      </c>
      <c r="D24" s="187">
        <f t="shared" si="5"/>
        <v>0</v>
      </c>
      <c r="E24" s="187">
        <f t="shared" si="5"/>
        <v>0</v>
      </c>
      <c r="F24" s="187">
        <f t="shared" si="5"/>
        <v>0</v>
      </c>
      <c r="G24" s="187">
        <f t="shared" si="5"/>
        <v>0</v>
      </c>
      <c r="H24" s="187">
        <f t="shared" si="5"/>
        <v>0</v>
      </c>
      <c r="I24" s="187">
        <f t="shared" si="5"/>
        <v>0</v>
      </c>
      <c r="J24" s="187">
        <f t="shared" si="5"/>
        <v>0</v>
      </c>
      <c r="K24" s="187">
        <f t="shared" si="5"/>
        <v>0</v>
      </c>
      <c r="L24" s="187">
        <f t="shared" si="5"/>
        <v>0</v>
      </c>
      <c r="M24" s="187">
        <f t="shared" si="5"/>
        <v>0</v>
      </c>
      <c r="N24" s="88"/>
      <c r="O24" s="88"/>
      <c r="P24" s="69" t="s">
        <v>22</v>
      </c>
    </row>
    <row r="25" spans="1:16" x14ac:dyDescent="0.25">
      <c r="A25" s="93" t="s">
        <v>106</v>
      </c>
      <c r="B25" s="191"/>
      <c r="C25" s="191">
        <v>0</v>
      </c>
      <c r="D25" s="191"/>
      <c r="E25" s="191">
        <v>0</v>
      </c>
      <c r="F25" s="191"/>
      <c r="G25" s="191">
        <v>0</v>
      </c>
      <c r="H25" s="191"/>
      <c r="I25" s="191">
        <v>0</v>
      </c>
      <c r="J25" s="191"/>
      <c r="K25" s="191">
        <v>0</v>
      </c>
      <c r="L25" s="191"/>
      <c r="M25" s="191">
        <v>0</v>
      </c>
      <c r="N25" s="88"/>
      <c r="O25" s="88"/>
      <c r="P25" s="69" t="s">
        <v>22</v>
      </c>
    </row>
    <row r="26" spans="1:16" x14ac:dyDescent="0.25">
      <c r="A26" s="93" t="s">
        <v>107</v>
      </c>
      <c r="B26" s="191"/>
      <c r="C26" s="191">
        <v>30</v>
      </c>
      <c r="D26" s="191"/>
      <c r="E26" s="191">
        <v>0</v>
      </c>
      <c r="F26" s="191"/>
      <c r="G26" s="191">
        <v>0</v>
      </c>
      <c r="H26" s="191"/>
      <c r="I26" s="191">
        <v>0</v>
      </c>
      <c r="J26" s="191"/>
      <c r="K26" s="191">
        <v>0</v>
      </c>
      <c r="L26" s="191"/>
      <c r="M26" s="191">
        <v>-50</v>
      </c>
      <c r="N26" s="88"/>
      <c r="O26" s="88"/>
      <c r="P26" s="69" t="s">
        <v>22</v>
      </c>
    </row>
    <row r="27" spans="1:16" x14ac:dyDescent="0.25">
      <c r="A27" s="149" t="s">
        <v>186</v>
      </c>
      <c r="B27" s="191"/>
      <c r="C27" s="191">
        <v>0</v>
      </c>
      <c r="D27" s="191"/>
      <c r="E27" s="191">
        <v>0</v>
      </c>
      <c r="F27" s="191"/>
      <c r="G27" s="191">
        <v>0</v>
      </c>
      <c r="H27" s="191"/>
      <c r="I27" s="191">
        <v>0</v>
      </c>
      <c r="J27" s="191"/>
      <c r="K27" s="191">
        <v>0</v>
      </c>
      <c r="L27" s="191"/>
      <c r="M27" s="191">
        <v>-15</v>
      </c>
      <c r="N27" s="88"/>
      <c r="O27" s="88"/>
      <c r="P27" s="69" t="s">
        <v>22</v>
      </c>
    </row>
    <row r="28" spans="1:16" x14ac:dyDescent="0.25">
      <c r="A28" s="93" t="s">
        <v>108</v>
      </c>
      <c r="B28" s="191"/>
      <c r="C28" s="191">
        <v>0</v>
      </c>
      <c r="D28" s="191"/>
      <c r="E28" s="191">
        <v>0</v>
      </c>
      <c r="F28" s="191"/>
      <c r="G28" s="191">
        <v>0</v>
      </c>
      <c r="H28" s="191"/>
      <c r="I28" s="191">
        <v>0</v>
      </c>
      <c r="J28" s="191"/>
      <c r="K28" s="191">
        <v>0</v>
      </c>
      <c r="L28" s="191"/>
      <c r="M28" s="191">
        <v>0</v>
      </c>
      <c r="N28" s="88"/>
      <c r="O28" s="88"/>
      <c r="P28" s="69" t="s">
        <v>22</v>
      </c>
    </row>
    <row r="29" spans="1:16" x14ac:dyDescent="0.25">
      <c r="A29" s="93" t="s">
        <v>110</v>
      </c>
      <c r="B29" s="191"/>
      <c r="C29" s="191">
        <v>14</v>
      </c>
      <c r="D29" s="191"/>
      <c r="E29" s="191">
        <v>0</v>
      </c>
      <c r="F29" s="191"/>
      <c r="G29" s="191">
        <v>0</v>
      </c>
      <c r="H29" s="191"/>
      <c r="I29" s="191">
        <v>0</v>
      </c>
      <c r="J29" s="191"/>
      <c r="K29" s="191">
        <v>0</v>
      </c>
      <c r="L29" s="191"/>
      <c r="M29" s="191">
        <v>-15</v>
      </c>
      <c r="N29" s="88"/>
      <c r="O29" s="88"/>
      <c r="P29" s="69" t="s">
        <v>22</v>
      </c>
    </row>
    <row r="30" spans="1:16" x14ac:dyDescent="0.25">
      <c r="A30" s="93" t="s">
        <v>111</v>
      </c>
      <c r="B30" s="191"/>
      <c r="C30" s="191">
        <v>0</v>
      </c>
      <c r="D30" s="191"/>
      <c r="E30" s="191">
        <v>0</v>
      </c>
      <c r="F30" s="191"/>
      <c r="G30" s="191">
        <v>0</v>
      </c>
      <c r="H30" s="191"/>
      <c r="I30" s="191">
        <v>0</v>
      </c>
      <c r="J30" s="191"/>
      <c r="K30" s="191">
        <v>0</v>
      </c>
      <c r="L30" s="191"/>
      <c r="M30" s="191">
        <v>-10</v>
      </c>
      <c r="N30" s="88"/>
      <c r="O30" s="88"/>
      <c r="P30" s="69" t="s">
        <v>22</v>
      </c>
    </row>
    <row r="31" spans="1:16" x14ac:dyDescent="0.25">
      <c r="A31" s="93" t="s">
        <v>112</v>
      </c>
      <c r="B31" s="191"/>
      <c r="C31" s="191">
        <v>0</v>
      </c>
      <c r="D31" s="191"/>
      <c r="E31" s="191">
        <v>0</v>
      </c>
      <c r="F31" s="191"/>
      <c r="G31" s="191">
        <v>0</v>
      </c>
      <c r="H31" s="191"/>
      <c r="I31" s="191">
        <v>0</v>
      </c>
      <c r="J31" s="191"/>
      <c r="K31" s="191">
        <v>0</v>
      </c>
      <c r="L31" s="191"/>
      <c r="M31" s="191">
        <v>-10</v>
      </c>
      <c r="N31" s="88"/>
      <c r="O31" s="88"/>
      <c r="P31" s="69" t="s">
        <v>22</v>
      </c>
    </row>
    <row r="32" spans="1:16" x14ac:dyDescent="0.25">
      <c r="A32" s="93" t="s">
        <v>113</v>
      </c>
      <c r="B32" s="191"/>
      <c r="C32" s="191">
        <v>11</v>
      </c>
      <c r="D32" s="191"/>
      <c r="E32" s="191">
        <v>0</v>
      </c>
      <c r="F32" s="191"/>
      <c r="G32" s="191">
        <v>0</v>
      </c>
      <c r="H32" s="191"/>
      <c r="I32" s="191">
        <v>0</v>
      </c>
      <c r="J32" s="191"/>
      <c r="K32" s="191">
        <v>0</v>
      </c>
      <c r="L32" s="191"/>
      <c r="M32" s="191">
        <v>-15</v>
      </c>
      <c r="N32" s="88"/>
      <c r="O32" s="88"/>
      <c r="P32" s="69" t="s">
        <v>22</v>
      </c>
    </row>
    <row r="33" spans="1:16" x14ac:dyDescent="0.25">
      <c r="A33" s="93" t="s">
        <v>114</v>
      </c>
      <c r="B33" s="191"/>
      <c r="C33" s="191">
        <v>0</v>
      </c>
      <c r="D33" s="191"/>
      <c r="E33" s="191">
        <v>0</v>
      </c>
      <c r="F33" s="191"/>
      <c r="G33" s="191">
        <v>0</v>
      </c>
      <c r="H33" s="191"/>
      <c r="I33" s="191">
        <v>0</v>
      </c>
      <c r="J33" s="191"/>
      <c r="K33" s="191">
        <v>0</v>
      </c>
      <c r="L33" s="191"/>
      <c r="M33" s="191">
        <v>-15</v>
      </c>
      <c r="N33" s="88"/>
      <c r="O33" s="88"/>
      <c r="P33" s="69" t="s">
        <v>22</v>
      </c>
    </row>
    <row r="34" spans="1:16" x14ac:dyDescent="0.25">
      <c r="A34" s="93" t="s">
        <v>116</v>
      </c>
      <c r="B34" s="191"/>
      <c r="C34" s="191">
        <v>0</v>
      </c>
      <c r="D34" s="191"/>
      <c r="E34" s="191">
        <v>0</v>
      </c>
      <c r="F34" s="191"/>
      <c r="G34" s="191">
        <v>0</v>
      </c>
      <c r="H34" s="191"/>
      <c r="I34" s="191">
        <v>0</v>
      </c>
      <c r="J34" s="191"/>
      <c r="K34" s="191">
        <v>0</v>
      </c>
      <c r="L34" s="191"/>
      <c r="M34" s="191">
        <v>0</v>
      </c>
      <c r="N34" s="88"/>
      <c r="O34" s="88"/>
      <c r="P34" s="69" t="s">
        <v>22</v>
      </c>
    </row>
    <row r="35" spans="1:16" x14ac:dyDescent="0.25">
      <c r="A35" s="93" t="s">
        <v>117</v>
      </c>
      <c r="B35" s="191"/>
      <c r="C35" s="191">
        <v>0</v>
      </c>
      <c r="D35" s="191"/>
      <c r="E35" s="191">
        <v>0</v>
      </c>
      <c r="F35" s="191"/>
      <c r="G35" s="191">
        <v>0</v>
      </c>
      <c r="H35" s="191"/>
      <c r="I35" s="191">
        <v>0</v>
      </c>
      <c r="J35" s="191"/>
      <c r="K35" s="191">
        <v>0</v>
      </c>
      <c r="L35" s="191"/>
      <c r="M35" s="191">
        <v>0</v>
      </c>
      <c r="N35" s="88"/>
      <c r="O35" s="88"/>
      <c r="P35" s="69" t="s">
        <v>22</v>
      </c>
    </row>
    <row r="36" spans="1:16" x14ac:dyDescent="0.25">
      <c r="A36" s="93" t="s">
        <v>119</v>
      </c>
      <c r="B36" s="191"/>
      <c r="C36" s="191">
        <v>5</v>
      </c>
      <c r="D36" s="191"/>
      <c r="E36" s="191">
        <v>0</v>
      </c>
      <c r="F36" s="191"/>
      <c r="G36" s="191">
        <v>0</v>
      </c>
      <c r="H36" s="191"/>
      <c r="I36" s="191">
        <v>0</v>
      </c>
      <c r="J36" s="191"/>
      <c r="K36" s="191">
        <v>0</v>
      </c>
      <c r="L36" s="191"/>
      <c r="M36" s="191">
        <v>-50</v>
      </c>
      <c r="N36" s="88"/>
      <c r="O36" s="88"/>
      <c r="P36" s="69" t="s">
        <v>22</v>
      </c>
    </row>
    <row r="37" spans="1:16" x14ac:dyDescent="0.25">
      <c r="A37" s="96" t="s">
        <v>120</v>
      </c>
      <c r="B37" s="192"/>
      <c r="C37" s="192">
        <v>2</v>
      </c>
      <c r="D37" s="192"/>
      <c r="E37" s="192">
        <v>0</v>
      </c>
      <c r="F37" s="192"/>
      <c r="G37" s="192">
        <v>0</v>
      </c>
      <c r="H37" s="192"/>
      <c r="I37" s="192">
        <v>0</v>
      </c>
      <c r="J37" s="192"/>
      <c r="K37" s="192">
        <v>0</v>
      </c>
      <c r="L37" s="192"/>
      <c r="M37" s="192">
        <v>-20</v>
      </c>
      <c r="N37" s="88"/>
      <c r="O37" s="88"/>
      <c r="P37" s="69" t="s">
        <v>22</v>
      </c>
    </row>
    <row r="38" spans="1:16" x14ac:dyDescent="0.25">
      <c r="A38" s="97" t="s">
        <v>184</v>
      </c>
      <c r="B38" s="171">
        <f>SUM(B24:B37)</f>
        <v>3</v>
      </c>
      <c r="C38" s="171">
        <f t="shared" ref="C38:M38" si="6">SUM(C24:C37)</f>
        <v>530</v>
      </c>
      <c r="D38" s="171">
        <f t="shared" si="6"/>
        <v>0</v>
      </c>
      <c r="E38" s="171">
        <f t="shared" si="6"/>
        <v>0</v>
      </c>
      <c r="F38" s="171">
        <f t="shared" si="6"/>
        <v>0</v>
      </c>
      <c r="G38" s="171">
        <f t="shared" si="6"/>
        <v>0</v>
      </c>
      <c r="H38" s="171">
        <f t="shared" si="6"/>
        <v>0</v>
      </c>
      <c r="I38" s="171">
        <f t="shared" si="6"/>
        <v>0</v>
      </c>
      <c r="J38" s="171">
        <f t="shared" si="6"/>
        <v>0</v>
      </c>
      <c r="K38" s="171">
        <f t="shared" si="6"/>
        <v>0</v>
      </c>
      <c r="L38" s="171">
        <f t="shared" si="6"/>
        <v>0</v>
      </c>
      <c r="M38" s="171">
        <f t="shared" si="6"/>
        <v>-200</v>
      </c>
      <c r="N38" s="89"/>
      <c r="O38" s="89"/>
      <c r="P38" s="69" t="s">
        <v>22</v>
      </c>
    </row>
    <row r="39" spans="1:16" x14ac:dyDescent="0.25">
      <c r="A39" s="90"/>
      <c r="B39" s="89"/>
      <c r="C39" s="89"/>
      <c r="D39" s="89"/>
      <c r="E39" s="89"/>
      <c r="F39" s="89"/>
      <c r="G39" s="89"/>
      <c r="H39" s="89"/>
      <c r="I39" s="89"/>
      <c r="J39" s="89"/>
      <c r="K39" s="89"/>
      <c r="L39" s="89"/>
      <c r="M39" s="89"/>
      <c r="N39" s="89"/>
      <c r="O39" s="89"/>
      <c r="P39" s="69" t="s">
        <v>22</v>
      </c>
    </row>
    <row r="40" spans="1:16" x14ac:dyDescent="0.25">
      <c r="A40" s="91"/>
      <c r="B40" s="91"/>
      <c r="C40" s="91"/>
      <c r="D40" s="91"/>
      <c r="E40" s="91"/>
      <c r="F40" s="91"/>
      <c r="G40" s="91"/>
      <c r="H40" s="91"/>
      <c r="I40" s="91"/>
      <c r="J40" s="91"/>
      <c r="K40" s="91"/>
      <c r="L40" s="91"/>
      <c r="M40" s="91"/>
      <c r="P40" s="69" t="s">
        <v>22</v>
      </c>
    </row>
    <row r="41" spans="1:16" ht="51.6" customHeight="1" x14ac:dyDescent="0.25">
      <c r="A41" s="324" t="s">
        <v>130</v>
      </c>
      <c r="B41" s="322" t="s">
        <v>234</v>
      </c>
      <c r="C41" s="327"/>
      <c r="D41" s="327"/>
      <c r="E41" s="327"/>
      <c r="F41" s="327"/>
      <c r="G41" s="327"/>
      <c r="H41" s="327"/>
      <c r="I41" s="327"/>
      <c r="J41" s="327"/>
      <c r="K41" s="327"/>
      <c r="L41" s="327"/>
      <c r="M41" s="323"/>
      <c r="N41" s="319" t="s">
        <v>20</v>
      </c>
      <c r="O41" s="320"/>
      <c r="P41" s="69" t="s">
        <v>22</v>
      </c>
    </row>
    <row r="42" spans="1:16" ht="15" customHeight="1" x14ac:dyDescent="0.25">
      <c r="A42" s="325"/>
      <c r="B42" s="322" t="s">
        <v>229</v>
      </c>
      <c r="C42" s="323"/>
      <c r="D42" s="322" t="s">
        <v>132</v>
      </c>
      <c r="E42" s="323"/>
      <c r="F42" s="322" t="s">
        <v>37</v>
      </c>
      <c r="G42" s="323"/>
      <c r="H42" s="322" t="s">
        <v>131</v>
      </c>
      <c r="I42" s="323"/>
      <c r="J42" s="322" t="s">
        <v>132</v>
      </c>
      <c r="K42" s="323"/>
      <c r="L42" s="322" t="s">
        <v>37</v>
      </c>
      <c r="M42" s="323"/>
      <c r="N42" s="321"/>
      <c r="O42" s="268"/>
      <c r="P42" s="69" t="s">
        <v>22</v>
      </c>
    </row>
    <row r="43" spans="1:16" ht="27.6" x14ac:dyDescent="0.25">
      <c r="A43" s="326"/>
      <c r="B43" s="21" t="s">
        <v>4</v>
      </c>
      <c r="C43" s="21" t="s">
        <v>5</v>
      </c>
      <c r="D43" s="21" t="s">
        <v>4</v>
      </c>
      <c r="E43" s="21" t="s">
        <v>5</v>
      </c>
      <c r="F43" s="21" t="s">
        <v>4</v>
      </c>
      <c r="G43" s="21" t="s">
        <v>5</v>
      </c>
      <c r="H43" s="21" t="s">
        <v>4</v>
      </c>
      <c r="I43" s="21" t="s">
        <v>5</v>
      </c>
      <c r="J43" s="21" t="s">
        <v>4</v>
      </c>
      <c r="K43" s="21" t="s">
        <v>5</v>
      </c>
      <c r="L43" s="21" t="s">
        <v>4</v>
      </c>
      <c r="M43" s="21" t="s">
        <v>5</v>
      </c>
      <c r="N43" s="21" t="s">
        <v>4</v>
      </c>
      <c r="O43" s="21" t="s">
        <v>5</v>
      </c>
      <c r="P43" s="69" t="s">
        <v>22</v>
      </c>
    </row>
    <row r="44" spans="1:16" x14ac:dyDescent="0.25">
      <c r="A44" s="92" t="s">
        <v>133</v>
      </c>
      <c r="B44" s="186">
        <v>0</v>
      </c>
      <c r="C44" s="186">
        <v>0</v>
      </c>
      <c r="D44" s="186">
        <v>0</v>
      </c>
      <c r="E44" s="186">
        <v>0</v>
      </c>
      <c r="F44" s="186">
        <v>0</v>
      </c>
      <c r="G44" s="186">
        <v>0</v>
      </c>
      <c r="H44" s="186">
        <v>0</v>
      </c>
      <c r="I44" s="186">
        <v>0</v>
      </c>
      <c r="J44" s="186">
        <v>0</v>
      </c>
      <c r="K44" s="186">
        <v>0</v>
      </c>
      <c r="L44" s="186">
        <v>0</v>
      </c>
      <c r="M44" s="186">
        <v>0</v>
      </c>
      <c r="N44" s="186">
        <f t="shared" ref="N44:N57" si="7">B9+D9+F9+H9+J9+L9+B44+D44+F44+H44+J44+L44</f>
        <v>0</v>
      </c>
      <c r="O44" s="186">
        <f t="shared" ref="O44:O57" si="8">C9+E9+G9+I9+K9+M9+C44+E44+G44+I44+K44+M44</f>
        <v>0</v>
      </c>
      <c r="P44" s="69" t="s">
        <v>22</v>
      </c>
    </row>
    <row r="45" spans="1:16" x14ac:dyDescent="0.25">
      <c r="A45" s="93" t="s">
        <v>134</v>
      </c>
      <c r="B45" s="191">
        <v>0</v>
      </c>
      <c r="C45" s="191">
        <v>0</v>
      </c>
      <c r="D45" s="191">
        <v>0</v>
      </c>
      <c r="E45" s="191">
        <v>0</v>
      </c>
      <c r="F45" s="191">
        <v>0</v>
      </c>
      <c r="G45" s="191">
        <v>0</v>
      </c>
      <c r="H45" s="191">
        <v>0</v>
      </c>
      <c r="I45" s="191">
        <v>0</v>
      </c>
      <c r="J45" s="191">
        <v>0</v>
      </c>
      <c r="K45" s="191">
        <v>0</v>
      </c>
      <c r="L45" s="191">
        <v>0</v>
      </c>
      <c r="M45" s="191">
        <v>0</v>
      </c>
      <c r="N45" s="191">
        <f t="shared" si="7"/>
        <v>3</v>
      </c>
      <c r="O45" s="191">
        <f t="shared" si="8"/>
        <v>468</v>
      </c>
      <c r="P45" s="69" t="s">
        <v>22</v>
      </c>
    </row>
    <row r="46" spans="1:16" x14ac:dyDescent="0.25">
      <c r="A46" s="93" t="s">
        <v>135</v>
      </c>
      <c r="B46" s="191">
        <v>0</v>
      </c>
      <c r="C46" s="191">
        <v>0</v>
      </c>
      <c r="D46" s="191">
        <v>0</v>
      </c>
      <c r="E46" s="191">
        <v>0</v>
      </c>
      <c r="F46" s="191">
        <v>0</v>
      </c>
      <c r="G46" s="191">
        <v>0</v>
      </c>
      <c r="H46" s="191">
        <v>0</v>
      </c>
      <c r="I46" s="191">
        <v>0</v>
      </c>
      <c r="J46" s="191">
        <v>0</v>
      </c>
      <c r="K46" s="191">
        <v>0</v>
      </c>
      <c r="L46" s="191">
        <v>0</v>
      </c>
      <c r="M46" s="191">
        <v>0</v>
      </c>
      <c r="N46" s="191">
        <f t="shared" si="7"/>
        <v>0</v>
      </c>
      <c r="O46" s="191">
        <f t="shared" si="8"/>
        <v>0</v>
      </c>
      <c r="P46" s="69" t="s">
        <v>22</v>
      </c>
    </row>
    <row r="47" spans="1:16" x14ac:dyDescent="0.25">
      <c r="A47" s="93" t="s">
        <v>136</v>
      </c>
      <c r="B47" s="191">
        <v>0</v>
      </c>
      <c r="C47" s="191">
        <v>0</v>
      </c>
      <c r="D47" s="191">
        <v>0</v>
      </c>
      <c r="E47" s="191">
        <v>0</v>
      </c>
      <c r="F47" s="191">
        <v>0</v>
      </c>
      <c r="G47" s="191">
        <v>0</v>
      </c>
      <c r="H47" s="191">
        <v>0</v>
      </c>
      <c r="I47" s="191">
        <v>0</v>
      </c>
      <c r="J47" s="191">
        <v>0</v>
      </c>
      <c r="K47" s="191">
        <v>0</v>
      </c>
      <c r="L47" s="191">
        <v>0</v>
      </c>
      <c r="M47" s="191">
        <v>0</v>
      </c>
      <c r="N47" s="191">
        <f t="shared" si="7"/>
        <v>0</v>
      </c>
      <c r="O47" s="191">
        <f t="shared" si="8"/>
        <v>0</v>
      </c>
      <c r="P47" s="69" t="s">
        <v>22</v>
      </c>
    </row>
    <row r="48" spans="1:16" x14ac:dyDescent="0.25">
      <c r="A48" s="93" t="s">
        <v>137</v>
      </c>
      <c r="B48" s="191">
        <v>0</v>
      </c>
      <c r="C48" s="191">
        <v>0</v>
      </c>
      <c r="D48" s="191">
        <v>0</v>
      </c>
      <c r="E48" s="191">
        <v>0</v>
      </c>
      <c r="F48" s="191">
        <v>0</v>
      </c>
      <c r="G48" s="191">
        <v>0</v>
      </c>
      <c r="H48" s="191">
        <v>0</v>
      </c>
      <c r="I48" s="191">
        <v>0</v>
      </c>
      <c r="J48" s="191">
        <v>0</v>
      </c>
      <c r="K48" s="191">
        <v>0</v>
      </c>
      <c r="L48" s="191">
        <v>0</v>
      </c>
      <c r="M48" s="191">
        <v>0</v>
      </c>
      <c r="N48" s="191">
        <f t="shared" si="7"/>
        <v>0</v>
      </c>
      <c r="O48" s="191">
        <f t="shared" si="8"/>
        <v>0</v>
      </c>
      <c r="P48" s="69" t="s">
        <v>22</v>
      </c>
    </row>
    <row r="49" spans="1:16" x14ac:dyDescent="0.25">
      <c r="A49" s="93" t="s">
        <v>138</v>
      </c>
      <c r="B49" s="191">
        <v>0</v>
      </c>
      <c r="C49" s="191">
        <v>0</v>
      </c>
      <c r="D49" s="191">
        <v>0</v>
      </c>
      <c r="E49" s="191">
        <v>0</v>
      </c>
      <c r="F49" s="191">
        <v>0</v>
      </c>
      <c r="G49" s="191">
        <v>0</v>
      </c>
      <c r="H49" s="191">
        <v>0</v>
      </c>
      <c r="I49" s="191">
        <v>0</v>
      </c>
      <c r="J49" s="191">
        <v>0</v>
      </c>
      <c r="K49" s="191">
        <v>0</v>
      </c>
      <c r="L49" s="191">
        <v>0</v>
      </c>
      <c r="M49" s="191">
        <v>0</v>
      </c>
      <c r="N49" s="191">
        <f t="shared" si="7"/>
        <v>0</v>
      </c>
      <c r="O49" s="191">
        <f t="shared" si="8"/>
        <v>0</v>
      </c>
      <c r="P49" s="69" t="s">
        <v>22</v>
      </c>
    </row>
    <row r="50" spans="1:16" x14ac:dyDescent="0.25">
      <c r="A50" s="93" t="s">
        <v>139</v>
      </c>
      <c r="B50" s="191">
        <v>0</v>
      </c>
      <c r="C50" s="191">
        <v>0</v>
      </c>
      <c r="D50" s="191">
        <v>0</v>
      </c>
      <c r="E50" s="191">
        <v>0</v>
      </c>
      <c r="F50" s="191">
        <v>0</v>
      </c>
      <c r="G50" s="191">
        <v>0</v>
      </c>
      <c r="H50" s="191">
        <v>0</v>
      </c>
      <c r="I50" s="191">
        <v>0</v>
      </c>
      <c r="J50" s="191">
        <v>0</v>
      </c>
      <c r="K50" s="191">
        <v>0</v>
      </c>
      <c r="L50" s="191">
        <v>0</v>
      </c>
      <c r="M50" s="191">
        <v>0</v>
      </c>
      <c r="N50" s="191">
        <f t="shared" si="7"/>
        <v>0</v>
      </c>
      <c r="O50" s="191">
        <f t="shared" si="8"/>
        <v>0</v>
      </c>
      <c r="P50" s="69" t="s">
        <v>22</v>
      </c>
    </row>
    <row r="51" spans="1:16" x14ac:dyDescent="0.25">
      <c r="A51" s="93" t="s">
        <v>140</v>
      </c>
      <c r="B51" s="191">
        <v>0</v>
      </c>
      <c r="C51" s="191">
        <v>0</v>
      </c>
      <c r="D51" s="191">
        <v>0</v>
      </c>
      <c r="E51" s="191">
        <v>0</v>
      </c>
      <c r="F51" s="191">
        <v>0</v>
      </c>
      <c r="G51" s="191">
        <v>0</v>
      </c>
      <c r="H51" s="191">
        <v>0</v>
      </c>
      <c r="I51" s="191">
        <v>0</v>
      </c>
      <c r="J51" s="191">
        <v>0</v>
      </c>
      <c r="K51" s="191">
        <v>0</v>
      </c>
      <c r="L51" s="191">
        <v>0</v>
      </c>
      <c r="M51" s="191">
        <v>0</v>
      </c>
      <c r="N51" s="191">
        <f t="shared" si="7"/>
        <v>0</v>
      </c>
      <c r="O51" s="191">
        <f t="shared" si="8"/>
        <v>0</v>
      </c>
      <c r="P51" s="69" t="s">
        <v>22</v>
      </c>
    </row>
    <row r="52" spans="1:16" x14ac:dyDescent="0.25">
      <c r="A52" s="93" t="s">
        <v>141</v>
      </c>
      <c r="B52" s="191">
        <v>0</v>
      </c>
      <c r="C52" s="191">
        <v>0</v>
      </c>
      <c r="D52" s="191">
        <v>0</v>
      </c>
      <c r="E52" s="191">
        <v>0</v>
      </c>
      <c r="F52" s="191">
        <v>0</v>
      </c>
      <c r="G52" s="191">
        <v>0</v>
      </c>
      <c r="H52" s="191">
        <v>0</v>
      </c>
      <c r="I52" s="191">
        <v>0</v>
      </c>
      <c r="J52" s="191">
        <v>0</v>
      </c>
      <c r="K52" s="191">
        <v>0</v>
      </c>
      <c r="L52" s="191">
        <v>0</v>
      </c>
      <c r="M52" s="191">
        <v>0</v>
      </c>
      <c r="N52" s="191">
        <f t="shared" si="7"/>
        <v>0</v>
      </c>
      <c r="O52" s="191">
        <f t="shared" si="8"/>
        <v>0</v>
      </c>
      <c r="P52" s="69" t="s">
        <v>22</v>
      </c>
    </row>
    <row r="53" spans="1:16" x14ac:dyDescent="0.25">
      <c r="A53" s="93" t="s">
        <v>142</v>
      </c>
      <c r="B53" s="191">
        <v>0</v>
      </c>
      <c r="C53" s="191">
        <v>0</v>
      </c>
      <c r="D53" s="191">
        <v>0</v>
      </c>
      <c r="E53" s="191">
        <v>0</v>
      </c>
      <c r="F53" s="191">
        <v>0</v>
      </c>
      <c r="G53" s="191">
        <v>0</v>
      </c>
      <c r="H53" s="191">
        <v>0</v>
      </c>
      <c r="I53" s="191">
        <v>0</v>
      </c>
      <c r="J53" s="191">
        <v>0</v>
      </c>
      <c r="K53" s="191">
        <v>0</v>
      </c>
      <c r="L53" s="191">
        <v>0</v>
      </c>
      <c r="M53" s="191">
        <v>0</v>
      </c>
      <c r="N53" s="191">
        <f t="shared" si="7"/>
        <v>0</v>
      </c>
      <c r="O53" s="191">
        <f t="shared" si="8"/>
        <v>0</v>
      </c>
      <c r="P53" s="69" t="s">
        <v>22</v>
      </c>
    </row>
    <row r="54" spans="1:16" x14ac:dyDescent="0.25">
      <c r="A54" s="93" t="s">
        <v>143</v>
      </c>
      <c r="B54" s="191">
        <v>0</v>
      </c>
      <c r="C54" s="191">
        <v>0</v>
      </c>
      <c r="D54" s="191">
        <v>0</v>
      </c>
      <c r="E54" s="191">
        <v>0</v>
      </c>
      <c r="F54" s="191">
        <v>0</v>
      </c>
      <c r="G54" s="191">
        <v>0</v>
      </c>
      <c r="H54" s="191">
        <v>0</v>
      </c>
      <c r="I54" s="191">
        <v>0</v>
      </c>
      <c r="J54" s="191">
        <v>0</v>
      </c>
      <c r="K54" s="191">
        <v>0</v>
      </c>
      <c r="L54" s="191">
        <v>0</v>
      </c>
      <c r="M54" s="191">
        <v>0</v>
      </c>
      <c r="N54" s="191">
        <f t="shared" si="7"/>
        <v>0</v>
      </c>
      <c r="O54" s="191">
        <f t="shared" si="8"/>
        <v>0</v>
      </c>
      <c r="P54" s="69" t="s">
        <v>22</v>
      </c>
    </row>
    <row r="55" spans="1:16" x14ac:dyDescent="0.25">
      <c r="A55" s="94" t="s">
        <v>144</v>
      </c>
      <c r="B55" s="187">
        <v>0</v>
      </c>
      <c r="C55" s="187">
        <v>0</v>
      </c>
      <c r="D55" s="187">
        <v>0</v>
      </c>
      <c r="E55" s="187">
        <v>0</v>
      </c>
      <c r="F55" s="187">
        <v>0</v>
      </c>
      <c r="G55" s="187">
        <v>0</v>
      </c>
      <c r="H55" s="187">
        <v>0</v>
      </c>
      <c r="I55" s="187">
        <v>0</v>
      </c>
      <c r="J55" s="187">
        <v>0</v>
      </c>
      <c r="K55" s="187">
        <v>0</v>
      </c>
      <c r="L55" s="187">
        <v>0</v>
      </c>
      <c r="M55" s="187">
        <v>0</v>
      </c>
      <c r="N55" s="187">
        <f t="shared" si="7"/>
        <v>0</v>
      </c>
      <c r="O55" s="187">
        <f t="shared" si="8"/>
        <v>0</v>
      </c>
      <c r="P55" s="69" t="s">
        <v>22</v>
      </c>
    </row>
    <row r="56" spans="1:16" x14ac:dyDescent="0.25">
      <c r="A56" s="92" t="s">
        <v>145</v>
      </c>
      <c r="B56" s="186">
        <f>SUM(B44:B55)</f>
        <v>0</v>
      </c>
      <c r="C56" s="186">
        <f>SUM(C44:C55)</f>
        <v>0</v>
      </c>
      <c r="D56" s="186">
        <f>SUM(D44:D55)</f>
        <v>0</v>
      </c>
      <c r="E56" s="186">
        <f>SUM(E44:E55)</f>
        <v>0</v>
      </c>
      <c r="F56" s="186">
        <f>SUM(F44:F55)</f>
        <v>0</v>
      </c>
      <c r="G56" s="186">
        <f t="shared" ref="G56" si="9">SUM(G44:G55)</f>
        <v>0</v>
      </c>
      <c r="H56" s="186">
        <f>SUM(H44:H55)</f>
        <v>0</v>
      </c>
      <c r="I56" s="186">
        <f t="shared" ref="I56" si="10">SUM(I44:I55)</f>
        <v>0</v>
      </c>
      <c r="J56" s="186">
        <f>SUM(J44:J55)</f>
        <v>0</v>
      </c>
      <c r="K56" s="186">
        <f t="shared" ref="K56" si="11">SUM(K44:K55)</f>
        <v>0</v>
      </c>
      <c r="L56" s="186">
        <f>SUM(L44:L55)</f>
        <v>0</v>
      </c>
      <c r="M56" s="186">
        <f t="shared" ref="M56" si="12">SUM(M44:M55)</f>
        <v>0</v>
      </c>
      <c r="N56" s="186">
        <f t="shared" si="7"/>
        <v>3</v>
      </c>
      <c r="O56" s="186">
        <f t="shared" si="8"/>
        <v>468</v>
      </c>
      <c r="P56" s="69" t="s">
        <v>22</v>
      </c>
    </row>
    <row r="57" spans="1:16" x14ac:dyDescent="0.25">
      <c r="A57" s="95" t="s">
        <v>146</v>
      </c>
      <c r="B57" s="191">
        <f>-B56*0.5</f>
        <v>0</v>
      </c>
      <c r="C57" s="191">
        <f t="shared" ref="C57:L57" si="13">-C56*0.5</f>
        <v>0</v>
      </c>
      <c r="D57" s="191">
        <f t="shared" si="13"/>
        <v>0</v>
      </c>
      <c r="E57" s="191">
        <f t="shared" si="13"/>
        <v>0</v>
      </c>
      <c r="F57" s="191">
        <f t="shared" si="13"/>
        <v>0</v>
      </c>
      <c r="G57" s="191"/>
      <c r="H57" s="191">
        <f t="shared" si="13"/>
        <v>0</v>
      </c>
      <c r="I57" s="191">
        <f t="shared" si="13"/>
        <v>0</v>
      </c>
      <c r="J57" s="191">
        <f t="shared" si="13"/>
        <v>0</v>
      </c>
      <c r="K57" s="191">
        <f t="shared" si="13"/>
        <v>0</v>
      </c>
      <c r="L57" s="191">
        <f t="shared" si="13"/>
        <v>0</v>
      </c>
      <c r="M57" s="191"/>
      <c r="N57" s="191">
        <f t="shared" si="7"/>
        <v>0</v>
      </c>
      <c r="O57" s="191">
        <f t="shared" si="8"/>
        <v>0</v>
      </c>
      <c r="P57" s="69" t="s">
        <v>22</v>
      </c>
    </row>
    <row r="58" spans="1:16" x14ac:dyDescent="0.25">
      <c r="A58" s="93" t="s">
        <v>185</v>
      </c>
      <c r="B58" s="191"/>
      <c r="C58" s="191">
        <v>0</v>
      </c>
      <c r="D58" s="191"/>
      <c r="E58" s="191">
        <v>0</v>
      </c>
      <c r="F58" s="191"/>
      <c r="G58" s="191">
        <v>0</v>
      </c>
      <c r="H58" s="191"/>
      <c r="I58" s="191">
        <v>0</v>
      </c>
      <c r="J58" s="191"/>
      <c r="K58" s="191">
        <v>0</v>
      </c>
      <c r="L58" s="191"/>
      <c r="M58" s="191">
        <v>0</v>
      </c>
      <c r="N58" s="191"/>
      <c r="O58" s="191">
        <f t="shared" ref="O58:O72" si="14">C23+E23+G23+I23+K23+M23+C58+E58+G58+I58+K58+M58</f>
        <v>0</v>
      </c>
      <c r="P58" s="69" t="s">
        <v>22</v>
      </c>
    </row>
    <row r="59" spans="1:16" x14ac:dyDescent="0.25">
      <c r="A59" s="94" t="s">
        <v>147</v>
      </c>
      <c r="B59" s="187">
        <f>SUM(B56:B58)</f>
        <v>0</v>
      </c>
      <c r="C59" s="187">
        <f t="shared" ref="C59:M59" si="15">SUM(C56:C58)</f>
        <v>0</v>
      </c>
      <c r="D59" s="187">
        <f t="shared" si="15"/>
        <v>0</v>
      </c>
      <c r="E59" s="187">
        <f t="shared" si="15"/>
        <v>0</v>
      </c>
      <c r="F59" s="187">
        <f t="shared" si="15"/>
        <v>0</v>
      </c>
      <c r="G59" s="187">
        <f t="shared" si="15"/>
        <v>0</v>
      </c>
      <c r="H59" s="187">
        <f t="shared" si="15"/>
        <v>0</v>
      </c>
      <c r="I59" s="187">
        <f t="shared" si="15"/>
        <v>0</v>
      </c>
      <c r="J59" s="187">
        <f t="shared" si="15"/>
        <v>0</v>
      </c>
      <c r="K59" s="187">
        <f t="shared" si="15"/>
        <v>0</v>
      </c>
      <c r="L59" s="187">
        <f t="shared" si="15"/>
        <v>0</v>
      </c>
      <c r="M59" s="187">
        <f t="shared" si="15"/>
        <v>0</v>
      </c>
      <c r="N59" s="187">
        <f>B24+D24+F24+H24+J24+L24+B59+D59+F59+H59+J59+L59</f>
        <v>3</v>
      </c>
      <c r="O59" s="187">
        <f t="shared" si="14"/>
        <v>468</v>
      </c>
      <c r="P59" s="69" t="s">
        <v>22</v>
      </c>
    </row>
    <row r="60" spans="1:16" x14ac:dyDescent="0.25">
      <c r="A60" s="93" t="s">
        <v>106</v>
      </c>
      <c r="B60" s="191"/>
      <c r="C60" s="191">
        <v>0</v>
      </c>
      <c r="D60" s="191"/>
      <c r="E60" s="191">
        <v>0</v>
      </c>
      <c r="F60" s="191"/>
      <c r="G60" s="191">
        <v>0</v>
      </c>
      <c r="H60" s="191"/>
      <c r="I60" s="191">
        <v>0</v>
      </c>
      <c r="J60" s="191"/>
      <c r="K60" s="191">
        <v>0</v>
      </c>
      <c r="L60" s="191"/>
      <c r="M60" s="191">
        <v>0</v>
      </c>
      <c r="N60" s="191"/>
      <c r="O60" s="191">
        <f t="shared" si="14"/>
        <v>0</v>
      </c>
      <c r="P60" s="69" t="s">
        <v>22</v>
      </c>
    </row>
    <row r="61" spans="1:16" x14ac:dyDescent="0.25">
      <c r="A61" s="93" t="s">
        <v>107</v>
      </c>
      <c r="B61" s="191"/>
      <c r="C61" s="191">
        <v>0</v>
      </c>
      <c r="D61" s="191"/>
      <c r="E61" s="191">
        <v>0</v>
      </c>
      <c r="F61" s="191"/>
      <c r="G61" s="191">
        <v>0</v>
      </c>
      <c r="H61" s="191"/>
      <c r="I61" s="191">
        <v>0</v>
      </c>
      <c r="J61" s="191"/>
      <c r="K61" s="191">
        <v>0</v>
      </c>
      <c r="L61" s="191"/>
      <c r="M61" s="191">
        <v>0</v>
      </c>
      <c r="N61" s="191"/>
      <c r="O61" s="191">
        <f t="shared" si="14"/>
        <v>-20</v>
      </c>
      <c r="P61" s="69" t="s">
        <v>22</v>
      </c>
    </row>
    <row r="62" spans="1:16" x14ac:dyDescent="0.25">
      <c r="A62" s="149" t="s">
        <v>186</v>
      </c>
      <c r="B62" s="191"/>
      <c r="C62" s="191">
        <v>0</v>
      </c>
      <c r="D62" s="191"/>
      <c r="E62" s="191">
        <v>0</v>
      </c>
      <c r="F62" s="191"/>
      <c r="G62" s="191">
        <v>0</v>
      </c>
      <c r="H62" s="191"/>
      <c r="I62" s="191">
        <v>0</v>
      </c>
      <c r="J62" s="191"/>
      <c r="K62" s="191">
        <v>0</v>
      </c>
      <c r="L62" s="191"/>
      <c r="M62" s="191">
        <v>0</v>
      </c>
      <c r="N62" s="191"/>
      <c r="O62" s="191">
        <f t="shared" si="14"/>
        <v>-15</v>
      </c>
      <c r="P62" s="69" t="s">
        <v>22</v>
      </c>
    </row>
    <row r="63" spans="1:16" x14ac:dyDescent="0.25">
      <c r="A63" s="93" t="s">
        <v>108</v>
      </c>
      <c r="B63" s="191"/>
      <c r="C63" s="191">
        <v>0</v>
      </c>
      <c r="D63" s="191"/>
      <c r="E63" s="191">
        <v>0</v>
      </c>
      <c r="F63" s="191"/>
      <c r="G63" s="191">
        <v>0</v>
      </c>
      <c r="H63" s="191"/>
      <c r="I63" s="191">
        <v>0</v>
      </c>
      <c r="J63" s="191"/>
      <c r="K63" s="191">
        <v>0</v>
      </c>
      <c r="L63" s="191"/>
      <c r="M63" s="191">
        <v>0</v>
      </c>
      <c r="N63" s="191"/>
      <c r="O63" s="191">
        <f t="shared" si="14"/>
        <v>0</v>
      </c>
      <c r="P63" s="69" t="s">
        <v>22</v>
      </c>
    </row>
    <row r="64" spans="1:16" x14ac:dyDescent="0.25">
      <c r="A64" s="93" t="s">
        <v>110</v>
      </c>
      <c r="B64" s="191"/>
      <c r="C64" s="191">
        <v>0</v>
      </c>
      <c r="D64" s="191"/>
      <c r="E64" s="191">
        <v>0</v>
      </c>
      <c r="F64" s="191"/>
      <c r="G64" s="191">
        <v>0</v>
      </c>
      <c r="H64" s="191"/>
      <c r="I64" s="191">
        <v>0</v>
      </c>
      <c r="J64" s="191"/>
      <c r="K64" s="191">
        <v>0</v>
      </c>
      <c r="L64" s="191"/>
      <c r="M64" s="191">
        <v>0</v>
      </c>
      <c r="N64" s="191"/>
      <c r="O64" s="191">
        <f t="shared" si="14"/>
        <v>-1</v>
      </c>
      <c r="P64" s="69" t="s">
        <v>22</v>
      </c>
    </row>
    <row r="65" spans="1:16" x14ac:dyDescent="0.25">
      <c r="A65" s="93" t="s">
        <v>111</v>
      </c>
      <c r="B65" s="191"/>
      <c r="C65" s="191">
        <v>0</v>
      </c>
      <c r="D65" s="191"/>
      <c r="E65" s="191">
        <v>0</v>
      </c>
      <c r="F65" s="191"/>
      <c r="G65" s="191">
        <v>0</v>
      </c>
      <c r="H65" s="191"/>
      <c r="I65" s="191">
        <v>0</v>
      </c>
      <c r="J65" s="191"/>
      <c r="K65" s="191">
        <v>0</v>
      </c>
      <c r="L65" s="191"/>
      <c r="M65" s="191">
        <v>0</v>
      </c>
      <c r="N65" s="191"/>
      <c r="O65" s="191">
        <f t="shared" si="14"/>
        <v>-10</v>
      </c>
      <c r="P65" s="69" t="s">
        <v>22</v>
      </c>
    </row>
    <row r="66" spans="1:16" x14ac:dyDescent="0.25">
      <c r="A66" s="93" t="s">
        <v>112</v>
      </c>
      <c r="B66" s="191"/>
      <c r="C66" s="191">
        <v>0</v>
      </c>
      <c r="D66" s="191"/>
      <c r="E66" s="191">
        <v>0</v>
      </c>
      <c r="F66" s="191"/>
      <c r="G66" s="191">
        <v>0</v>
      </c>
      <c r="H66" s="191"/>
      <c r="I66" s="191">
        <v>0</v>
      </c>
      <c r="J66" s="191"/>
      <c r="K66" s="191">
        <v>0</v>
      </c>
      <c r="L66" s="191"/>
      <c r="M66" s="191">
        <v>0</v>
      </c>
      <c r="N66" s="191"/>
      <c r="O66" s="191">
        <f t="shared" si="14"/>
        <v>-10</v>
      </c>
      <c r="P66" s="69" t="s">
        <v>22</v>
      </c>
    </row>
    <row r="67" spans="1:16" x14ac:dyDescent="0.25">
      <c r="A67" s="93" t="s">
        <v>113</v>
      </c>
      <c r="B67" s="191"/>
      <c r="C67" s="191">
        <v>-14</v>
      </c>
      <c r="D67" s="191"/>
      <c r="E67" s="191">
        <v>0</v>
      </c>
      <c r="F67" s="191"/>
      <c r="G67" s="191">
        <v>0</v>
      </c>
      <c r="H67" s="191"/>
      <c r="I67" s="191">
        <v>0</v>
      </c>
      <c r="J67" s="191"/>
      <c r="K67" s="191">
        <v>0</v>
      </c>
      <c r="L67" s="191"/>
      <c r="M67" s="191">
        <v>0</v>
      </c>
      <c r="N67" s="191"/>
      <c r="O67" s="191">
        <f t="shared" si="14"/>
        <v>-18</v>
      </c>
      <c r="P67" s="69" t="s">
        <v>22</v>
      </c>
    </row>
    <row r="68" spans="1:16" x14ac:dyDescent="0.25">
      <c r="A68" s="93" t="s">
        <v>114</v>
      </c>
      <c r="B68" s="191"/>
      <c r="C68" s="191">
        <v>0</v>
      </c>
      <c r="D68" s="191"/>
      <c r="E68" s="191">
        <v>0</v>
      </c>
      <c r="F68" s="191"/>
      <c r="G68" s="191">
        <v>0</v>
      </c>
      <c r="H68" s="191"/>
      <c r="I68" s="191">
        <v>0</v>
      </c>
      <c r="J68" s="191"/>
      <c r="K68" s="191">
        <v>0</v>
      </c>
      <c r="L68" s="191"/>
      <c r="M68" s="191">
        <v>0</v>
      </c>
      <c r="N68" s="191"/>
      <c r="O68" s="191">
        <f t="shared" si="14"/>
        <v>-15</v>
      </c>
      <c r="P68" s="69" t="s">
        <v>22</v>
      </c>
    </row>
    <row r="69" spans="1:16" x14ac:dyDescent="0.25">
      <c r="A69" s="93" t="s">
        <v>116</v>
      </c>
      <c r="B69" s="191"/>
      <c r="C69" s="191">
        <v>0</v>
      </c>
      <c r="D69" s="191"/>
      <c r="E69" s="191">
        <v>0</v>
      </c>
      <c r="F69" s="191"/>
      <c r="G69" s="191">
        <v>0</v>
      </c>
      <c r="H69" s="191"/>
      <c r="I69" s="191">
        <v>0</v>
      </c>
      <c r="J69" s="191"/>
      <c r="K69" s="191">
        <v>0</v>
      </c>
      <c r="L69" s="191"/>
      <c r="M69" s="191">
        <v>0</v>
      </c>
      <c r="N69" s="191"/>
      <c r="O69" s="191">
        <f t="shared" si="14"/>
        <v>0</v>
      </c>
      <c r="P69" s="69" t="s">
        <v>22</v>
      </c>
    </row>
    <row r="70" spans="1:16" x14ac:dyDescent="0.25">
      <c r="A70" s="93" t="s">
        <v>117</v>
      </c>
      <c r="B70" s="191"/>
      <c r="C70" s="191">
        <v>0</v>
      </c>
      <c r="D70" s="191"/>
      <c r="E70" s="191">
        <v>0</v>
      </c>
      <c r="F70" s="191"/>
      <c r="G70" s="191">
        <v>0</v>
      </c>
      <c r="H70" s="191"/>
      <c r="I70" s="191">
        <v>0</v>
      </c>
      <c r="J70" s="191"/>
      <c r="K70" s="191">
        <v>0</v>
      </c>
      <c r="L70" s="191"/>
      <c r="M70" s="191">
        <v>0</v>
      </c>
      <c r="N70" s="191"/>
      <c r="O70" s="191">
        <f t="shared" si="14"/>
        <v>0</v>
      </c>
      <c r="P70" s="69" t="s">
        <v>22</v>
      </c>
    </row>
    <row r="71" spans="1:16" x14ac:dyDescent="0.25">
      <c r="A71" s="93" t="s">
        <v>119</v>
      </c>
      <c r="B71" s="191"/>
      <c r="C71" s="191">
        <v>0</v>
      </c>
      <c r="D71" s="191"/>
      <c r="E71" s="191">
        <v>0</v>
      </c>
      <c r="F71" s="191"/>
      <c r="G71" s="191">
        <v>0</v>
      </c>
      <c r="H71" s="191"/>
      <c r="I71" s="191">
        <v>0</v>
      </c>
      <c r="J71" s="191"/>
      <c r="K71" s="191">
        <v>0</v>
      </c>
      <c r="L71" s="191"/>
      <c r="M71" s="191">
        <v>0</v>
      </c>
      <c r="N71" s="191"/>
      <c r="O71" s="191">
        <f t="shared" si="14"/>
        <v>-45</v>
      </c>
      <c r="P71" s="69" t="s">
        <v>22</v>
      </c>
    </row>
    <row r="72" spans="1:16" x14ac:dyDescent="0.25">
      <c r="A72" s="96" t="s">
        <v>120</v>
      </c>
      <c r="B72" s="192"/>
      <c r="C72" s="192">
        <v>0</v>
      </c>
      <c r="D72" s="192"/>
      <c r="E72" s="192">
        <v>0</v>
      </c>
      <c r="F72" s="192"/>
      <c r="G72" s="192">
        <v>0</v>
      </c>
      <c r="H72" s="192"/>
      <c r="I72" s="192">
        <v>0</v>
      </c>
      <c r="J72" s="192"/>
      <c r="K72" s="192">
        <v>0</v>
      </c>
      <c r="L72" s="192"/>
      <c r="M72" s="192">
        <v>0</v>
      </c>
      <c r="N72" s="192"/>
      <c r="O72" s="192">
        <f t="shared" si="14"/>
        <v>-18</v>
      </c>
      <c r="P72" s="69" t="s">
        <v>22</v>
      </c>
    </row>
    <row r="73" spans="1:16" x14ac:dyDescent="0.25">
      <c r="A73" s="97" t="s">
        <v>184</v>
      </c>
      <c r="B73" s="171">
        <f>SUM(B59:B72)</f>
        <v>0</v>
      </c>
      <c r="C73" s="171">
        <f t="shared" ref="C73:M73" si="16">SUM(C59:C72)</f>
        <v>-14</v>
      </c>
      <c r="D73" s="171">
        <f t="shared" si="16"/>
        <v>0</v>
      </c>
      <c r="E73" s="171">
        <f t="shared" si="16"/>
        <v>0</v>
      </c>
      <c r="F73" s="171">
        <f t="shared" si="16"/>
        <v>0</v>
      </c>
      <c r="G73" s="171">
        <f t="shared" si="16"/>
        <v>0</v>
      </c>
      <c r="H73" s="171">
        <f t="shared" si="16"/>
        <v>0</v>
      </c>
      <c r="I73" s="171">
        <f t="shared" si="16"/>
        <v>0</v>
      </c>
      <c r="J73" s="171">
        <f t="shared" si="16"/>
        <v>0</v>
      </c>
      <c r="K73" s="171">
        <f t="shared" si="16"/>
        <v>0</v>
      </c>
      <c r="L73" s="171">
        <f t="shared" si="16"/>
        <v>0</v>
      </c>
      <c r="M73" s="171">
        <f t="shared" si="16"/>
        <v>0</v>
      </c>
      <c r="N73" s="171">
        <f>SUM(N59:N72)</f>
        <v>3</v>
      </c>
      <c r="O73" s="171">
        <f>SUM(O59:O72)</f>
        <v>316</v>
      </c>
      <c r="P73" s="69" t="s">
        <v>22</v>
      </c>
    </row>
    <row r="74" spans="1:16" x14ac:dyDescent="0.25">
      <c r="P74" s="69" t="s">
        <v>23</v>
      </c>
    </row>
  </sheetData>
  <mergeCells count="23">
    <mergeCell ref="A1:O1"/>
    <mergeCell ref="A2:O2"/>
    <mergeCell ref="A3:O3"/>
    <mergeCell ref="A4:O4"/>
    <mergeCell ref="A5:M5"/>
    <mergeCell ref="F7:G7"/>
    <mergeCell ref="H7:I7"/>
    <mergeCell ref="J7:K7"/>
    <mergeCell ref="L7:M7"/>
    <mergeCell ref="A41:A43"/>
    <mergeCell ref="A6:A8"/>
    <mergeCell ref="B6:G6"/>
    <mergeCell ref="H6:M6"/>
    <mergeCell ref="B7:C7"/>
    <mergeCell ref="D7:E7"/>
    <mergeCell ref="B41:M41"/>
    <mergeCell ref="N41:O42"/>
    <mergeCell ref="B42:C42"/>
    <mergeCell ref="D42:E42"/>
    <mergeCell ref="F42:G42"/>
    <mergeCell ref="H42:I42"/>
    <mergeCell ref="J42:K42"/>
    <mergeCell ref="L42:M42"/>
  </mergeCells>
  <printOptions horizontalCentered="1"/>
  <pageMargins left="0.7" right="0.7" top="0.52" bottom="0.39" header="0.3" footer="0.23"/>
  <pageSetup scale="56" fitToHeight="2" orientation="landscape" r:id="rId1"/>
  <headerFooter>
    <oddHeader xml:space="preserve">&amp;L&amp;"Arial,Bold"&amp;12J. Financial Analysis of Program Changes
</oddHeader>
    <oddFooter>&amp;C&amp;"Arial,Regular"Exhibit J - Financial Analysis of Program Changes</oddFooter>
  </headerFooter>
  <rowBreaks count="1" manualBreakCount="1">
    <brk id="40"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view="pageBreakPreview" zoomScale="80" zoomScaleNormal="100" zoomScaleSheetLayoutView="80" workbookViewId="0">
      <selection activeCell="L27" sqref="L27"/>
    </sheetView>
  </sheetViews>
  <sheetFormatPr defaultColWidth="9.109375" defaultRowHeight="13.8" x14ac:dyDescent="0.25"/>
  <cols>
    <col min="1" max="1" width="9.44140625" style="9" customWidth="1"/>
    <col min="2" max="2" width="13.5546875" style="9" customWidth="1"/>
    <col min="3" max="3" width="3.6640625" style="9" customWidth="1"/>
    <col min="4" max="4" width="10.6640625" style="9" bestFit="1" customWidth="1"/>
    <col min="5" max="5" width="8.33203125" style="9" customWidth="1"/>
    <col min="6" max="6" width="12.6640625" style="9" customWidth="1"/>
    <col min="7" max="7" width="8.33203125" style="9" customWidth="1"/>
    <col min="8" max="8" width="12.6640625" style="9" customWidth="1"/>
    <col min="9" max="9" width="8.33203125" style="9" customWidth="1"/>
    <col min="10" max="10" width="12.6640625" style="9" customWidth="1"/>
    <col min="11" max="11" width="8.33203125" style="9" customWidth="1"/>
    <col min="12" max="12" width="12.6640625" style="9" customWidth="1"/>
    <col min="13" max="13" width="14" style="4" bestFit="1" customWidth="1"/>
    <col min="14" max="14" width="4.5546875" style="9" customWidth="1"/>
    <col min="15" max="16" width="8.33203125" style="9" customWidth="1"/>
    <col min="17" max="17" width="12.6640625" style="9" customWidth="1"/>
    <col min="18" max="19" width="8.33203125" style="9" customWidth="1"/>
    <col min="20" max="20" width="12.6640625" style="9" customWidth="1"/>
    <col min="21" max="16384" width="9.109375" style="9"/>
  </cols>
  <sheetData>
    <row r="1" spans="1:20" ht="17.399999999999999" x14ac:dyDescent="0.3">
      <c r="A1" s="253" t="s">
        <v>182</v>
      </c>
      <c r="B1" s="253"/>
      <c r="C1" s="253"/>
      <c r="D1" s="253"/>
      <c r="E1" s="253"/>
      <c r="F1" s="253"/>
      <c r="G1" s="253"/>
      <c r="H1" s="253"/>
      <c r="I1" s="253"/>
      <c r="J1" s="253"/>
      <c r="K1" s="253"/>
      <c r="L1" s="253"/>
      <c r="M1" s="69" t="s">
        <v>22</v>
      </c>
      <c r="N1" s="6"/>
      <c r="O1" s="6"/>
      <c r="P1" s="6"/>
      <c r="Q1" s="6"/>
      <c r="R1" s="6"/>
      <c r="S1" s="6"/>
      <c r="T1" s="6"/>
    </row>
    <row r="2" spans="1:20" ht="15" x14ac:dyDescent="0.25">
      <c r="A2" s="254" t="s">
        <v>218</v>
      </c>
      <c r="B2" s="254"/>
      <c r="C2" s="254"/>
      <c r="D2" s="254"/>
      <c r="E2" s="254"/>
      <c r="F2" s="254"/>
      <c r="G2" s="254"/>
      <c r="H2" s="254"/>
      <c r="I2" s="254"/>
      <c r="J2" s="254"/>
      <c r="K2" s="254"/>
      <c r="L2" s="254"/>
      <c r="M2" s="69" t="s">
        <v>22</v>
      </c>
      <c r="N2" s="7"/>
      <c r="O2" s="7"/>
      <c r="P2" s="7"/>
      <c r="Q2" s="7"/>
      <c r="R2" s="7"/>
      <c r="S2" s="7"/>
      <c r="T2" s="7"/>
    </row>
    <row r="3" spans="1:20" x14ac:dyDescent="0.25">
      <c r="A3" s="263" t="s">
        <v>1</v>
      </c>
      <c r="B3" s="263"/>
      <c r="C3" s="263"/>
      <c r="D3" s="263"/>
      <c r="E3" s="263"/>
      <c r="F3" s="263"/>
      <c r="G3" s="263"/>
      <c r="H3" s="263"/>
      <c r="I3" s="263"/>
      <c r="J3" s="263"/>
      <c r="K3" s="263"/>
      <c r="L3" s="263"/>
      <c r="M3" s="69" t="s">
        <v>22</v>
      </c>
      <c r="N3" s="10"/>
      <c r="O3" s="10"/>
      <c r="P3" s="10"/>
      <c r="Q3" s="10"/>
      <c r="R3" s="10"/>
      <c r="S3" s="10"/>
      <c r="T3" s="10"/>
    </row>
    <row r="4" spans="1:20" x14ac:dyDescent="0.25">
      <c r="A4" s="260" t="s">
        <v>2</v>
      </c>
      <c r="B4" s="260"/>
      <c r="C4" s="260"/>
      <c r="D4" s="260"/>
      <c r="E4" s="260"/>
      <c r="F4" s="260"/>
      <c r="G4" s="260"/>
      <c r="H4" s="260"/>
      <c r="I4" s="260"/>
      <c r="J4" s="260"/>
      <c r="K4" s="260"/>
      <c r="L4" s="260"/>
      <c r="M4" s="69" t="s">
        <v>22</v>
      </c>
      <c r="N4" s="8"/>
      <c r="O4" s="8"/>
      <c r="P4" s="8"/>
      <c r="Q4" s="8"/>
      <c r="R4" s="8"/>
      <c r="S4" s="8"/>
      <c r="T4" s="8"/>
    </row>
    <row r="5" spans="1:20" x14ac:dyDescent="0.25">
      <c r="A5" s="260"/>
      <c r="B5" s="260"/>
      <c r="C5" s="260"/>
      <c r="D5" s="260"/>
      <c r="E5" s="260"/>
      <c r="F5" s="260"/>
      <c r="G5" s="260"/>
      <c r="H5" s="260"/>
      <c r="I5" s="260"/>
      <c r="J5" s="260"/>
      <c r="K5" s="260"/>
      <c r="L5" s="260"/>
      <c r="M5" s="69" t="s">
        <v>22</v>
      </c>
      <c r="N5" s="8"/>
      <c r="O5" s="8"/>
      <c r="P5" s="8"/>
      <c r="Q5" s="8"/>
      <c r="R5" s="8"/>
      <c r="S5" s="8"/>
      <c r="T5" s="8"/>
    </row>
    <row r="6" spans="1:20" ht="14.4" thickBot="1" x14ac:dyDescent="0.3">
      <c r="A6" s="260"/>
      <c r="B6" s="260"/>
      <c r="C6" s="260"/>
      <c r="D6" s="260"/>
      <c r="E6" s="260"/>
      <c r="F6" s="260"/>
      <c r="G6" s="260"/>
      <c r="H6" s="260"/>
      <c r="I6" s="260"/>
      <c r="J6" s="260"/>
      <c r="K6" s="260"/>
      <c r="L6" s="260"/>
      <c r="M6" s="69" t="s">
        <v>22</v>
      </c>
      <c r="N6" s="8"/>
      <c r="O6" s="8"/>
      <c r="P6" s="8"/>
      <c r="Q6" s="8"/>
      <c r="R6" s="8"/>
      <c r="S6" s="8"/>
      <c r="T6" s="8"/>
    </row>
    <row r="7" spans="1:20" ht="30.75" customHeight="1" x14ac:dyDescent="0.25">
      <c r="A7" s="330" t="s">
        <v>148</v>
      </c>
      <c r="B7" s="331"/>
      <c r="C7" s="331"/>
      <c r="D7" s="332"/>
      <c r="E7" s="264" t="s">
        <v>6</v>
      </c>
      <c r="F7" s="264"/>
      <c r="G7" s="264" t="s">
        <v>7</v>
      </c>
      <c r="H7" s="264"/>
      <c r="I7" s="264" t="s">
        <v>26</v>
      </c>
      <c r="J7" s="264"/>
      <c r="K7" s="264" t="s">
        <v>70</v>
      </c>
      <c r="L7" s="265"/>
      <c r="M7" s="69" t="s">
        <v>22</v>
      </c>
    </row>
    <row r="8" spans="1:20" ht="27.6" x14ac:dyDescent="0.25">
      <c r="A8" s="333"/>
      <c r="B8" s="334"/>
      <c r="C8" s="334"/>
      <c r="D8" s="335"/>
      <c r="E8" s="11" t="s">
        <v>4</v>
      </c>
      <c r="F8" s="11" t="s">
        <v>5</v>
      </c>
      <c r="G8" s="11" t="s">
        <v>4</v>
      </c>
      <c r="H8" s="11" t="s">
        <v>5</v>
      </c>
      <c r="I8" s="11" t="s">
        <v>4</v>
      </c>
      <c r="J8" s="11" t="s">
        <v>5</v>
      </c>
      <c r="K8" s="11" t="s">
        <v>4</v>
      </c>
      <c r="L8" s="12" t="s">
        <v>5</v>
      </c>
      <c r="M8" s="69" t="s">
        <v>22</v>
      </c>
    </row>
    <row r="9" spans="1:20" x14ac:dyDescent="0.25">
      <c r="A9" s="122" t="s">
        <v>149</v>
      </c>
      <c r="B9" s="123">
        <v>145700</v>
      </c>
      <c r="C9" s="124" t="s">
        <v>154</v>
      </c>
      <c r="D9" s="125">
        <v>199700</v>
      </c>
      <c r="E9" s="193">
        <v>3</v>
      </c>
      <c r="F9" s="193">
        <v>0</v>
      </c>
      <c r="G9" s="193">
        <v>3</v>
      </c>
      <c r="H9" s="193">
        <v>0</v>
      </c>
      <c r="I9" s="193">
        <v>3</v>
      </c>
      <c r="J9" s="193">
        <v>0</v>
      </c>
      <c r="K9" s="193">
        <f>I9-G9</f>
        <v>0</v>
      </c>
      <c r="L9" s="194">
        <f>J9-H9</f>
        <v>0</v>
      </c>
      <c r="M9" s="69" t="s">
        <v>22</v>
      </c>
    </row>
    <row r="10" spans="1:20" x14ac:dyDescent="0.25">
      <c r="A10" s="144" t="s">
        <v>183</v>
      </c>
      <c r="B10" s="127">
        <v>119554</v>
      </c>
      <c r="C10" s="128" t="s">
        <v>154</v>
      </c>
      <c r="D10" s="129">
        <v>179700</v>
      </c>
      <c r="E10" s="195">
        <v>46</v>
      </c>
      <c r="F10" s="195">
        <v>0</v>
      </c>
      <c r="G10" s="195">
        <v>46</v>
      </c>
      <c r="H10" s="195">
        <v>0</v>
      </c>
      <c r="I10" s="195">
        <v>46</v>
      </c>
      <c r="J10" s="195">
        <v>0</v>
      </c>
      <c r="K10" s="195">
        <f t="shared" ref="K10:K25" si="0">I10-G10</f>
        <v>0</v>
      </c>
      <c r="L10" s="196">
        <f t="shared" ref="L10:L25" si="1">J10-H10</f>
        <v>0</v>
      </c>
      <c r="M10" s="69" t="s">
        <v>22</v>
      </c>
    </row>
    <row r="11" spans="1:20" x14ac:dyDescent="0.25">
      <c r="A11" s="126" t="s">
        <v>134</v>
      </c>
      <c r="B11" s="127">
        <v>123758</v>
      </c>
      <c r="C11" s="128" t="s">
        <v>154</v>
      </c>
      <c r="D11" s="129">
        <v>155500</v>
      </c>
      <c r="E11" s="195">
        <v>127</v>
      </c>
      <c r="F11" s="195">
        <v>0</v>
      </c>
      <c r="G11" s="195">
        <v>127</v>
      </c>
      <c r="H11" s="195">
        <v>0</v>
      </c>
      <c r="I11" s="195">
        <v>153</v>
      </c>
      <c r="J11" s="195">
        <v>0</v>
      </c>
      <c r="K11" s="195">
        <f t="shared" si="0"/>
        <v>26</v>
      </c>
      <c r="L11" s="196">
        <f t="shared" si="1"/>
        <v>0</v>
      </c>
      <c r="M11" s="69" t="s">
        <v>22</v>
      </c>
    </row>
    <row r="12" spans="1:20" x14ac:dyDescent="0.25">
      <c r="A12" s="126" t="s">
        <v>135</v>
      </c>
      <c r="B12" s="127">
        <v>105211</v>
      </c>
      <c r="C12" s="128" t="s">
        <v>154</v>
      </c>
      <c r="D12" s="129">
        <v>136771</v>
      </c>
      <c r="E12" s="195">
        <v>87</v>
      </c>
      <c r="F12" s="195">
        <v>0</v>
      </c>
      <c r="G12" s="195">
        <v>87</v>
      </c>
      <c r="H12" s="195">
        <v>0</v>
      </c>
      <c r="I12" s="195">
        <v>101</v>
      </c>
      <c r="J12" s="195">
        <v>0</v>
      </c>
      <c r="K12" s="195">
        <f t="shared" si="0"/>
        <v>14</v>
      </c>
      <c r="L12" s="196">
        <f t="shared" si="1"/>
        <v>0</v>
      </c>
      <c r="M12" s="69" t="s">
        <v>22</v>
      </c>
    </row>
    <row r="13" spans="1:20" x14ac:dyDescent="0.25">
      <c r="A13" s="126" t="s">
        <v>136</v>
      </c>
      <c r="B13" s="127">
        <v>89033</v>
      </c>
      <c r="C13" s="128" t="s">
        <v>154</v>
      </c>
      <c r="D13" s="129">
        <v>115742</v>
      </c>
      <c r="E13" s="195">
        <v>105</v>
      </c>
      <c r="F13" s="195">
        <v>0</v>
      </c>
      <c r="G13" s="195">
        <v>105</v>
      </c>
      <c r="H13" s="195">
        <v>0</v>
      </c>
      <c r="I13" s="195">
        <v>120</v>
      </c>
      <c r="J13" s="195">
        <v>0</v>
      </c>
      <c r="K13" s="195">
        <f t="shared" si="0"/>
        <v>15</v>
      </c>
      <c r="L13" s="196">
        <f t="shared" si="1"/>
        <v>0</v>
      </c>
      <c r="M13" s="69" t="s">
        <v>22</v>
      </c>
    </row>
    <row r="14" spans="1:20" x14ac:dyDescent="0.25">
      <c r="A14" s="126" t="s">
        <v>137</v>
      </c>
      <c r="B14" s="127">
        <v>74872</v>
      </c>
      <c r="C14" s="128" t="s">
        <v>154</v>
      </c>
      <c r="D14" s="129">
        <v>97333</v>
      </c>
      <c r="E14" s="195">
        <v>57</v>
      </c>
      <c r="F14" s="195">
        <v>0</v>
      </c>
      <c r="G14" s="195">
        <v>57</v>
      </c>
      <c r="H14" s="195">
        <v>0</v>
      </c>
      <c r="I14" s="195">
        <v>60</v>
      </c>
      <c r="J14" s="195">
        <v>0</v>
      </c>
      <c r="K14" s="195">
        <f t="shared" si="0"/>
        <v>3</v>
      </c>
      <c r="L14" s="196">
        <f t="shared" si="1"/>
        <v>0</v>
      </c>
      <c r="M14" s="69" t="s">
        <v>22</v>
      </c>
    </row>
    <row r="15" spans="1:20" x14ac:dyDescent="0.25">
      <c r="A15" s="126" t="s">
        <v>138</v>
      </c>
      <c r="B15" s="127">
        <v>62467</v>
      </c>
      <c r="C15" s="128" t="s">
        <v>154</v>
      </c>
      <c r="D15" s="129">
        <v>81204</v>
      </c>
      <c r="E15" s="195">
        <v>34</v>
      </c>
      <c r="F15" s="195">
        <v>0</v>
      </c>
      <c r="G15" s="195">
        <v>34</v>
      </c>
      <c r="H15" s="195">
        <v>0</v>
      </c>
      <c r="I15" s="195">
        <v>39</v>
      </c>
      <c r="J15" s="195">
        <v>0</v>
      </c>
      <c r="K15" s="195">
        <f t="shared" si="0"/>
        <v>5</v>
      </c>
      <c r="L15" s="196">
        <f t="shared" si="1"/>
        <v>0</v>
      </c>
      <c r="M15" s="69" t="s">
        <v>22</v>
      </c>
    </row>
    <row r="16" spans="1:20" x14ac:dyDescent="0.25">
      <c r="A16" s="126" t="s">
        <v>139</v>
      </c>
      <c r="B16" s="127">
        <v>56857</v>
      </c>
      <c r="C16" s="128" t="s">
        <v>154</v>
      </c>
      <c r="D16" s="129">
        <v>73917</v>
      </c>
      <c r="E16" s="195">
        <v>7</v>
      </c>
      <c r="F16" s="195">
        <v>0</v>
      </c>
      <c r="G16" s="195">
        <v>7</v>
      </c>
      <c r="H16" s="195">
        <v>0</v>
      </c>
      <c r="I16" s="195">
        <v>8</v>
      </c>
      <c r="J16" s="195">
        <v>0</v>
      </c>
      <c r="K16" s="195">
        <f t="shared" si="0"/>
        <v>1</v>
      </c>
      <c r="L16" s="196">
        <f t="shared" si="1"/>
        <v>0</v>
      </c>
      <c r="M16" s="69" t="s">
        <v>22</v>
      </c>
    </row>
    <row r="17" spans="1:13" x14ac:dyDescent="0.25">
      <c r="A17" s="126" t="s">
        <v>140</v>
      </c>
      <c r="B17" s="130">
        <v>51630</v>
      </c>
      <c r="C17" s="131" t="s">
        <v>154</v>
      </c>
      <c r="D17" s="132">
        <v>67114</v>
      </c>
      <c r="E17" s="195">
        <v>30</v>
      </c>
      <c r="F17" s="195">
        <v>0</v>
      </c>
      <c r="G17" s="195">
        <v>30</v>
      </c>
      <c r="H17" s="195">
        <v>0</v>
      </c>
      <c r="I17" s="195">
        <v>31</v>
      </c>
      <c r="J17" s="195">
        <v>0</v>
      </c>
      <c r="K17" s="195">
        <f t="shared" si="0"/>
        <v>1</v>
      </c>
      <c r="L17" s="196">
        <f t="shared" si="1"/>
        <v>0</v>
      </c>
      <c r="M17" s="69" t="s">
        <v>22</v>
      </c>
    </row>
    <row r="18" spans="1:13" x14ac:dyDescent="0.25">
      <c r="A18" s="126" t="s">
        <v>141</v>
      </c>
      <c r="B18" s="130">
        <v>46745</v>
      </c>
      <c r="C18" s="131" t="s">
        <v>154</v>
      </c>
      <c r="D18" s="132">
        <v>60765</v>
      </c>
      <c r="E18" s="195">
        <v>34</v>
      </c>
      <c r="F18" s="195">
        <v>0</v>
      </c>
      <c r="G18" s="195">
        <v>34</v>
      </c>
      <c r="H18" s="195">
        <v>0</v>
      </c>
      <c r="I18" s="195">
        <v>35</v>
      </c>
      <c r="J18" s="195">
        <v>0</v>
      </c>
      <c r="K18" s="195">
        <f t="shared" si="0"/>
        <v>1</v>
      </c>
      <c r="L18" s="196">
        <f t="shared" si="1"/>
        <v>0</v>
      </c>
      <c r="M18" s="69" t="s">
        <v>22</v>
      </c>
    </row>
    <row r="19" spans="1:13" x14ac:dyDescent="0.25">
      <c r="A19" s="126" t="s">
        <v>142</v>
      </c>
      <c r="B19" s="130">
        <v>42209</v>
      </c>
      <c r="C19" s="131" t="s">
        <v>154</v>
      </c>
      <c r="D19" s="132">
        <v>54875</v>
      </c>
      <c r="E19" s="195">
        <v>20</v>
      </c>
      <c r="F19" s="195">
        <v>0</v>
      </c>
      <c r="G19" s="195">
        <v>20</v>
      </c>
      <c r="H19" s="195">
        <v>0</v>
      </c>
      <c r="I19" s="195">
        <v>25</v>
      </c>
      <c r="J19" s="195">
        <v>0</v>
      </c>
      <c r="K19" s="195">
        <f t="shared" si="0"/>
        <v>5</v>
      </c>
      <c r="L19" s="196">
        <f t="shared" si="1"/>
        <v>0</v>
      </c>
      <c r="M19" s="69" t="s">
        <v>22</v>
      </c>
    </row>
    <row r="20" spans="1:13" x14ac:dyDescent="0.25">
      <c r="A20" s="126" t="s">
        <v>143</v>
      </c>
      <c r="B20" s="130">
        <v>37983</v>
      </c>
      <c r="C20" s="131" t="s">
        <v>154</v>
      </c>
      <c r="D20" s="132">
        <v>49375</v>
      </c>
      <c r="E20" s="195">
        <v>2</v>
      </c>
      <c r="F20" s="195">
        <v>0</v>
      </c>
      <c r="G20" s="195">
        <v>2</v>
      </c>
      <c r="H20" s="195">
        <v>0</v>
      </c>
      <c r="I20" s="195">
        <v>4</v>
      </c>
      <c r="J20" s="195">
        <v>0</v>
      </c>
      <c r="K20" s="195">
        <f t="shared" si="0"/>
        <v>2</v>
      </c>
      <c r="L20" s="196">
        <f t="shared" si="1"/>
        <v>0</v>
      </c>
      <c r="M20" s="69" t="s">
        <v>22</v>
      </c>
    </row>
    <row r="21" spans="1:13" x14ac:dyDescent="0.25">
      <c r="A21" s="126" t="s">
        <v>144</v>
      </c>
      <c r="B21" s="130">
        <v>37075</v>
      </c>
      <c r="C21" s="131" t="s">
        <v>154</v>
      </c>
      <c r="D21" s="132">
        <v>44293</v>
      </c>
      <c r="E21" s="195">
        <v>4</v>
      </c>
      <c r="F21" s="195">
        <v>0</v>
      </c>
      <c r="G21" s="195">
        <v>4</v>
      </c>
      <c r="H21" s="195">
        <v>0</v>
      </c>
      <c r="I21" s="195">
        <v>5</v>
      </c>
      <c r="J21" s="195">
        <v>0</v>
      </c>
      <c r="K21" s="195">
        <f t="shared" si="0"/>
        <v>1</v>
      </c>
      <c r="L21" s="196">
        <f t="shared" si="1"/>
        <v>0</v>
      </c>
      <c r="M21" s="69" t="s">
        <v>22</v>
      </c>
    </row>
    <row r="22" spans="1:13" x14ac:dyDescent="0.25">
      <c r="A22" s="126" t="s">
        <v>150</v>
      </c>
      <c r="B22" s="130">
        <v>30456</v>
      </c>
      <c r="C22" s="131" t="s">
        <v>154</v>
      </c>
      <c r="D22" s="132">
        <v>39590</v>
      </c>
      <c r="E22" s="195">
        <v>0</v>
      </c>
      <c r="F22" s="195">
        <v>0</v>
      </c>
      <c r="G22" s="195">
        <v>0</v>
      </c>
      <c r="H22" s="195">
        <v>0</v>
      </c>
      <c r="I22" s="195">
        <v>0</v>
      </c>
      <c r="J22" s="195">
        <v>0</v>
      </c>
      <c r="K22" s="195">
        <f t="shared" si="0"/>
        <v>0</v>
      </c>
      <c r="L22" s="196">
        <f t="shared" si="1"/>
        <v>0</v>
      </c>
      <c r="M22" s="69" t="s">
        <v>22</v>
      </c>
    </row>
    <row r="23" spans="1:13" x14ac:dyDescent="0.25">
      <c r="A23" s="126" t="s">
        <v>151</v>
      </c>
      <c r="B23" s="130">
        <v>27130</v>
      </c>
      <c r="C23" s="131" t="s">
        <v>154</v>
      </c>
      <c r="D23" s="132">
        <v>35269</v>
      </c>
      <c r="E23" s="195">
        <v>1</v>
      </c>
      <c r="F23" s="195">
        <v>0</v>
      </c>
      <c r="G23" s="195">
        <v>1</v>
      </c>
      <c r="H23" s="195">
        <v>0</v>
      </c>
      <c r="I23" s="195">
        <v>1</v>
      </c>
      <c r="J23" s="195">
        <v>0</v>
      </c>
      <c r="K23" s="195">
        <f t="shared" si="0"/>
        <v>0</v>
      </c>
      <c r="L23" s="196">
        <f t="shared" si="1"/>
        <v>0</v>
      </c>
      <c r="M23" s="69" t="s">
        <v>22</v>
      </c>
    </row>
    <row r="24" spans="1:13" x14ac:dyDescent="0.25">
      <c r="A24" s="126" t="s">
        <v>152</v>
      </c>
      <c r="B24" s="130">
        <v>24865</v>
      </c>
      <c r="C24" s="131" t="s">
        <v>154</v>
      </c>
      <c r="D24" s="132">
        <v>31292</v>
      </c>
      <c r="E24" s="195">
        <v>0</v>
      </c>
      <c r="F24" s="195">
        <v>0</v>
      </c>
      <c r="G24" s="195">
        <v>0</v>
      </c>
      <c r="H24" s="195">
        <v>0</v>
      </c>
      <c r="I24" s="195">
        <v>0</v>
      </c>
      <c r="J24" s="195">
        <v>0</v>
      </c>
      <c r="K24" s="195">
        <f t="shared" si="0"/>
        <v>0</v>
      </c>
      <c r="L24" s="196">
        <f t="shared" si="1"/>
        <v>0</v>
      </c>
      <c r="M24" s="69" t="s">
        <v>22</v>
      </c>
    </row>
    <row r="25" spans="1:13" x14ac:dyDescent="0.25">
      <c r="A25" s="121" t="s">
        <v>153</v>
      </c>
      <c r="B25" s="116">
        <v>22115</v>
      </c>
      <c r="C25" s="117" t="s">
        <v>154</v>
      </c>
      <c r="D25" s="118">
        <v>27663</v>
      </c>
      <c r="E25" s="169">
        <v>0</v>
      </c>
      <c r="F25" s="169">
        <v>0</v>
      </c>
      <c r="G25" s="169">
        <v>0</v>
      </c>
      <c r="H25" s="169">
        <v>0</v>
      </c>
      <c r="I25" s="169">
        <v>0</v>
      </c>
      <c r="J25" s="169">
        <v>0</v>
      </c>
      <c r="K25" s="169">
        <f t="shared" si="0"/>
        <v>0</v>
      </c>
      <c r="L25" s="197">
        <f t="shared" si="1"/>
        <v>0</v>
      </c>
      <c r="M25" s="69" t="s">
        <v>22</v>
      </c>
    </row>
    <row r="26" spans="1:13" x14ac:dyDescent="0.25">
      <c r="A26" s="336" t="s">
        <v>155</v>
      </c>
      <c r="B26" s="337"/>
      <c r="C26" s="337"/>
      <c r="D26" s="338"/>
      <c r="E26" s="171">
        <f t="shared" ref="E26:L26" si="2">SUM(E9:E25)</f>
        <v>557</v>
      </c>
      <c r="F26" s="171">
        <f t="shared" si="2"/>
        <v>0</v>
      </c>
      <c r="G26" s="171">
        <f t="shared" si="2"/>
        <v>557</v>
      </c>
      <c r="H26" s="171">
        <f t="shared" si="2"/>
        <v>0</v>
      </c>
      <c r="I26" s="171">
        <f t="shared" si="2"/>
        <v>631</v>
      </c>
      <c r="J26" s="171">
        <f t="shared" si="2"/>
        <v>0</v>
      </c>
      <c r="K26" s="171">
        <f t="shared" si="2"/>
        <v>74</v>
      </c>
      <c r="L26" s="172">
        <f t="shared" si="2"/>
        <v>0</v>
      </c>
      <c r="M26" s="69" t="s">
        <v>22</v>
      </c>
    </row>
    <row r="27" spans="1:13" x14ac:dyDescent="0.25">
      <c r="A27" s="339" t="s">
        <v>156</v>
      </c>
      <c r="B27" s="340"/>
      <c r="C27" s="340"/>
      <c r="D27" s="340"/>
      <c r="E27" s="193"/>
      <c r="F27" s="198">
        <v>160894</v>
      </c>
      <c r="G27" s="193"/>
      <c r="H27" s="198">
        <f>F27</f>
        <v>160894</v>
      </c>
      <c r="I27" s="193"/>
      <c r="J27" s="198">
        <f>H27</f>
        <v>160894</v>
      </c>
      <c r="K27" s="193"/>
      <c r="L27" s="199"/>
      <c r="M27" s="69" t="s">
        <v>22</v>
      </c>
    </row>
    <row r="28" spans="1:13" x14ac:dyDescent="0.25">
      <c r="A28" s="341" t="s">
        <v>157</v>
      </c>
      <c r="B28" s="342"/>
      <c r="C28" s="342"/>
      <c r="D28" s="342"/>
      <c r="E28" s="195"/>
      <c r="F28" s="200">
        <v>95537</v>
      </c>
      <c r="G28" s="195"/>
      <c r="H28" s="200">
        <f>F28</f>
        <v>95537</v>
      </c>
      <c r="I28" s="195"/>
      <c r="J28" s="200">
        <f>H28</f>
        <v>95537</v>
      </c>
      <c r="K28" s="195"/>
      <c r="L28" s="201"/>
      <c r="M28" s="69" t="s">
        <v>22</v>
      </c>
    </row>
    <row r="29" spans="1:13" ht="14.4" thickBot="1" x14ac:dyDescent="0.3">
      <c r="A29" s="328" t="s">
        <v>158</v>
      </c>
      <c r="B29" s="329"/>
      <c r="C29" s="329"/>
      <c r="D29" s="329"/>
      <c r="E29" s="202">
        <v>12.93</v>
      </c>
      <c r="F29" s="203">
        <v>0</v>
      </c>
      <c r="G29" s="202">
        <f>E29</f>
        <v>12.93</v>
      </c>
      <c r="H29" s="203">
        <v>0</v>
      </c>
      <c r="I29" s="202">
        <f>G29</f>
        <v>12.93</v>
      </c>
      <c r="J29" s="203">
        <v>0</v>
      </c>
      <c r="K29" s="202"/>
      <c r="L29" s="204"/>
      <c r="M29" s="69" t="s">
        <v>22</v>
      </c>
    </row>
    <row r="30" spans="1:13" x14ac:dyDescent="0.25">
      <c r="M30" s="69" t="s">
        <v>22</v>
      </c>
    </row>
    <row r="31" spans="1:13" x14ac:dyDescent="0.25">
      <c r="M31" s="69" t="s">
        <v>23</v>
      </c>
    </row>
    <row r="32" spans="1:13" x14ac:dyDescent="0.25">
      <c r="M32" s="69"/>
    </row>
    <row r="33" spans="13:13" x14ac:dyDescent="0.25">
      <c r="M33" s="69"/>
    </row>
  </sheetData>
  <mergeCells count="15">
    <mergeCell ref="A29:D29"/>
    <mergeCell ref="A7:D8"/>
    <mergeCell ref="A26:D26"/>
    <mergeCell ref="A27:D27"/>
    <mergeCell ref="A28:D28"/>
    <mergeCell ref="E7:F7"/>
    <mergeCell ref="G7:H7"/>
    <mergeCell ref="I7:J7"/>
    <mergeCell ref="K7:L7"/>
    <mergeCell ref="A1:L1"/>
    <mergeCell ref="A2:L2"/>
    <mergeCell ref="A3:L3"/>
    <mergeCell ref="A4:L4"/>
    <mergeCell ref="A5:L5"/>
    <mergeCell ref="A6:L6"/>
  </mergeCells>
  <printOptions horizontalCentered="1"/>
  <pageMargins left="0.7" right="0.7" top="0.75" bottom="0.75" header="0.3" footer="0.3"/>
  <pageSetup orientation="landscape" r:id="rId1"/>
  <headerFooter>
    <oddHeader>&amp;L&amp;"Arial,Bold"&amp;12K. Summary of Requirements by Grade</oddHeader>
    <oddFooter>&amp;C&amp;"Arial,Regular"Exhibit K - Summary of Requirements by Grade</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view="pageBreakPreview" zoomScale="75" zoomScaleNormal="100" zoomScaleSheetLayoutView="75" workbookViewId="0">
      <pane xSplit="1" ySplit="7" topLeftCell="B8" activePane="bottomRight" state="frozen"/>
      <selection pane="topRight" activeCell="B1" sqref="B1"/>
      <selection pane="bottomLeft" activeCell="A8" sqref="A8"/>
      <selection pane="bottomRight" activeCell="E36" sqref="E36"/>
    </sheetView>
  </sheetViews>
  <sheetFormatPr defaultColWidth="9.109375" defaultRowHeight="13.8" x14ac:dyDescent="0.25"/>
  <cols>
    <col min="1" max="1" width="86.5546875" style="9" customWidth="1"/>
    <col min="2" max="2" width="8.33203125" style="9" customWidth="1"/>
    <col min="3" max="3" width="12.6640625" style="9" customWidth="1"/>
    <col min="4" max="4" width="8.33203125" style="9" customWidth="1"/>
    <col min="5" max="5" width="12.6640625" style="9" customWidth="1"/>
    <col min="6" max="6" width="8.33203125" style="9" customWidth="1"/>
    <col min="7" max="7" width="12.6640625" style="9" customWidth="1"/>
    <col min="8" max="8" width="8.33203125" style="9" customWidth="1"/>
    <col min="9" max="9" width="12.6640625" style="9" customWidth="1"/>
    <col min="10" max="10" width="14" style="4" bestFit="1" customWidth="1"/>
    <col min="11" max="11" width="4.5546875" style="9" customWidth="1"/>
    <col min="12" max="13" width="8.33203125" style="9" customWidth="1"/>
    <col min="14" max="14" width="12.6640625" style="9" customWidth="1"/>
    <col min="15" max="16" width="8.33203125" style="9" customWidth="1"/>
    <col min="17" max="17" width="12.6640625" style="9" customWidth="1"/>
    <col min="18" max="16384" width="9.109375" style="9"/>
  </cols>
  <sheetData>
    <row r="1" spans="1:17" ht="17.399999999999999" x14ac:dyDescent="0.3">
      <c r="A1" s="253" t="s">
        <v>98</v>
      </c>
      <c r="B1" s="253"/>
      <c r="C1" s="253"/>
      <c r="D1" s="253"/>
      <c r="E1" s="253"/>
      <c r="F1" s="253"/>
      <c r="G1" s="253"/>
      <c r="H1" s="253"/>
      <c r="I1" s="253"/>
      <c r="J1" s="69" t="s">
        <v>22</v>
      </c>
      <c r="K1" s="6"/>
      <c r="L1" s="6"/>
      <c r="M1" s="6"/>
      <c r="N1" s="6"/>
      <c r="O1" s="6"/>
      <c r="P1" s="6"/>
      <c r="Q1" s="6"/>
    </row>
    <row r="2" spans="1:17" ht="15" x14ac:dyDescent="0.25">
      <c r="A2" s="254" t="s">
        <v>218</v>
      </c>
      <c r="B2" s="254"/>
      <c r="C2" s="254"/>
      <c r="D2" s="254"/>
      <c r="E2" s="254"/>
      <c r="F2" s="254"/>
      <c r="G2" s="254"/>
      <c r="H2" s="254"/>
      <c r="I2" s="254"/>
      <c r="J2" s="69" t="s">
        <v>22</v>
      </c>
      <c r="K2" s="7"/>
      <c r="L2" s="7"/>
      <c r="M2" s="7"/>
      <c r="N2" s="7"/>
      <c r="O2" s="7"/>
      <c r="P2" s="7"/>
      <c r="Q2" s="7"/>
    </row>
    <row r="3" spans="1:17" x14ac:dyDescent="0.25">
      <c r="A3" s="263" t="s">
        <v>1</v>
      </c>
      <c r="B3" s="263"/>
      <c r="C3" s="263"/>
      <c r="D3" s="263"/>
      <c r="E3" s="263"/>
      <c r="F3" s="263"/>
      <c r="G3" s="263"/>
      <c r="H3" s="263"/>
      <c r="I3" s="263"/>
      <c r="J3" s="69" t="s">
        <v>22</v>
      </c>
      <c r="K3" s="10"/>
      <c r="L3" s="10"/>
      <c r="M3" s="10"/>
      <c r="N3" s="10"/>
      <c r="O3" s="10"/>
      <c r="P3" s="10"/>
      <c r="Q3" s="10"/>
    </row>
    <row r="4" spans="1:17" x14ac:dyDescent="0.25">
      <c r="A4" s="260" t="s">
        <v>2</v>
      </c>
      <c r="B4" s="260"/>
      <c r="C4" s="260"/>
      <c r="D4" s="260"/>
      <c r="E4" s="260"/>
      <c r="F4" s="260"/>
      <c r="G4" s="260"/>
      <c r="H4" s="260"/>
      <c r="I4" s="260"/>
      <c r="J4" s="69" t="s">
        <v>22</v>
      </c>
      <c r="K4" s="8"/>
      <c r="L4" s="8"/>
      <c r="M4" s="8"/>
      <c r="N4" s="8"/>
      <c r="O4" s="8"/>
      <c r="P4" s="8"/>
      <c r="Q4" s="8"/>
    </row>
    <row r="5" spans="1:17" ht="14.4" thickBot="1" x14ac:dyDescent="0.3">
      <c r="A5" s="260"/>
      <c r="B5" s="260"/>
      <c r="C5" s="260"/>
      <c r="D5" s="260"/>
      <c r="E5" s="260"/>
      <c r="F5" s="260"/>
      <c r="G5" s="260"/>
      <c r="H5" s="260"/>
      <c r="I5" s="260"/>
      <c r="J5" s="69" t="s">
        <v>22</v>
      </c>
      <c r="K5" s="8"/>
      <c r="L5" s="8"/>
      <c r="M5" s="8"/>
      <c r="N5" s="8"/>
      <c r="O5" s="8"/>
      <c r="P5" s="8"/>
      <c r="Q5" s="8"/>
    </row>
    <row r="6" spans="1:17" x14ac:dyDescent="0.25">
      <c r="A6" s="261" t="s">
        <v>99</v>
      </c>
      <c r="B6" s="264" t="s">
        <v>69</v>
      </c>
      <c r="C6" s="264"/>
      <c r="D6" s="264" t="s">
        <v>210</v>
      </c>
      <c r="E6" s="264"/>
      <c r="F6" s="264" t="s">
        <v>26</v>
      </c>
      <c r="G6" s="264"/>
      <c r="H6" s="264" t="s">
        <v>70</v>
      </c>
      <c r="I6" s="265"/>
      <c r="J6" s="69" t="s">
        <v>22</v>
      </c>
    </row>
    <row r="7" spans="1:17" ht="27.6" x14ac:dyDescent="0.25">
      <c r="A7" s="262"/>
      <c r="B7" s="70" t="s">
        <v>32</v>
      </c>
      <c r="C7" s="11" t="s">
        <v>5</v>
      </c>
      <c r="D7" s="11" t="s">
        <v>32</v>
      </c>
      <c r="E7" s="11" t="s">
        <v>5</v>
      </c>
      <c r="F7" s="11" t="s">
        <v>32</v>
      </c>
      <c r="G7" s="11" t="s">
        <v>5</v>
      </c>
      <c r="H7" s="11" t="s">
        <v>32</v>
      </c>
      <c r="I7" s="12" t="s">
        <v>5</v>
      </c>
      <c r="J7" s="69" t="s">
        <v>22</v>
      </c>
    </row>
    <row r="8" spans="1:17" x14ac:dyDescent="0.25">
      <c r="A8" s="79" t="s">
        <v>100</v>
      </c>
      <c r="B8" s="166">
        <v>500</v>
      </c>
      <c r="C8" s="166">
        <v>53093</v>
      </c>
      <c r="D8" s="166">
        <v>486</v>
      </c>
      <c r="E8" s="166">
        <v>53373</v>
      </c>
      <c r="F8" s="166">
        <v>536</v>
      </c>
      <c r="G8" s="166">
        <v>67000</v>
      </c>
      <c r="H8" s="166">
        <f>F8-D8</f>
        <v>50</v>
      </c>
      <c r="I8" s="167">
        <f>G8-E8</f>
        <v>13627</v>
      </c>
      <c r="J8" s="69" t="s">
        <v>22</v>
      </c>
    </row>
    <row r="9" spans="1:17" x14ac:dyDescent="0.25">
      <c r="A9" s="80" t="s">
        <v>101</v>
      </c>
      <c r="B9" s="27">
        <v>0</v>
      </c>
      <c r="C9" s="27">
        <v>3103</v>
      </c>
      <c r="D9" s="27">
        <v>0</v>
      </c>
      <c r="E9" s="27">
        <v>3553</v>
      </c>
      <c r="F9" s="27">
        <v>0</v>
      </c>
      <c r="G9" s="27">
        <v>1800</v>
      </c>
      <c r="H9" s="27">
        <f t="shared" ref="H9:H13" si="0">F9-D9</f>
        <v>0</v>
      </c>
      <c r="I9" s="168">
        <f t="shared" ref="I9:I13" si="1">G9-E9</f>
        <v>-1753</v>
      </c>
      <c r="J9" s="69" t="s">
        <v>22</v>
      </c>
    </row>
    <row r="10" spans="1:17" x14ac:dyDescent="0.25">
      <c r="A10" s="146" t="s">
        <v>185</v>
      </c>
      <c r="B10" s="27">
        <f>SUM(B11:B12)</f>
        <v>0</v>
      </c>
      <c r="C10" s="27">
        <f t="shared" ref="C10:G10" si="2">SUM(C11:C12)</f>
        <v>1203</v>
      </c>
      <c r="D10" s="27">
        <f t="shared" si="2"/>
        <v>0</v>
      </c>
      <c r="E10" s="27">
        <f>+E11+E12</f>
        <v>1473</v>
      </c>
      <c r="F10" s="27">
        <f t="shared" si="2"/>
        <v>0</v>
      </c>
      <c r="G10" s="27">
        <f t="shared" si="2"/>
        <v>1840</v>
      </c>
      <c r="H10" s="27">
        <f t="shared" si="0"/>
        <v>0</v>
      </c>
      <c r="I10" s="168">
        <f t="shared" si="1"/>
        <v>367</v>
      </c>
      <c r="J10" s="69" t="s">
        <v>22</v>
      </c>
    </row>
    <row r="11" spans="1:17" ht="14.4" x14ac:dyDescent="0.3">
      <c r="A11" s="81" t="s">
        <v>31</v>
      </c>
      <c r="B11" s="205">
        <v>0</v>
      </c>
      <c r="C11" s="205">
        <v>299</v>
      </c>
      <c r="D11" s="205">
        <v>0</v>
      </c>
      <c r="E11" s="205">
        <v>379</v>
      </c>
      <c r="F11" s="205">
        <v>0</v>
      </c>
      <c r="G11" s="205">
        <v>501</v>
      </c>
      <c r="H11" s="205">
        <f t="shared" si="0"/>
        <v>0</v>
      </c>
      <c r="I11" s="206">
        <f t="shared" si="1"/>
        <v>122</v>
      </c>
      <c r="J11" s="69" t="s">
        <v>22</v>
      </c>
    </row>
    <row r="12" spans="1:17" ht="14.4" x14ac:dyDescent="0.3">
      <c r="A12" s="81" t="s">
        <v>102</v>
      </c>
      <c r="B12" s="205">
        <v>0</v>
      </c>
      <c r="C12" s="205">
        <v>904</v>
      </c>
      <c r="D12" s="205">
        <v>0</v>
      </c>
      <c r="E12" s="205">
        <v>1094</v>
      </c>
      <c r="F12" s="205">
        <v>0</v>
      </c>
      <c r="G12" s="205">
        <v>1339</v>
      </c>
      <c r="H12" s="205">
        <f t="shared" si="0"/>
        <v>0</v>
      </c>
      <c r="I12" s="206">
        <f t="shared" si="1"/>
        <v>245</v>
      </c>
      <c r="J12" s="69" t="s">
        <v>22</v>
      </c>
    </row>
    <row r="13" spans="1:17" x14ac:dyDescent="0.25">
      <c r="A13" s="80" t="s">
        <v>103</v>
      </c>
      <c r="B13" s="184">
        <v>0</v>
      </c>
      <c r="C13" s="184">
        <v>0</v>
      </c>
      <c r="D13" s="184">
        <v>0</v>
      </c>
      <c r="E13" s="184">
        <v>0</v>
      </c>
      <c r="F13" s="184">
        <v>0</v>
      </c>
      <c r="G13" s="184">
        <v>0</v>
      </c>
      <c r="H13" s="184">
        <f t="shared" si="0"/>
        <v>0</v>
      </c>
      <c r="I13" s="185">
        <f t="shared" si="1"/>
        <v>0</v>
      </c>
      <c r="J13" s="69" t="s">
        <v>22</v>
      </c>
    </row>
    <row r="14" spans="1:17" x14ac:dyDescent="0.25">
      <c r="A14" s="83" t="s">
        <v>27</v>
      </c>
      <c r="B14" s="155">
        <f>SUM(B8:B10,B13)</f>
        <v>500</v>
      </c>
      <c r="C14" s="155">
        <f t="shared" ref="C14:I14" si="3">SUM(C8:C10,C13)</f>
        <v>57399</v>
      </c>
      <c r="D14" s="155">
        <f t="shared" si="3"/>
        <v>486</v>
      </c>
      <c r="E14" s="155">
        <f t="shared" si="3"/>
        <v>58399</v>
      </c>
      <c r="F14" s="155">
        <f t="shared" si="3"/>
        <v>536</v>
      </c>
      <c r="G14" s="155">
        <f t="shared" si="3"/>
        <v>70640</v>
      </c>
      <c r="H14" s="155">
        <f t="shared" si="3"/>
        <v>50</v>
      </c>
      <c r="I14" s="159">
        <f t="shared" si="3"/>
        <v>12241</v>
      </c>
      <c r="J14" s="69" t="s">
        <v>22</v>
      </c>
    </row>
    <row r="15" spans="1:17" x14ac:dyDescent="0.25">
      <c r="A15" s="82" t="s">
        <v>104</v>
      </c>
      <c r="B15" s="27"/>
      <c r="C15" s="27"/>
      <c r="D15" s="27"/>
      <c r="E15" s="27"/>
      <c r="F15" s="27"/>
      <c r="G15" s="27"/>
      <c r="H15" s="27"/>
      <c r="I15" s="168"/>
      <c r="J15" s="69" t="s">
        <v>22</v>
      </c>
    </row>
    <row r="16" spans="1:17" x14ac:dyDescent="0.25">
      <c r="A16" s="80" t="s">
        <v>105</v>
      </c>
      <c r="B16" s="27"/>
      <c r="C16" s="27">
        <v>15199</v>
      </c>
      <c r="D16" s="27"/>
      <c r="E16" s="27">
        <v>15349</v>
      </c>
      <c r="F16" s="27"/>
      <c r="G16" s="27">
        <v>17850</v>
      </c>
      <c r="H16" s="27"/>
      <c r="I16" s="168">
        <f t="shared" ref="I16:I36" si="4">G16-E16</f>
        <v>2501</v>
      </c>
      <c r="J16" s="69" t="s">
        <v>22</v>
      </c>
    </row>
    <row r="17" spans="1:10" x14ac:dyDescent="0.25">
      <c r="A17" s="80" t="s">
        <v>106</v>
      </c>
      <c r="B17" s="27"/>
      <c r="C17" s="27">
        <v>0</v>
      </c>
      <c r="D17" s="27"/>
      <c r="E17" s="27">
        <v>0</v>
      </c>
      <c r="F17" s="27"/>
      <c r="G17" s="27">
        <v>0</v>
      </c>
      <c r="H17" s="27"/>
      <c r="I17" s="168">
        <f t="shared" si="4"/>
        <v>0</v>
      </c>
      <c r="J17" s="69" t="s">
        <v>22</v>
      </c>
    </row>
    <row r="18" spans="1:10" x14ac:dyDescent="0.25">
      <c r="A18" s="80" t="s">
        <v>107</v>
      </c>
      <c r="B18" s="27"/>
      <c r="C18" s="27">
        <v>629</v>
      </c>
      <c r="D18" s="27"/>
      <c r="E18" s="27">
        <v>1104</v>
      </c>
      <c r="F18" s="27"/>
      <c r="G18" s="27">
        <v>2025</v>
      </c>
      <c r="H18" s="27"/>
      <c r="I18" s="168">
        <f t="shared" si="4"/>
        <v>921</v>
      </c>
      <c r="J18" s="69" t="s">
        <v>22</v>
      </c>
    </row>
    <row r="19" spans="1:10" x14ac:dyDescent="0.25">
      <c r="A19" s="146" t="s">
        <v>186</v>
      </c>
      <c r="B19" s="27"/>
      <c r="C19" s="27">
        <v>2612</v>
      </c>
      <c r="D19" s="27"/>
      <c r="E19" s="27">
        <v>3272</v>
      </c>
      <c r="F19" s="27"/>
      <c r="G19" s="27">
        <v>2543</v>
      </c>
      <c r="H19" s="27"/>
      <c r="I19" s="168">
        <f t="shared" si="4"/>
        <v>-729</v>
      </c>
      <c r="J19" s="69" t="s">
        <v>22</v>
      </c>
    </row>
    <row r="20" spans="1:10" x14ac:dyDescent="0.25">
      <c r="A20" s="80" t="s">
        <v>108</v>
      </c>
      <c r="B20" s="27"/>
      <c r="C20" s="27">
        <v>17192</v>
      </c>
      <c r="D20" s="27"/>
      <c r="E20" s="27">
        <v>17460</v>
      </c>
      <c r="F20" s="27"/>
      <c r="G20" s="27">
        <v>19820</v>
      </c>
      <c r="H20" s="27"/>
      <c r="I20" s="168">
        <f t="shared" si="4"/>
        <v>2360</v>
      </c>
      <c r="J20" s="69" t="s">
        <v>22</v>
      </c>
    </row>
    <row r="21" spans="1:10" x14ac:dyDescent="0.25">
      <c r="A21" s="80" t="s">
        <v>109</v>
      </c>
      <c r="B21" s="27"/>
      <c r="C21" s="27">
        <v>985</v>
      </c>
      <c r="D21" s="27"/>
      <c r="E21" s="27">
        <v>1155</v>
      </c>
      <c r="F21" s="27"/>
      <c r="G21" s="27">
        <v>0</v>
      </c>
      <c r="H21" s="27"/>
      <c r="I21" s="168">
        <f t="shared" si="4"/>
        <v>-1155</v>
      </c>
      <c r="J21" s="69" t="s">
        <v>22</v>
      </c>
    </row>
    <row r="22" spans="1:10" x14ac:dyDescent="0.25">
      <c r="A22" s="80" t="s">
        <v>110</v>
      </c>
      <c r="B22" s="27"/>
      <c r="C22" s="27">
        <v>1927</v>
      </c>
      <c r="D22" s="27"/>
      <c r="E22" s="27">
        <v>1977</v>
      </c>
      <c r="F22" s="27"/>
      <c r="G22" s="27">
        <v>1846</v>
      </c>
      <c r="H22" s="27"/>
      <c r="I22" s="168">
        <f t="shared" si="4"/>
        <v>-131</v>
      </c>
      <c r="J22" s="69" t="s">
        <v>22</v>
      </c>
    </row>
    <row r="23" spans="1:10" x14ac:dyDescent="0.25">
      <c r="A23" s="80" t="s">
        <v>111</v>
      </c>
      <c r="B23" s="27"/>
      <c r="C23" s="27">
        <v>45</v>
      </c>
      <c r="D23" s="27"/>
      <c r="E23" s="27">
        <v>55</v>
      </c>
      <c r="F23" s="27"/>
      <c r="G23" s="27">
        <v>111</v>
      </c>
      <c r="H23" s="27"/>
      <c r="I23" s="168">
        <f t="shared" si="4"/>
        <v>56</v>
      </c>
      <c r="J23" s="69" t="s">
        <v>22</v>
      </c>
    </row>
    <row r="24" spans="1:10" x14ac:dyDescent="0.25">
      <c r="A24" s="80" t="s">
        <v>112</v>
      </c>
      <c r="B24" s="27"/>
      <c r="C24" s="27">
        <v>960</v>
      </c>
      <c r="D24" s="27"/>
      <c r="E24" s="27">
        <v>960</v>
      </c>
      <c r="F24" s="27"/>
      <c r="G24" s="27">
        <v>1033</v>
      </c>
      <c r="H24" s="27"/>
      <c r="I24" s="168">
        <f t="shared" si="4"/>
        <v>73</v>
      </c>
      <c r="J24" s="69" t="s">
        <v>22</v>
      </c>
    </row>
    <row r="25" spans="1:10" x14ac:dyDescent="0.25">
      <c r="A25" s="80" t="s">
        <v>113</v>
      </c>
      <c r="B25" s="27"/>
      <c r="C25" s="27">
        <v>2698</v>
      </c>
      <c r="D25" s="27"/>
      <c r="E25" s="27">
        <v>3548</v>
      </c>
      <c r="F25" s="27"/>
      <c r="G25" s="27">
        <v>3504</v>
      </c>
      <c r="H25" s="27"/>
      <c r="I25" s="168">
        <f t="shared" si="4"/>
        <v>-44</v>
      </c>
      <c r="J25" s="69" t="s">
        <v>22</v>
      </c>
    </row>
    <row r="26" spans="1:10" x14ac:dyDescent="0.25">
      <c r="A26" s="80" t="s">
        <v>114</v>
      </c>
      <c r="B26" s="27"/>
      <c r="C26" s="27">
        <v>4362</v>
      </c>
      <c r="D26" s="27"/>
      <c r="E26" s="27">
        <v>4440</v>
      </c>
      <c r="F26" s="27"/>
      <c r="G26" s="27">
        <v>4290</v>
      </c>
      <c r="H26" s="27"/>
      <c r="I26" s="168">
        <f t="shared" si="4"/>
        <v>-150</v>
      </c>
      <c r="J26" s="69" t="s">
        <v>22</v>
      </c>
    </row>
    <row r="27" spans="1:10" x14ac:dyDescent="0.25">
      <c r="A27" s="80" t="s">
        <v>115</v>
      </c>
      <c r="B27" s="27"/>
      <c r="C27" s="27">
        <v>0</v>
      </c>
      <c r="D27" s="27"/>
      <c r="E27" s="27">
        <v>0</v>
      </c>
      <c r="F27" s="27"/>
      <c r="G27" s="27">
        <v>0</v>
      </c>
      <c r="H27" s="27"/>
      <c r="I27" s="168">
        <f t="shared" si="4"/>
        <v>0</v>
      </c>
      <c r="J27" s="69" t="s">
        <v>22</v>
      </c>
    </row>
    <row r="28" spans="1:10" x14ac:dyDescent="0.25">
      <c r="A28" s="80" t="s">
        <v>116</v>
      </c>
      <c r="B28" s="27"/>
      <c r="C28" s="27">
        <v>0</v>
      </c>
      <c r="D28" s="27"/>
      <c r="E28" s="27">
        <v>0</v>
      </c>
      <c r="F28" s="27"/>
      <c r="G28" s="27">
        <v>0</v>
      </c>
      <c r="H28" s="27"/>
      <c r="I28" s="168">
        <f t="shared" si="4"/>
        <v>0</v>
      </c>
      <c r="J28" s="69" t="s">
        <v>22</v>
      </c>
    </row>
    <row r="29" spans="1:10" x14ac:dyDescent="0.25">
      <c r="A29" s="80" t="s">
        <v>57</v>
      </c>
      <c r="B29" s="27"/>
      <c r="C29" s="27">
        <v>0</v>
      </c>
      <c r="D29" s="27"/>
      <c r="E29" s="227">
        <v>0</v>
      </c>
      <c r="F29" s="27"/>
      <c r="G29" s="27">
        <v>0</v>
      </c>
      <c r="H29" s="27"/>
      <c r="I29" s="168">
        <f t="shared" si="4"/>
        <v>0</v>
      </c>
      <c r="J29" s="69" t="s">
        <v>22</v>
      </c>
    </row>
    <row r="30" spans="1:10" x14ac:dyDescent="0.25">
      <c r="A30" s="80" t="s">
        <v>117</v>
      </c>
      <c r="B30" s="27"/>
      <c r="C30" s="27">
        <v>653</v>
      </c>
      <c r="D30" s="27"/>
      <c r="E30" s="27">
        <v>1573</v>
      </c>
      <c r="F30" s="27"/>
      <c r="G30" s="27">
        <v>673</v>
      </c>
      <c r="H30" s="27"/>
      <c r="I30" s="168">
        <f t="shared" si="4"/>
        <v>-900</v>
      </c>
      <c r="J30" s="69" t="s">
        <v>22</v>
      </c>
    </row>
    <row r="31" spans="1:10" x14ac:dyDescent="0.25">
      <c r="A31" s="80" t="s">
        <v>118</v>
      </c>
      <c r="B31" s="27"/>
      <c r="C31" s="27">
        <v>0</v>
      </c>
      <c r="D31" s="27"/>
      <c r="E31" s="27">
        <v>0</v>
      </c>
      <c r="F31" s="27"/>
      <c r="G31" s="27">
        <v>0</v>
      </c>
      <c r="H31" s="27"/>
      <c r="I31" s="168">
        <f t="shared" si="4"/>
        <v>0</v>
      </c>
      <c r="J31" s="69" t="s">
        <v>22</v>
      </c>
    </row>
    <row r="32" spans="1:10" x14ac:dyDescent="0.25">
      <c r="A32" s="80" t="s">
        <v>119</v>
      </c>
      <c r="B32" s="27"/>
      <c r="C32" s="27">
        <v>2047</v>
      </c>
      <c r="D32" s="27"/>
      <c r="E32" s="27">
        <v>2514</v>
      </c>
      <c r="F32" s="27"/>
      <c r="G32" s="27">
        <v>1623</v>
      </c>
      <c r="H32" s="27"/>
      <c r="I32" s="168">
        <f t="shared" si="4"/>
        <v>-891</v>
      </c>
      <c r="J32" s="69" t="s">
        <v>22</v>
      </c>
    </row>
    <row r="33" spans="1:10" x14ac:dyDescent="0.25">
      <c r="A33" s="80" t="s">
        <v>120</v>
      </c>
      <c r="B33" s="27"/>
      <c r="C33" s="27">
        <v>242</v>
      </c>
      <c r="D33" s="27"/>
      <c r="E33" s="27">
        <v>542</v>
      </c>
      <c r="F33" s="27"/>
      <c r="G33" s="27">
        <v>250</v>
      </c>
      <c r="H33" s="27"/>
      <c r="I33" s="168">
        <f t="shared" si="4"/>
        <v>-292</v>
      </c>
      <c r="J33" s="69" t="s">
        <v>22</v>
      </c>
    </row>
    <row r="34" spans="1:10" x14ac:dyDescent="0.25">
      <c r="A34" s="80" t="s">
        <v>121</v>
      </c>
      <c r="B34" s="27"/>
      <c r="C34" s="27">
        <v>0</v>
      </c>
      <c r="D34" s="27"/>
      <c r="E34" s="27">
        <v>0</v>
      </c>
      <c r="F34" s="27"/>
      <c r="G34" s="27">
        <v>0</v>
      </c>
      <c r="H34" s="27"/>
      <c r="I34" s="168">
        <f t="shared" si="4"/>
        <v>0</v>
      </c>
      <c r="J34" s="69" t="s">
        <v>22</v>
      </c>
    </row>
    <row r="35" spans="1:10" x14ac:dyDescent="0.25">
      <c r="A35" s="80" t="s">
        <v>122</v>
      </c>
      <c r="B35" s="27"/>
      <c r="C35" s="27">
        <v>0</v>
      </c>
      <c r="D35" s="27"/>
      <c r="E35" s="27">
        <v>0</v>
      </c>
      <c r="F35" s="27"/>
      <c r="G35" s="27">
        <v>0</v>
      </c>
      <c r="H35" s="27"/>
      <c r="I35" s="168">
        <f t="shared" si="4"/>
        <v>0</v>
      </c>
      <c r="J35" s="69" t="s">
        <v>22</v>
      </c>
    </row>
    <row r="36" spans="1:10" x14ac:dyDescent="0.25">
      <c r="A36" s="80" t="s">
        <v>123</v>
      </c>
      <c r="B36" s="27"/>
      <c r="C36" s="27">
        <v>0</v>
      </c>
      <c r="D36" s="27"/>
      <c r="E36" s="27">
        <v>0</v>
      </c>
      <c r="F36" s="27"/>
      <c r="G36" s="27">
        <v>0</v>
      </c>
      <c r="H36" s="27"/>
      <c r="I36" s="168">
        <f t="shared" si="4"/>
        <v>0</v>
      </c>
      <c r="J36" s="69" t="s">
        <v>22</v>
      </c>
    </row>
    <row r="37" spans="1:10" x14ac:dyDescent="0.25">
      <c r="A37" s="83" t="s">
        <v>124</v>
      </c>
      <c r="B37" s="100"/>
      <c r="C37" s="100">
        <f>SUM(C14:C36)</f>
        <v>106950</v>
      </c>
      <c r="D37" s="100"/>
      <c r="E37" s="100">
        <f>SUM(E14:E36)</f>
        <v>112348</v>
      </c>
      <c r="F37" s="100"/>
      <c r="G37" s="100">
        <f t="shared" ref="G37:I37" si="5">SUM(G14:G36)</f>
        <v>126208</v>
      </c>
      <c r="H37" s="100"/>
      <c r="I37" s="102">
        <f t="shared" si="5"/>
        <v>13860</v>
      </c>
      <c r="J37" s="69" t="s">
        <v>22</v>
      </c>
    </row>
    <row r="38" spans="1:10" x14ac:dyDescent="0.25">
      <c r="A38" s="146" t="s">
        <v>187</v>
      </c>
      <c r="B38" s="27"/>
      <c r="C38" s="27">
        <v>-601</v>
      </c>
      <c r="D38" s="27"/>
      <c r="E38" s="27">
        <v>-472</v>
      </c>
      <c r="F38" s="27"/>
      <c r="G38" s="27">
        <v>0</v>
      </c>
      <c r="H38" s="27"/>
      <c r="I38" s="168">
        <f>G38-E38</f>
        <v>472</v>
      </c>
      <c r="J38" s="69" t="s">
        <v>22</v>
      </c>
    </row>
    <row r="39" spans="1:10" x14ac:dyDescent="0.25">
      <c r="A39" s="215" t="s">
        <v>202</v>
      </c>
      <c r="B39" s="27"/>
      <c r="C39" s="27">
        <v>-1150</v>
      </c>
      <c r="D39" s="27"/>
      <c r="E39" s="27">
        <v>-350</v>
      </c>
      <c r="F39" s="27"/>
      <c r="G39" s="27">
        <v>0</v>
      </c>
      <c r="H39" s="27"/>
      <c r="I39" s="168">
        <f t="shared" ref="I39:I42" si="6">G39-E39</f>
        <v>350</v>
      </c>
      <c r="J39" s="69" t="s">
        <v>22</v>
      </c>
    </row>
    <row r="40" spans="1:10" x14ac:dyDescent="0.25">
      <c r="A40" s="215" t="s">
        <v>203</v>
      </c>
      <c r="B40" s="27"/>
      <c r="C40" s="27">
        <v>-46</v>
      </c>
      <c r="D40" s="27"/>
      <c r="E40" s="27">
        <v>-26</v>
      </c>
      <c r="F40" s="27"/>
      <c r="G40" s="27">
        <v>0</v>
      </c>
      <c r="H40" s="27"/>
      <c r="I40" s="168">
        <f t="shared" si="6"/>
        <v>26</v>
      </c>
      <c r="J40" s="69" t="s">
        <v>22</v>
      </c>
    </row>
    <row r="41" spans="1:10" x14ac:dyDescent="0.25">
      <c r="A41" s="80" t="s">
        <v>125</v>
      </c>
      <c r="B41" s="27"/>
      <c r="C41" s="27">
        <v>472</v>
      </c>
      <c r="D41" s="27"/>
      <c r="E41" s="27">
        <v>0</v>
      </c>
      <c r="F41" s="27"/>
      <c r="G41" s="27">
        <v>0</v>
      </c>
      <c r="H41" s="27"/>
      <c r="I41" s="168">
        <f t="shared" si="6"/>
        <v>0</v>
      </c>
      <c r="J41" s="69" t="s">
        <v>22</v>
      </c>
    </row>
    <row r="42" spans="1:10" x14ac:dyDescent="0.25">
      <c r="A42" s="153" t="s">
        <v>193</v>
      </c>
      <c r="B42" s="27"/>
      <c r="C42" s="27">
        <v>5197</v>
      </c>
      <c r="D42" s="27"/>
      <c r="E42" s="27">
        <v>0</v>
      </c>
      <c r="F42" s="27"/>
      <c r="G42" s="27">
        <v>0</v>
      </c>
      <c r="H42" s="27"/>
      <c r="I42" s="168">
        <f t="shared" si="6"/>
        <v>0</v>
      </c>
      <c r="J42" s="69" t="s">
        <v>22</v>
      </c>
    </row>
    <row r="43" spans="1:10" ht="14.4" thickBot="1" x14ac:dyDescent="0.3">
      <c r="A43" s="84" t="s">
        <v>126</v>
      </c>
      <c r="B43" s="207">
        <f t="shared" ref="B43:I43" si="7">SUM(B37:B42)</f>
        <v>0</v>
      </c>
      <c r="C43" s="207">
        <f>SUM(C37:C42)</f>
        <v>110822</v>
      </c>
      <c r="D43" s="207">
        <f t="shared" si="7"/>
        <v>0</v>
      </c>
      <c r="E43" s="207">
        <f t="shared" si="7"/>
        <v>111500</v>
      </c>
      <c r="F43" s="207">
        <f t="shared" si="7"/>
        <v>0</v>
      </c>
      <c r="G43" s="207">
        <f t="shared" si="7"/>
        <v>126208</v>
      </c>
      <c r="H43" s="207">
        <f t="shared" si="7"/>
        <v>0</v>
      </c>
      <c r="I43" s="208">
        <f t="shared" si="7"/>
        <v>14708</v>
      </c>
      <c r="J43" s="69" t="s">
        <v>22</v>
      </c>
    </row>
    <row r="44" spans="1:10" x14ac:dyDescent="0.25">
      <c r="A44" s="86" t="s">
        <v>28</v>
      </c>
      <c r="B44" s="209"/>
      <c r="C44" s="209"/>
      <c r="D44" s="209"/>
      <c r="E44" s="209"/>
      <c r="F44" s="209"/>
      <c r="G44" s="209"/>
      <c r="H44" s="209"/>
      <c r="I44" s="210"/>
      <c r="J44" s="69" t="s">
        <v>22</v>
      </c>
    </row>
    <row r="45" spans="1:10" x14ac:dyDescent="0.25">
      <c r="A45" s="80" t="s">
        <v>127</v>
      </c>
      <c r="B45" s="27">
        <v>0</v>
      </c>
      <c r="C45" s="27"/>
      <c r="D45" s="27">
        <v>0</v>
      </c>
      <c r="E45" s="27"/>
      <c r="F45" s="27">
        <v>0</v>
      </c>
      <c r="G45" s="27"/>
      <c r="H45" s="27">
        <f>F45-D45</f>
        <v>0</v>
      </c>
      <c r="I45" s="168"/>
      <c r="J45" s="69" t="s">
        <v>22</v>
      </c>
    </row>
    <row r="46" spans="1:10" x14ac:dyDescent="0.25">
      <c r="A46" s="80"/>
      <c r="B46" s="27"/>
      <c r="C46" s="27"/>
      <c r="D46" s="27"/>
      <c r="E46" s="27"/>
      <c r="F46" s="27"/>
      <c r="G46" s="27"/>
      <c r="H46" s="27"/>
      <c r="I46" s="168"/>
      <c r="J46" s="69" t="s">
        <v>22</v>
      </c>
    </row>
    <row r="47" spans="1:10" x14ac:dyDescent="0.25">
      <c r="A47" s="80" t="s">
        <v>128</v>
      </c>
      <c r="B47" s="27"/>
      <c r="C47" s="27">
        <v>0</v>
      </c>
      <c r="D47" s="27"/>
      <c r="E47" s="27">
        <v>0</v>
      </c>
      <c r="F47" s="27"/>
      <c r="G47" s="27">
        <v>0</v>
      </c>
      <c r="H47" s="27"/>
      <c r="I47" s="168">
        <f t="shared" ref="I47:I48" si="8">G47-E47</f>
        <v>0</v>
      </c>
      <c r="J47" s="69" t="s">
        <v>22</v>
      </c>
    </row>
    <row r="48" spans="1:10" ht="14.4" thickBot="1" x14ac:dyDescent="0.3">
      <c r="A48" s="85" t="s">
        <v>129</v>
      </c>
      <c r="B48" s="211"/>
      <c r="C48" s="211">
        <v>0</v>
      </c>
      <c r="D48" s="211"/>
      <c r="E48" s="211">
        <v>0</v>
      </c>
      <c r="F48" s="211"/>
      <c r="G48" s="211">
        <v>0</v>
      </c>
      <c r="H48" s="211"/>
      <c r="I48" s="212">
        <f t="shared" si="8"/>
        <v>0</v>
      </c>
      <c r="J48" s="69" t="s">
        <v>22</v>
      </c>
    </row>
    <row r="49" spans="1:10" x14ac:dyDescent="0.25">
      <c r="J49" s="4" t="s">
        <v>23</v>
      </c>
    </row>
    <row r="50" spans="1:10" x14ac:dyDescent="0.25">
      <c r="A50" s="249" t="s">
        <v>292</v>
      </c>
    </row>
  </sheetData>
  <mergeCells count="10">
    <mergeCell ref="A1:I1"/>
    <mergeCell ref="A2:I2"/>
    <mergeCell ref="A3:I3"/>
    <mergeCell ref="A4:I4"/>
    <mergeCell ref="A5:I5"/>
    <mergeCell ref="A6:A7"/>
    <mergeCell ref="B6:C6"/>
    <mergeCell ref="D6:E6"/>
    <mergeCell ref="F6:G6"/>
    <mergeCell ref="H6:I6"/>
  </mergeCells>
  <printOptions horizontalCentered="1"/>
  <pageMargins left="0.6" right="0.6" top="0.56999999999999995" bottom="0.55000000000000004" header="0.3" footer="0.3"/>
  <pageSetup scale="71" orientation="landscape" r:id="rId1"/>
  <headerFooter>
    <oddHeader>&amp;L&amp;"Arial,Bold"&amp;12L. Summary of Requirements by Object Class</oddHeader>
    <oddFooter>&amp;C&amp;"Arial,Regular"Exhibit L - Summary of Requirements by Object Class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
  <sheetViews>
    <sheetView view="pageBreakPreview" zoomScale="80" zoomScaleNormal="100" zoomScaleSheetLayoutView="80" workbookViewId="0">
      <selection activeCell="I13" sqref="I13"/>
    </sheetView>
  </sheetViews>
  <sheetFormatPr defaultColWidth="9.109375" defaultRowHeight="13.8" x14ac:dyDescent="0.25"/>
  <cols>
    <col min="1" max="1" width="37.109375" style="9" customWidth="1"/>
    <col min="2" max="3" width="8.33203125" style="9" customWidth="1"/>
    <col min="4" max="4" width="12.6640625" style="9" customWidth="1"/>
    <col min="5" max="6" width="8.33203125" style="9" customWidth="1"/>
    <col min="7" max="7" width="12.6640625" style="9" customWidth="1"/>
    <col min="8" max="9" width="8.33203125" style="9" customWidth="1"/>
    <col min="10" max="10" width="12.6640625" style="9" customWidth="1"/>
    <col min="11" max="12" width="8.33203125" style="9" customWidth="1"/>
    <col min="13" max="13" width="12.6640625" style="9" customWidth="1"/>
    <col min="14" max="14" width="14" style="4" bestFit="1" customWidth="1"/>
    <col min="15" max="15" width="4.5546875" style="9" customWidth="1"/>
    <col min="16" max="17" width="8.33203125" style="9" customWidth="1"/>
    <col min="18" max="18" width="12.6640625" style="9" customWidth="1"/>
    <col min="19" max="20" width="8.33203125" style="9" customWidth="1"/>
    <col min="21" max="21" width="12.6640625" style="9" customWidth="1"/>
    <col min="22" max="16384" width="9.109375" style="9"/>
  </cols>
  <sheetData>
    <row r="1" spans="1:21" ht="17.399999999999999" x14ac:dyDescent="0.3">
      <c r="A1" s="253" t="s">
        <v>0</v>
      </c>
      <c r="B1" s="253"/>
      <c r="C1" s="253"/>
      <c r="D1" s="253"/>
      <c r="E1" s="253"/>
      <c r="F1" s="253"/>
      <c r="G1" s="253"/>
      <c r="H1" s="253"/>
      <c r="I1" s="253"/>
      <c r="J1" s="253"/>
      <c r="K1" s="253"/>
      <c r="L1" s="253"/>
      <c r="M1" s="253"/>
      <c r="N1" s="69" t="s">
        <v>22</v>
      </c>
      <c r="O1" s="6"/>
      <c r="P1" s="6"/>
      <c r="Q1" s="6"/>
      <c r="R1" s="6"/>
      <c r="S1" s="6"/>
      <c r="T1" s="6"/>
      <c r="U1" s="6"/>
    </row>
    <row r="2" spans="1:21" ht="15" x14ac:dyDescent="0.25">
      <c r="A2" s="254" t="s">
        <v>230</v>
      </c>
      <c r="B2" s="254"/>
      <c r="C2" s="254"/>
      <c r="D2" s="254"/>
      <c r="E2" s="254"/>
      <c r="F2" s="254"/>
      <c r="G2" s="254"/>
      <c r="H2" s="254"/>
      <c r="I2" s="254"/>
      <c r="J2" s="254"/>
      <c r="K2" s="254"/>
      <c r="L2" s="254"/>
      <c r="M2" s="254"/>
      <c r="N2" s="69" t="s">
        <v>22</v>
      </c>
      <c r="O2" s="7"/>
      <c r="P2" s="7"/>
      <c r="Q2" s="7"/>
      <c r="R2" s="7"/>
      <c r="S2" s="7"/>
      <c r="T2" s="7"/>
      <c r="U2" s="7"/>
    </row>
    <row r="3" spans="1:21" x14ac:dyDescent="0.25">
      <c r="A3" s="263" t="s">
        <v>1</v>
      </c>
      <c r="B3" s="263"/>
      <c r="C3" s="263"/>
      <c r="D3" s="263"/>
      <c r="E3" s="263"/>
      <c r="F3" s="263"/>
      <c r="G3" s="263"/>
      <c r="H3" s="263"/>
      <c r="I3" s="263"/>
      <c r="J3" s="263"/>
      <c r="K3" s="263"/>
      <c r="L3" s="263"/>
      <c r="M3" s="263"/>
      <c r="N3" s="69" t="s">
        <v>22</v>
      </c>
      <c r="O3" s="10"/>
      <c r="P3" s="10"/>
      <c r="Q3" s="10"/>
      <c r="R3" s="10"/>
      <c r="S3" s="10"/>
      <c r="T3" s="10"/>
      <c r="U3" s="10"/>
    </row>
    <row r="4" spans="1:21" x14ac:dyDescent="0.25">
      <c r="A4" s="260" t="s">
        <v>2</v>
      </c>
      <c r="B4" s="260"/>
      <c r="C4" s="260"/>
      <c r="D4" s="260"/>
      <c r="E4" s="260"/>
      <c r="F4" s="260"/>
      <c r="G4" s="260"/>
      <c r="H4" s="260"/>
      <c r="I4" s="260"/>
      <c r="J4" s="260"/>
      <c r="K4" s="260"/>
      <c r="L4" s="260"/>
      <c r="M4" s="260"/>
      <c r="N4" s="69" t="s">
        <v>22</v>
      </c>
      <c r="O4" s="8"/>
      <c r="P4" s="8"/>
      <c r="Q4" s="8"/>
      <c r="R4" s="8"/>
      <c r="S4" s="8"/>
      <c r="T4" s="8"/>
      <c r="U4" s="8"/>
    </row>
    <row r="5" spans="1:21" x14ac:dyDescent="0.25">
      <c r="A5" s="260"/>
      <c r="B5" s="260"/>
      <c r="C5" s="260"/>
      <c r="D5" s="260"/>
      <c r="E5" s="260"/>
      <c r="F5" s="260"/>
      <c r="G5" s="260"/>
      <c r="H5" s="260"/>
      <c r="I5" s="260"/>
      <c r="J5" s="260"/>
      <c r="K5" s="260"/>
      <c r="L5" s="260"/>
      <c r="M5" s="260"/>
      <c r="N5" s="69" t="s">
        <v>22</v>
      </c>
      <c r="O5" s="8"/>
      <c r="P5" s="8"/>
      <c r="Q5" s="8"/>
      <c r="R5" s="8"/>
      <c r="S5" s="8"/>
      <c r="T5" s="8"/>
      <c r="U5" s="8"/>
    </row>
    <row r="6" spans="1:21" ht="14.4" thickBot="1" x14ac:dyDescent="0.3">
      <c r="A6" s="260"/>
      <c r="B6" s="260"/>
      <c r="C6" s="260"/>
      <c r="D6" s="260"/>
      <c r="E6" s="260"/>
      <c r="F6" s="260"/>
      <c r="G6" s="260"/>
      <c r="H6" s="260"/>
      <c r="I6" s="260"/>
      <c r="J6" s="260"/>
      <c r="K6" s="260"/>
      <c r="L6" s="260"/>
      <c r="M6" s="260"/>
      <c r="N6" s="69" t="s">
        <v>22</v>
      </c>
      <c r="O6" s="8"/>
      <c r="P6" s="8"/>
      <c r="Q6" s="8"/>
      <c r="R6" s="8"/>
      <c r="S6" s="8"/>
      <c r="T6" s="8"/>
      <c r="U6" s="8"/>
    </row>
    <row r="7" spans="1:21" ht="45.75" customHeight="1" x14ac:dyDescent="0.25">
      <c r="A7" s="261" t="s">
        <v>171</v>
      </c>
      <c r="B7" s="264" t="s">
        <v>163</v>
      </c>
      <c r="C7" s="264"/>
      <c r="D7" s="264"/>
      <c r="E7" s="264" t="s">
        <v>209</v>
      </c>
      <c r="F7" s="264"/>
      <c r="G7" s="264"/>
      <c r="H7" s="264" t="s">
        <v>198</v>
      </c>
      <c r="I7" s="264"/>
      <c r="J7" s="264"/>
      <c r="K7" s="264" t="s">
        <v>16</v>
      </c>
      <c r="L7" s="264"/>
      <c r="M7" s="265"/>
      <c r="N7" s="69" t="s">
        <v>22</v>
      </c>
    </row>
    <row r="8" spans="1:21" ht="27.6" x14ac:dyDescent="0.25">
      <c r="A8" s="262"/>
      <c r="B8" s="11" t="s">
        <v>4</v>
      </c>
      <c r="C8" s="133" t="s">
        <v>165</v>
      </c>
      <c r="D8" s="11" t="s">
        <v>5</v>
      </c>
      <c r="E8" s="11" t="s">
        <v>4</v>
      </c>
      <c r="F8" s="133" t="s">
        <v>191</v>
      </c>
      <c r="G8" s="11" t="s">
        <v>5</v>
      </c>
      <c r="H8" s="11" t="s">
        <v>4</v>
      </c>
      <c r="I8" s="11" t="s">
        <v>191</v>
      </c>
      <c r="J8" s="11" t="s">
        <v>5</v>
      </c>
      <c r="K8" s="11" t="s">
        <v>4</v>
      </c>
      <c r="L8" s="11" t="s">
        <v>191</v>
      </c>
      <c r="M8" s="12" t="s">
        <v>5</v>
      </c>
      <c r="N8" s="69" t="s">
        <v>22</v>
      </c>
    </row>
    <row r="9" spans="1:21" x14ac:dyDescent="0.25">
      <c r="A9" s="240" t="s">
        <v>231</v>
      </c>
      <c r="B9" s="166">
        <v>71</v>
      </c>
      <c r="C9" s="166">
        <v>64</v>
      </c>
      <c r="D9" s="166">
        <v>18401</v>
      </c>
      <c r="E9" s="166">
        <v>71</v>
      </c>
      <c r="F9" s="166">
        <v>64</v>
      </c>
      <c r="G9" s="166">
        <v>18509</v>
      </c>
      <c r="H9" s="166">
        <v>0</v>
      </c>
      <c r="I9" s="166">
        <v>0</v>
      </c>
      <c r="J9" s="166">
        <v>178</v>
      </c>
      <c r="K9" s="166">
        <f>E9+H9</f>
        <v>71</v>
      </c>
      <c r="L9" s="166">
        <f t="shared" ref="L9:M14" si="0">F9+I9</f>
        <v>64</v>
      </c>
      <c r="M9" s="167">
        <f>G9+J9</f>
        <v>18687</v>
      </c>
      <c r="N9" s="69" t="s">
        <v>22</v>
      </c>
    </row>
    <row r="10" spans="1:21" x14ac:dyDescent="0.25">
      <c r="A10" s="241" t="s">
        <v>232</v>
      </c>
      <c r="B10" s="27">
        <v>46</v>
      </c>
      <c r="C10" s="27">
        <v>42</v>
      </c>
      <c r="D10" s="27">
        <v>8142</v>
      </c>
      <c r="E10" s="27">
        <v>46</v>
      </c>
      <c r="F10" s="27">
        <v>41</v>
      </c>
      <c r="G10" s="27">
        <v>8189</v>
      </c>
      <c r="H10" s="27">
        <v>4</v>
      </c>
      <c r="I10" s="27">
        <v>1</v>
      </c>
      <c r="J10" s="27">
        <v>1107</v>
      </c>
      <c r="K10" s="27">
        <f t="shared" ref="K10:K12" si="1">E10+H10</f>
        <v>50</v>
      </c>
      <c r="L10" s="27">
        <f t="shared" si="0"/>
        <v>42</v>
      </c>
      <c r="M10" s="168">
        <f>G10+J10</f>
        <v>9296</v>
      </c>
      <c r="N10" s="69" t="s">
        <v>22</v>
      </c>
    </row>
    <row r="11" spans="1:21" x14ac:dyDescent="0.25">
      <c r="A11" s="241" t="s">
        <v>233</v>
      </c>
      <c r="B11" s="27">
        <v>58</v>
      </c>
      <c r="C11" s="27">
        <v>53</v>
      </c>
      <c r="D11" s="27">
        <v>12971</v>
      </c>
      <c r="E11" s="27">
        <v>58</v>
      </c>
      <c r="F11" s="27">
        <v>51</v>
      </c>
      <c r="G11" s="27">
        <v>13052</v>
      </c>
      <c r="H11" s="27">
        <v>67</v>
      </c>
      <c r="I11" s="227">
        <f>63-10</f>
        <v>53</v>
      </c>
      <c r="J11" s="27">
        <v>12081</v>
      </c>
      <c r="K11" s="27">
        <f t="shared" si="1"/>
        <v>125</v>
      </c>
      <c r="L11" s="27">
        <f t="shared" si="0"/>
        <v>104</v>
      </c>
      <c r="M11" s="168">
        <f>G11+J11</f>
        <v>25133</v>
      </c>
      <c r="N11" s="69" t="s">
        <v>22</v>
      </c>
    </row>
    <row r="12" spans="1:21" x14ac:dyDescent="0.25">
      <c r="A12" s="242" t="s">
        <v>234</v>
      </c>
      <c r="B12" s="169">
        <v>382</v>
      </c>
      <c r="C12" s="169">
        <v>341</v>
      </c>
      <c r="D12" s="169">
        <v>71308</v>
      </c>
      <c r="E12" s="169">
        <v>382</v>
      </c>
      <c r="F12" s="169">
        <v>330</v>
      </c>
      <c r="G12" s="169">
        <v>71750</v>
      </c>
      <c r="H12" s="169">
        <v>0</v>
      </c>
      <c r="I12" s="169">
        <v>-7</v>
      </c>
      <c r="J12" s="169">
        <v>1026</v>
      </c>
      <c r="K12" s="169">
        <f t="shared" si="1"/>
        <v>382</v>
      </c>
      <c r="L12" s="169">
        <f t="shared" si="0"/>
        <v>323</v>
      </c>
      <c r="M12" s="170">
        <f>G12+J12</f>
        <v>72776</v>
      </c>
      <c r="N12" s="69" t="s">
        <v>22</v>
      </c>
    </row>
    <row r="13" spans="1:21" x14ac:dyDescent="0.25">
      <c r="A13" s="13" t="s">
        <v>168</v>
      </c>
      <c r="B13" s="171">
        <f>SUM(B9:B12)</f>
        <v>557</v>
      </c>
      <c r="C13" s="171">
        <f t="shared" ref="C13:M13" si="2">SUM(C9:C12)</f>
        <v>500</v>
      </c>
      <c r="D13" s="171">
        <f t="shared" si="2"/>
        <v>110822</v>
      </c>
      <c r="E13" s="171">
        <f t="shared" si="2"/>
        <v>557</v>
      </c>
      <c r="F13" s="171">
        <f t="shared" si="2"/>
        <v>486</v>
      </c>
      <c r="G13" s="171">
        <f t="shared" si="2"/>
        <v>111500</v>
      </c>
      <c r="H13" s="171">
        <f t="shared" si="2"/>
        <v>71</v>
      </c>
      <c r="I13" s="171">
        <f t="shared" si="2"/>
        <v>47</v>
      </c>
      <c r="J13" s="171">
        <f t="shared" si="2"/>
        <v>14392</v>
      </c>
      <c r="K13" s="171">
        <f t="shared" si="2"/>
        <v>628</v>
      </c>
      <c r="L13" s="171">
        <f t="shared" si="2"/>
        <v>533</v>
      </c>
      <c r="M13" s="172">
        <f t="shared" si="2"/>
        <v>125892</v>
      </c>
      <c r="N13" s="69" t="s">
        <v>22</v>
      </c>
    </row>
    <row r="14" spans="1:21" x14ac:dyDescent="0.25">
      <c r="A14" s="120" t="s">
        <v>167</v>
      </c>
      <c r="B14" s="173"/>
      <c r="C14" s="173"/>
      <c r="D14" s="174">
        <v>0</v>
      </c>
      <c r="E14" s="173"/>
      <c r="F14" s="173"/>
      <c r="G14" s="174">
        <v>0</v>
      </c>
      <c r="H14" s="173"/>
      <c r="I14" s="173"/>
      <c r="J14" s="174">
        <v>0</v>
      </c>
      <c r="K14" s="173"/>
      <c r="L14" s="173"/>
      <c r="M14" s="175">
        <f t="shared" si="0"/>
        <v>0</v>
      </c>
      <c r="N14" s="69" t="s">
        <v>22</v>
      </c>
    </row>
    <row r="15" spans="1:21" x14ac:dyDescent="0.25">
      <c r="A15" s="150" t="s">
        <v>192</v>
      </c>
      <c r="B15" s="30"/>
      <c r="C15" s="30"/>
      <c r="D15" s="176">
        <f>SUM(D13:D14)</f>
        <v>110822</v>
      </c>
      <c r="E15" s="30"/>
      <c r="F15" s="30"/>
      <c r="G15" s="176">
        <f>SUM(G13:G14)</f>
        <v>111500</v>
      </c>
      <c r="H15" s="30"/>
      <c r="I15" s="30"/>
      <c r="J15" s="176">
        <f>SUM(J13:J14)</f>
        <v>14392</v>
      </c>
      <c r="K15" s="30"/>
      <c r="L15" s="30"/>
      <c r="M15" s="177">
        <f>G15+J15</f>
        <v>125892</v>
      </c>
      <c r="N15" s="69" t="s">
        <v>22</v>
      </c>
    </row>
    <row r="16" spans="1:21" x14ac:dyDescent="0.25">
      <c r="A16" s="134" t="s">
        <v>28</v>
      </c>
      <c r="B16" s="178"/>
      <c r="C16" s="178">
        <v>77</v>
      </c>
      <c r="D16" s="178"/>
      <c r="E16" s="178"/>
      <c r="F16" s="178">
        <v>73</v>
      </c>
      <c r="G16" s="178"/>
      <c r="H16" s="178"/>
      <c r="I16" s="178">
        <f>-61+17</f>
        <v>-44</v>
      </c>
      <c r="J16" s="178"/>
      <c r="K16" s="178"/>
      <c r="L16" s="178">
        <f t="shared" ref="L16:L17" si="3">F16+I16</f>
        <v>29</v>
      </c>
      <c r="M16" s="179"/>
      <c r="N16" s="69" t="s">
        <v>22</v>
      </c>
    </row>
    <row r="17" spans="1:14" x14ac:dyDescent="0.25">
      <c r="A17" s="135" t="s">
        <v>169</v>
      </c>
      <c r="B17" s="27"/>
      <c r="C17" s="27">
        <f>C13+C16</f>
        <v>577</v>
      </c>
      <c r="D17" s="27"/>
      <c r="E17" s="27"/>
      <c r="F17" s="27">
        <f>F13+F16</f>
        <v>559</v>
      </c>
      <c r="G17" s="27"/>
      <c r="H17" s="27"/>
      <c r="I17" s="27">
        <f>I13+I16</f>
        <v>3</v>
      </c>
      <c r="J17" s="27"/>
      <c r="K17" s="27"/>
      <c r="L17" s="27">
        <f t="shared" si="3"/>
        <v>562</v>
      </c>
      <c r="M17" s="168"/>
      <c r="N17" s="69" t="s">
        <v>22</v>
      </c>
    </row>
    <row r="18" spans="1:14" x14ac:dyDescent="0.25">
      <c r="A18" s="17"/>
      <c r="B18" s="27"/>
      <c r="C18" s="27"/>
      <c r="D18" s="27"/>
      <c r="E18" s="27"/>
      <c r="F18" s="27"/>
      <c r="G18" s="27"/>
      <c r="H18" s="27"/>
      <c r="I18" s="27"/>
      <c r="J18" s="27"/>
      <c r="K18" s="27"/>
      <c r="L18" s="27"/>
      <c r="M18" s="168"/>
      <c r="N18" s="69" t="s">
        <v>22</v>
      </c>
    </row>
    <row r="19" spans="1:14" x14ac:dyDescent="0.25">
      <c r="A19" s="17" t="s">
        <v>29</v>
      </c>
      <c r="B19" s="27"/>
      <c r="C19" s="27"/>
      <c r="D19" s="27"/>
      <c r="E19" s="27"/>
      <c r="F19" s="27"/>
      <c r="G19" s="27"/>
      <c r="H19" s="27"/>
      <c r="I19" s="27"/>
      <c r="J19" s="27"/>
      <c r="K19" s="27"/>
      <c r="L19" s="27"/>
      <c r="M19" s="168"/>
      <c r="N19" s="69" t="s">
        <v>22</v>
      </c>
    </row>
    <row r="20" spans="1:14" x14ac:dyDescent="0.25">
      <c r="A20" s="18" t="s">
        <v>30</v>
      </c>
      <c r="B20" s="27"/>
      <c r="C20" s="27">
        <v>0</v>
      </c>
      <c r="D20" s="27"/>
      <c r="E20" s="27"/>
      <c r="F20" s="27">
        <v>0</v>
      </c>
      <c r="G20" s="27"/>
      <c r="H20" s="27"/>
      <c r="I20" s="27">
        <v>0</v>
      </c>
      <c r="J20" s="27"/>
      <c r="K20" s="27"/>
      <c r="L20" s="27">
        <f t="shared" ref="L20:L22" si="4">F20+I20</f>
        <v>0</v>
      </c>
      <c r="M20" s="168"/>
      <c r="N20" s="69" t="s">
        <v>22</v>
      </c>
    </row>
    <row r="21" spans="1:14" x14ac:dyDescent="0.25">
      <c r="A21" s="19" t="s">
        <v>31</v>
      </c>
      <c r="B21" s="180"/>
      <c r="C21" s="180">
        <v>0</v>
      </c>
      <c r="D21" s="180"/>
      <c r="E21" s="180"/>
      <c r="F21" s="180">
        <v>0</v>
      </c>
      <c r="G21" s="180"/>
      <c r="H21" s="180"/>
      <c r="I21" s="180">
        <v>0</v>
      </c>
      <c r="J21" s="180"/>
      <c r="K21" s="180"/>
      <c r="L21" s="180">
        <f t="shared" si="4"/>
        <v>0</v>
      </c>
      <c r="M21" s="181"/>
      <c r="N21" s="69" t="s">
        <v>22</v>
      </c>
    </row>
    <row r="22" spans="1:14" ht="14.4" thickBot="1" x14ac:dyDescent="0.3">
      <c r="A22" s="136" t="s">
        <v>170</v>
      </c>
      <c r="B22" s="182"/>
      <c r="C22" s="182">
        <f>C17+C20+C21</f>
        <v>577</v>
      </c>
      <c r="D22" s="182"/>
      <c r="E22" s="182"/>
      <c r="F22" s="182">
        <f>F17+F20+F21</f>
        <v>559</v>
      </c>
      <c r="G22" s="182"/>
      <c r="H22" s="182"/>
      <c r="I22" s="182">
        <f>I17+I20+I21</f>
        <v>3</v>
      </c>
      <c r="J22" s="182"/>
      <c r="K22" s="182"/>
      <c r="L22" s="182">
        <f t="shared" si="4"/>
        <v>562</v>
      </c>
      <c r="M22" s="183"/>
      <c r="N22" s="69" t="s">
        <v>22</v>
      </c>
    </row>
    <row r="23" spans="1:14" ht="14.4" thickBot="1" x14ac:dyDescent="0.3">
      <c r="N23" s="69" t="s">
        <v>22</v>
      </c>
    </row>
    <row r="24" spans="1:14" x14ac:dyDescent="0.25">
      <c r="A24" s="261" t="s">
        <v>171</v>
      </c>
      <c r="B24" s="264" t="s">
        <v>24</v>
      </c>
      <c r="C24" s="264"/>
      <c r="D24" s="264"/>
      <c r="E24" s="264" t="s">
        <v>25</v>
      </c>
      <c r="F24" s="264"/>
      <c r="G24" s="264"/>
      <c r="H24" s="264" t="s">
        <v>26</v>
      </c>
      <c r="I24" s="264"/>
      <c r="J24" s="265"/>
      <c r="N24" s="69" t="s">
        <v>22</v>
      </c>
    </row>
    <row r="25" spans="1:14" ht="27.6" x14ac:dyDescent="0.25">
      <c r="A25" s="262"/>
      <c r="B25" s="11" t="s">
        <v>4</v>
      </c>
      <c r="C25" s="11" t="s">
        <v>191</v>
      </c>
      <c r="D25" s="11" t="s">
        <v>5</v>
      </c>
      <c r="E25" s="11" t="s">
        <v>4</v>
      </c>
      <c r="F25" s="11" t="s">
        <v>191</v>
      </c>
      <c r="G25" s="11" t="s">
        <v>5</v>
      </c>
      <c r="H25" s="11" t="s">
        <v>4</v>
      </c>
      <c r="I25" s="11" t="s">
        <v>191</v>
      </c>
      <c r="J25" s="12" t="s">
        <v>5</v>
      </c>
      <c r="N25" s="69" t="s">
        <v>22</v>
      </c>
    </row>
    <row r="26" spans="1:14" x14ac:dyDescent="0.25">
      <c r="A26" s="14" t="str">
        <f>A9</f>
        <v>Department Leadership</v>
      </c>
      <c r="B26" s="166">
        <v>0</v>
      </c>
      <c r="C26" s="166">
        <v>0</v>
      </c>
      <c r="D26" s="166">
        <v>0</v>
      </c>
      <c r="E26" s="166">
        <v>0</v>
      </c>
      <c r="F26" s="166">
        <v>0</v>
      </c>
      <c r="G26" s="166">
        <v>0</v>
      </c>
      <c r="H26" s="166">
        <f>K9+B26+E26</f>
        <v>71</v>
      </c>
      <c r="I26" s="166">
        <f t="shared" ref="H26:J29" si="5">L9+C26+F26</f>
        <v>64</v>
      </c>
      <c r="J26" s="167">
        <f t="shared" si="5"/>
        <v>18687</v>
      </c>
      <c r="N26" s="69" t="s">
        <v>22</v>
      </c>
    </row>
    <row r="27" spans="1:14" x14ac:dyDescent="0.25">
      <c r="A27" s="17" t="str">
        <f>A10</f>
        <v>Intergov Relations/External Affairs</v>
      </c>
      <c r="B27" s="27">
        <v>3</v>
      </c>
      <c r="C27" s="27">
        <v>3</v>
      </c>
      <c r="D27" s="27">
        <v>530</v>
      </c>
      <c r="E27" s="27">
        <v>0</v>
      </c>
      <c r="F27" s="27">
        <v>0</v>
      </c>
      <c r="G27" s="27">
        <v>0</v>
      </c>
      <c r="H27" s="27">
        <f t="shared" si="5"/>
        <v>53</v>
      </c>
      <c r="I27" s="27">
        <f t="shared" si="5"/>
        <v>45</v>
      </c>
      <c r="J27" s="168">
        <f t="shared" si="5"/>
        <v>9826</v>
      </c>
      <c r="N27" s="69" t="s">
        <v>22</v>
      </c>
    </row>
    <row r="28" spans="1:14" x14ac:dyDescent="0.25">
      <c r="A28" s="17" t="str">
        <f>A11</f>
        <v>Exec Support/Prof Resp</v>
      </c>
      <c r="B28" s="27">
        <v>0</v>
      </c>
      <c r="C28" s="27">
        <v>0</v>
      </c>
      <c r="D28" s="27">
        <v>0</v>
      </c>
      <c r="E28" s="27">
        <v>0</v>
      </c>
      <c r="F28" s="27">
        <v>0</v>
      </c>
      <c r="G28" s="27">
        <v>-200</v>
      </c>
      <c r="H28" s="27">
        <f t="shared" si="5"/>
        <v>125</v>
      </c>
      <c r="I28" s="27">
        <f t="shared" si="5"/>
        <v>104</v>
      </c>
      <c r="J28" s="168">
        <f t="shared" si="5"/>
        <v>24933</v>
      </c>
      <c r="N28" s="69" t="s">
        <v>22</v>
      </c>
    </row>
    <row r="29" spans="1:14" x14ac:dyDescent="0.25">
      <c r="A29" s="114" t="str">
        <f>A12</f>
        <v>Justice Management Division</v>
      </c>
      <c r="B29" s="184">
        <v>0</v>
      </c>
      <c r="C29" s="184">
        <v>0</v>
      </c>
      <c r="D29" s="184">
        <v>0</v>
      </c>
      <c r="E29" s="184">
        <v>0</v>
      </c>
      <c r="F29" s="184">
        <v>0</v>
      </c>
      <c r="G29" s="184">
        <v>-14</v>
      </c>
      <c r="H29" s="184">
        <f t="shared" si="5"/>
        <v>382</v>
      </c>
      <c r="I29" s="184">
        <f t="shared" si="5"/>
        <v>323</v>
      </c>
      <c r="J29" s="185">
        <f t="shared" si="5"/>
        <v>72762</v>
      </c>
      <c r="N29" s="69" t="s">
        <v>22</v>
      </c>
    </row>
    <row r="30" spans="1:14" x14ac:dyDescent="0.25">
      <c r="A30" s="13" t="s">
        <v>168</v>
      </c>
      <c r="B30" s="171">
        <f t="shared" ref="B30:J30" si="6">SUM(B26:B29)</f>
        <v>3</v>
      </c>
      <c r="C30" s="171">
        <f t="shared" si="6"/>
        <v>3</v>
      </c>
      <c r="D30" s="171">
        <f t="shared" si="6"/>
        <v>530</v>
      </c>
      <c r="E30" s="171">
        <f t="shared" si="6"/>
        <v>0</v>
      </c>
      <c r="F30" s="171">
        <f t="shared" si="6"/>
        <v>0</v>
      </c>
      <c r="G30" s="171">
        <f t="shared" si="6"/>
        <v>-214</v>
      </c>
      <c r="H30" s="171">
        <f t="shared" si="6"/>
        <v>631</v>
      </c>
      <c r="I30" s="171">
        <f t="shared" si="6"/>
        <v>536</v>
      </c>
      <c r="J30" s="172">
        <f t="shared" si="6"/>
        <v>126208</v>
      </c>
      <c r="N30" s="69" t="s">
        <v>22</v>
      </c>
    </row>
    <row r="31" spans="1:14" x14ac:dyDescent="0.25">
      <c r="A31" s="120" t="s">
        <v>167</v>
      </c>
      <c r="B31" s="173"/>
      <c r="C31" s="173"/>
      <c r="D31" s="174">
        <v>0</v>
      </c>
      <c r="E31" s="173"/>
      <c r="F31" s="173"/>
      <c r="G31" s="174">
        <v>0</v>
      </c>
      <c r="H31" s="173"/>
      <c r="I31" s="173"/>
      <c r="J31" s="175">
        <f>M14+D31+G31</f>
        <v>0</v>
      </c>
      <c r="N31" s="69" t="s">
        <v>22</v>
      </c>
    </row>
    <row r="32" spans="1:14" x14ac:dyDescent="0.25">
      <c r="A32" s="150" t="s">
        <v>192</v>
      </c>
      <c r="B32" s="30"/>
      <c r="C32" s="30"/>
      <c r="D32" s="176">
        <f>SUM(D30:D31)</f>
        <v>530</v>
      </c>
      <c r="E32" s="30"/>
      <c r="F32" s="30"/>
      <c r="G32" s="176">
        <f>SUM(G30:G31)</f>
        <v>-214</v>
      </c>
      <c r="H32" s="30"/>
      <c r="I32" s="30"/>
      <c r="J32" s="177">
        <f>M15+D32+G32</f>
        <v>126208</v>
      </c>
      <c r="N32" s="69" t="s">
        <v>22</v>
      </c>
    </row>
    <row r="33" spans="1:14" x14ac:dyDescent="0.25">
      <c r="A33" s="119" t="s">
        <v>28</v>
      </c>
      <c r="B33" s="178"/>
      <c r="C33" s="178">
        <v>0</v>
      </c>
      <c r="D33" s="178"/>
      <c r="E33" s="178"/>
      <c r="F33" s="178">
        <v>0</v>
      </c>
      <c r="G33" s="178"/>
      <c r="H33" s="178"/>
      <c r="I33" s="178">
        <f t="shared" ref="I33:I39" si="7">L16+C33+F33</f>
        <v>29</v>
      </c>
      <c r="J33" s="179"/>
      <c r="N33" s="69" t="s">
        <v>22</v>
      </c>
    </row>
    <row r="34" spans="1:14" x14ac:dyDescent="0.25">
      <c r="A34" s="17" t="s">
        <v>169</v>
      </c>
      <c r="B34" s="27"/>
      <c r="C34" s="27">
        <f>C30+C33</f>
        <v>3</v>
      </c>
      <c r="D34" s="27"/>
      <c r="E34" s="27"/>
      <c r="F34" s="27">
        <f>F30+F33</f>
        <v>0</v>
      </c>
      <c r="G34" s="27"/>
      <c r="H34" s="27"/>
      <c r="I34" s="27">
        <f t="shared" si="7"/>
        <v>565</v>
      </c>
      <c r="J34" s="168"/>
      <c r="N34" s="69" t="s">
        <v>22</v>
      </c>
    </row>
    <row r="35" spans="1:14" x14ac:dyDescent="0.25">
      <c r="A35" s="17"/>
      <c r="B35" s="27"/>
      <c r="C35" s="27"/>
      <c r="D35" s="27"/>
      <c r="E35" s="27"/>
      <c r="F35" s="27"/>
      <c r="G35" s="27"/>
      <c r="H35" s="27"/>
      <c r="I35" s="27">
        <f t="shared" si="7"/>
        <v>0</v>
      </c>
      <c r="J35" s="168"/>
      <c r="N35" s="69" t="s">
        <v>22</v>
      </c>
    </row>
    <row r="36" spans="1:14" x14ac:dyDescent="0.25">
      <c r="A36" s="17" t="s">
        <v>29</v>
      </c>
      <c r="B36" s="27"/>
      <c r="C36" s="27"/>
      <c r="D36" s="27"/>
      <c r="E36" s="27"/>
      <c r="F36" s="27"/>
      <c r="G36" s="27"/>
      <c r="H36" s="27"/>
      <c r="I36" s="27">
        <f t="shared" si="7"/>
        <v>0</v>
      </c>
      <c r="J36" s="168"/>
      <c r="N36" s="69" t="s">
        <v>22</v>
      </c>
    </row>
    <row r="37" spans="1:14" x14ac:dyDescent="0.25">
      <c r="A37" s="18" t="s">
        <v>30</v>
      </c>
      <c r="B37" s="27"/>
      <c r="C37" s="27">
        <v>0</v>
      </c>
      <c r="D37" s="27"/>
      <c r="E37" s="27"/>
      <c r="F37" s="27">
        <v>0</v>
      </c>
      <c r="G37" s="27"/>
      <c r="H37" s="27"/>
      <c r="I37" s="27">
        <f t="shared" si="7"/>
        <v>0</v>
      </c>
      <c r="J37" s="168"/>
      <c r="N37" s="69" t="s">
        <v>22</v>
      </c>
    </row>
    <row r="38" spans="1:14" x14ac:dyDescent="0.25">
      <c r="A38" s="19" t="s">
        <v>31</v>
      </c>
      <c r="B38" s="180"/>
      <c r="C38" s="180">
        <v>0</v>
      </c>
      <c r="D38" s="180"/>
      <c r="E38" s="180"/>
      <c r="F38" s="180">
        <v>0</v>
      </c>
      <c r="G38" s="180"/>
      <c r="H38" s="180"/>
      <c r="I38" s="180">
        <f t="shared" si="7"/>
        <v>0</v>
      </c>
      <c r="J38" s="181"/>
      <c r="N38" s="69" t="s">
        <v>22</v>
      </c>
    </row>
    <row r="39" spans="1:14" ht="14.4" thickBot="1" x14ac:dyDescent="0.3">
      <c r="A39" s="20" t="s">
        <v>170</v>
      </c>
      <c r="B39" s="182"/>
      <c r="C39" s="182">
        <f>C34+C37+C38</f>
        <v>3</v>
      </c>
      <c r="D39" s="182"/>
      <c r="E39" s="182"/>
      <c r="F39" s="182">
        <f>F34+F37+F38</f>
        <v>0</v>
      </c>
      <c r="G39" s="182"/>
      <c r="H39" s="182"/>
      <c r="I39" s="182">
        <f t="shared" si="7"/>
        <v>565</v>
      </c>
      <c r="J39" s="183"/>
      <c r="N39" s="69" t="s">
        <v>22</v>
      </c>
    </row>
    <row r="40" spans="1:14" x14ac:dyDescent="0.25">
      <c r="N40" s="4" t="s">
        <v>23</v>
      </c>
    </row>
    <row r="41" spans="1:14" x14ac:dyDescent="0.25">
      <c r="A41" s="43" t="s">
        <v>212</v>
      </c>
    </row>
    <row r="42" spans="1:14" x14ac:dyDescent="0.25">
      <c r="A42" s="236"/>
    </row>
  </sheetData>
  <mergeCells count="15">
    <mergeCell ref="A5:M5"/>
    <mergeCell ref="A6:M6"/>
    <mergeCell ref="A24:A25"/>
    <mergeCell ref="A1:M1"/>
    <mergeCell ref="A2:M2"/>
    <mergeCell ref="A3:M3"/>
    <mergeCell ref="A4:M4"/>
    <mergeCell ref="A7:A8"/>
    <mergeCell ref="B7:D7"/>
    <mergeCell ref="E7:G7"/>
    <mergeCell ref="H7:J7"/>
    <mergeCell ref="K7:M7"/>
    <mergeCell ref="B24:D24"/>
    <mergeCell ref="E24:G24"/>
    <mergeCell ref="H24:J24"/>
  </mergeCells>
  <printOptions horizontalCentered="1"/>
  <pageMargins left="0.7" right="0.7" top="0.75" bottom="0.75" header="0.3" footer="0.3"/>
  <pageSetup scale="78" orientation="landscape" r:id="rId1"/>
  <headerFooter>
    <oddHeader>&amp;L&amp;"Arial,Bold"&amp;12B. Summary of Requirements</oddHeader>
    <oddFooter>&amp;C&amp;"Arial,Regular"Exhibit B - Summary of Requirements</oddFooter>
  </headerFooter>
  <ignoredErrors>
    <ignoredError sqref="J3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
  <sheetViews>
    <sheetView view="pageBreakPreview" zoomScale="80" zoomScaleNormal="100" zoomScaleSheetLayoutView="80" workbookViewId="0">
      <selection sqref="A1:N1"/>
    </sheetView>
  </sheetViews>
  <sheetFormatPr defaultColWidth="9.109375" defaultRowHeight="13.8" x14ac:dyDescent="0.25"/>
  <cols>
    <col min="1" max="1" width="37.109375" style="9" customWidth="1"/>
    <col min="2" max="2" width="17" style="9" customWidth="1"/>
    <col min="3" max="5" width="8.6640625" style="9" customWidth="1"/>
    <col min="6" max="6" width="12.6640625" style="9" customWidth="1"/>
    <col min="7" max="9" width="8.6640625" style="9" customWidth="1"/>
    <col min="10" max="10" width="12.6640625" style="9" customWidth="1"/>
    <col min="11" max="13" width="8.6640625" style="9" customWidth="1"/>
    <col min="14" max="14" width="12.6640625" style="9" customWidth="1"/>
    <col min="15" max="15" width="14" style="4" bestFit="1" customWidth="1"/>
    <col min="16" max="16" width="4.5546875" style="9" customWidth="1"/>
    <col min="17" max="18" width="8.33203125" style="9" customWidth="1"/>
    <col min="19" max="19" width="12.6640625" style="9" customWidth="1"/>
    <col min="20" max="21" width="8.33203125" style="9" customWidth="1"/>
    <col min="22" max="22" width="12.6640625" style="9" customWidth="1"/>
    <col min="23" max="16384" width="9.109375" style="9"/>
  </cols>
  <sheetData>
    <row r="1" spans="1:22" ht="17.399999999999999" x14ac:dyDescent="0.3">
      <c r="A1" s="253" t="s">
        <v>33</v>
      </c>
      <c r="B1" s="253"/>
      <c r="C1" s="253"/>
      <c r="D1" s="253"/>
      <c r="E1" s="253"/>
      <c r="F1" s="253"/>
      <c r="G1" s="253"/>
      <c r="H1" s="253"/>
      <c r="I1" s="253"/>
      <c r="J1" s="253"/>
      <c r="K1" s="253"/>
      <c r="L1" s="253"/>
      <c r="M1" s="253"/>
      <c r="N1" s="253"/>
      <c r="O1" s="69" t="s">
        <v>22</v>
      </c>
      <c r="P1" s="6"/>
      <c r="Q1" s="6"/>
      <c r="R1" s="6"/>
      <c r="S1" s="6"/>
      <c r="T1" s="6"/>
      <c r="U1" s="6"/>
      <c r="V1" s="6"/>
    </row>
    <row r="2" spans="1:22" ht="15" x14ac:dyDescent="0.25">
      <c r="A2" s="254" t="s">
        <v>218</v>
      </c>
      <c r="B2" s="254"/>
      <c r="C2" s="254"/>
      <c r="D2" s="254"/>
      <c r="E2" s="254"/>
      <c r="F2" s="254"/>
      <c r="G2" s="254"/>
      <c r="H2" s="254"/>
      <c r="I2" s="254"/>
      <c r="J2" s="254"/>
      <c r="K2" s="254"/>
      <c r="L2" s="254"/>
      <c r="M2" s="254"/>
      <c r="N2" s="254"/>
      <c r="O2" s="69" t="s">
        <v>22</v>
      </c>
      <c r="P2" s="7"/>
      <c r="Q2" s="7"/>
      <c r="R2" s="7"/>
      <c r="S2" s="7"/>
      <c r="T2" s="7"/>
      <c r="U2" s="7"/>
      <c r="V2" s="7"/>
    </row>
    <row r="3" spans="1:22" x14ac:dyDescent="0.25">
      <c r="A3" s="266" t="s">
        <v>1</v>
      </c>
      <c r="B3" s="266"/>
      <c r="C3" s="266"/>
      <c r="D3" s="266"/>
      <c r="E3" s="266"/>
      <c r="F3" s="266"/>
      <c r="G3" s="266"/>
      <c r="H3" s="266"/>
      <c r="I3" s="266"/>
      <c r="J3" s="266"/>
      <c r="K3" s="266"/>
      <c r="L3" s="266"/>
      <c r="M3" s="266"/>
      <c r="N3" s="266"/>
      <c r="O3" s="69" t="s">
        <v>22</v>
      </c>
      <c r="P3" s="10"/>
      <c r="Q3" s="10"/>
      <c r="R3" s="10"/>
      <c r="S3" s="10"/>
      <c r="T3" s="10"/>
      <c r="U3" s="10"/>
      <c r="V3" s="10"/>
    </row>
    <row r="4" spans="1:22" x14ac:dyDescent="0.25">
      <c r="A4" s="260" t="s">
        <v>2</v>
      </c>
      <c r="B4" s="260"/>
      <c r="C4" s="260"/>
      <c r="D4" s="260"/>
      <c r="E4" s="260"/>
      <c r="F4" s="260"/>
      <c r="G4" s="260"/>
      <c r="H4" s="260"/>
      <c r="I4" s="260"/>
      <c r="J4" s="260"/>
      <c r="K4" s="260"/>
      <c r="L4" s="260"/>
      <c r="M4" s="260"/>
      <c r="N4" s="260"/>
      <c r="O4" s="69" t="s">
        <v>22</v>
      </c>
      <c r="P4" s="8"/>
      <c r="Q4" s="8"/>
      <c r="R4" s="8"/>
      <c r="S4" s="8"/>
      <c r="T4" s="8"/>
      <c r="U4" s="8"/>
      <c r="V4" s="8"/>
    </row>
    <row r="5" spans="1:22" x14ac:dyDescent="0.25">
      <c r="A5" s="260"/>
      <c r="B5" s="260"/>
      <c r="C5" s="260"/>
      <c r="D5" s="260"/>
      <c r="E5" s="260"/>
      <c r="F5" s="260"/>
      <c r="G5" s="260"/>
      <c r="H5" s="260"/>
      <c r="I5" s="260"/>
      <c r="J5" s="260"/>
      <c r="K5" s="260"/>
      <c r="L5" s="260"/>
      <c r="M5" s="260"/>
      <c r="N5" s="260"/>
      <c r="O5" s="69" t="s">
        <v>22</v>
      </c>
      <c r="P5" s="8"/>
      <c r="Q5" s="8"/>
      <c r="R5" s="8"/>
      <c r="S5" s="8"/>
      <c r="T5" s="8"/>
      <c r="U5" s="8"/>
      <c r="V5" s="8"/>
    </row>
    <row r="6" spans="1:22" s="22" customFormat="1" ht="14.4" thickBot="1" x14ac:dyDescent="0.3">
      <c r="O6" s="69" t="s">
        <v>22</v>
      </c>
    </row>
    <row r="7" spans="1:22" s="22" customFormat="1" ht="33.75" customHeight="1" x14ac:dyDescent="0.25">
      <c r="A7" s="261" t="s">
        <v>34</v>
      </c>
      <c r="B7" s="267" t="s">
        <v>172</v>
      </c>
      <c r="C7" s="264" t="s">
        <v>232</v>
      </c>
      <c r="D7" s="264"/>
      <c r="E7" s="264"/>
      <c r="F7" s="264"/>
      <c r="G7" s="264" t="s">
        <v>35</v>
      </c>
      <c r="H7" s="264"/>
      <c r="I7" s="264"/>
      <c r="J7" s="264"/>
      <c r="K7" s="69" t="s">
        <v>22</v>
      </c>
      <c r="O7" s="69" t="s">
        <v>22</v>
      </c>
    </row>
    <row r="8" spans="1:22" s="22" customFormat="1" ht="27.6" x14ac:dyDescent="0.25">
      <c r="A8" s="262"/>
      <c r="B8" s="268"/>
      <c r="C8" s="21" t="s">
        <v>4</v>
      </c>
      <c r="D8" s="21" t="s">
        <v>40</v>
      </c>
      <c r="E8" s="21" t="s">
        <v>191</v>
      </c>
      <c r="F8" s="21" t="s">
        <v>5</v>
      </c>
      <c r="G8" s="21" t="s">
        <v>4</v>
      </c>
      <c r="H8" s="21" t="s">
        <v>40</v>
      </c>
      <c r="I8" s="21" t="s">
        <v>191</v>
      </c>
      <c r="J8" s="21" t="s">
        <v>5</v>
      </c>
      <c r="K8" s="69" t="s">
        <v>22</v>
      </c>
      <c r="O8" s="69" t="s">
        <v>22</v>
      </c>
    </row>
    <row r="9" spans="1:22" s="22" customFormat="1" x14ac:dyDescent="0.25">
      <c r="A9" s="240" t="s">
        <v>236</v>
      </c>
      <c r="B9" s="243" t="s">
        <v>237</v>
      </c>
      <c r="C9" s="186">
        <v>3</v>
      </c>
      <c r="D9" s="186">
        <v>3</v>
      </c>
      <c r="E9" s="186">
        <v>3</v>
      </c>
      <c r="F9" s="186">
        <v>530</v>
      </c>
      <c r="G9" s="186">
        <f>C9</f>
        <v>3</v>
      </c>
      <c r="H9" s="186">
        <f>D9</f>
        <v>3</v>
      </c>
      <c r="I9" s="186">
        <f>E9</f>
        <v>3</v>
      </c>
      <c r="J9" s="186">
        <f>F9</f>
        <v>530</v>
      </c>
      <c r="K9" s="69" t="s">
        <v>22</v>
      </c>
      <c r="O9" s="69" t="s">
        <v>22</v>
      </c>
    </row>
    <row r="10" spans="1:22" s="22" customFormat="1" ht="14.4" thickBot="1" x14ac:dyDescent="0.3">
      <c r="A10" s="23" t="s">
        <v>38</v>
      </c>
      <c r="B10" s="24"/>
      <c r="C10" s="38">
        <f>SUM(C9:C9)</f>
        <v>3</v>
      </c>
      <c r="D10" s="38">
        <f>SUM(D9:D9)</f>
        <v>3</v>
      </c>
      <c r="E10" s="38">
        <f>SUM(E9:E9)</f>
        <v>3</v>
      </c>
      <c r="F10" s="38">
        <f>SUM(F9:F9)</f>
        <v>530</v>
      </c>
      <c r="G10" s="38">
        <f>SUM(G9)</f>
        <v>3</v>
      </c>
      <c r="H10" s="38">
        <f>SUM(H9)</f>
        <v>3</v>
      </c>
      <c r="I10" s="38">
        <f>SUM(I9)</f>
        <v>3</v>
      </c>
      <c r="J10" s="38">
        <f>SUM(J9)</f>
        <v>530</v>
      </c>
      <c r="K10" s="69" t="s">
        <v>22</v>
      </c>
      <c r="O10" s="69" t="s">
        <v>22</v>
      </c>
    </row>
    <row r="11" spans="1:22" s="22" customFormat="1" ht="14.4" thickBot="1" x14ac:dyDescent="0.3">
      <c r="O11" s="69" t="s">
        <v>22</v>
      </c>
    </row>
    <row r="12" spans="1:22" s="22" customFormat="1" ht="33.75" customHeight="1" x14ac:dyDescent="0.25">
      <c r="A12" s="261" t="s">
        <v>37</v>
      </c>
      <c r="B12" s="267" t="s">
        <v>172</v>
      </c>
      <c r="C12" s="264" t="s">
        <v>235</v>
      </c>
      <c r="D12" s="264"/>
      <c r="E12" s="264"/>
      <c r="F12" s="264"/>
      <c r="G12" s="264" t="s">
        <v>234</v>
      </c>
      <c r="H12" s="264"/>
      <c r="I12" s="264"/>
      <c r="J12" s="264"/>
      <c r="K12" s="264" t="s">
        <v>36</v>
      </c>
      <c r="L12" s="264"/>
      <c r="M12" s="264"/>
      <c r="N12" s="264"/>
      <c r="O12" s="69" t="s">
        <v>22</v>
      </c>
    </row>
    <row r="13" spans="1:22" s="22" customFormat="1" ht="27.6" x14ac:dyDescent="0.25">
      <c r="A13" s="262"/>
      <c r="B13" s="268"/>
      <c r="C13" s="21" t="s">
        <v>4</v>
      </c>
      <c r="D13" s="21" t="s">
        <v>40</v>
      </c>
      <c r="E13" s="21" t="s">
        <v>191</v>
      </c>
      <c r="F13" s="21" t="s">
        <v>5</v>
      </c>
      <c r="G13" s="21" t="s">
        <v>4</v>
      </c>
      <c r="H13" s="21" t="s">
        <v>40</v>
      </c>
      <c r="I13" s="21" t="s">
        <v>191</v>
      </c>
      <c r="J13" s="21" t="s">
        <v>5</v>
      </c>
      <c r="K13" s="21" t="s">
        <v>4</v>
      </c>
      <c r="L13" s="21" t="s">
        <v>40</v>
      </c>
      <c r="M13" s="21" t="s">
        <v>191</v>
      </c>
      <c r="N13" s="21" t="s">
        <v>5</v>
      </c>
      <c r="O13" s="69" t="s">
        <v>22</v>
      </c>
    </row>
    <row r="14" spans="1:22" s="22" customFormat="1" x14ac:dyDescent="0.25">
      <c r="A14" s="240" t="s">
        <v>228</v>
      </c>
      <c r="B14" s="189"/>
      <c r="C14" s="186">
        <v>0</v>
      </c>
      <c r="D14" s="186">
        <v>0</v>
      </c>
      <c r="E14" s="186">
        <v>0</v>
      </c>
      <c r="F14" s="186">
        <v>-200</v>
      </c>
      <c r="G14" s="186">
        <v>0</v>
      </c>
      <c r="H14" s="186">
        <v>0</v>
      </c>
      <c r="I14" s="186">
        <v>0</v>
      </c>
      <c r="J14" s="186">
        <v>0</v>
      </c>
      <c r="K14" s="186">
        <f t="shared" ref="K14:K15" si="0">C14+G14</f>
        <v>0</v>
      </c>
      <c r="L14" s="186">
        <f t="shared" ref="L14:L15" si="1">D14+H14</f>
        <v>0</v>
      </c>
      <c r="M14" s="186">
        <f t="shared" ref="M14:M15" si="2">E14+I14</f>
        <v>0</v>
      </c>
      <c r="N14" s="186">
        <f t="shared" ref="N14:N15" si="3">F14+J14</f>
        <v>-200</v>
      </c>
      <c r="O14" s="69" t="s">
        <v>22</v>
      </c>
    </row>
    <row r="15" spans="1:22" s="22" customFormat="1" x14ac:dyDescent="0.25">
      <c r="A15" s="241" t="s">
        <v>229</v>
      </c>
      <c r="B15" s="190"/>
      <c r="C15" s="28">
        <v>0</v>
      </c>
      <c r="D15" s="28">
        <v>0</v>
      </c>
      <c r="E15" s="28">
        <v>0</v>
      </c>
      <c r="F15" s="28">
        <v>0</v>
      </c>
      <c r="G15" s="28">
        <v>0</v>
      </c>
      <c r="H15" s="28">
        <v>0</v>
      </c>
      <c r="I15" s="28">
        <v>0</v>
      </c>
      <c r="J15" s="28">
        <v>-14</v>
      </c>
      <c r="K15" s="28">
        <f t="shared" si="0"/>
        <v>0</v>
      </c>
      <c r="L15" s="28">
        <f t="shared" si="1"/>
        <v>0</v>
      </c>
      <c r="M15" s="28">
        <f t="shared" si="2"/>
        <v>0</v>
      </c>
      <c r="N15" s="28">
        <f t="shared" si="3"/>
        <v>-14</v>
      </c>
      <c r="O15" s="69" t="s">
        <v>22</v>
      </c>
    </row>
    <row r="16" spans="1:22" s="22" customFormat="1" ht="14.4" thickBot="1" x14ac:dyDescent="0.3">
      <c r="A16" s="23" t="s">
        <v>39</v>
      </c>
      <c r="B16" s="24"/>
      <c r="C16" s="38">
        <f t="shared" ref="C16:N16" si="4">SUM(C14:C15)</f>
        <v>0</v>
      </c>
      <c r="D16" s="38">
        <f t="shared" si="4"/>
        <v>0</v>
      </c>
      <c r="E16" s="38">
        <f t="shared" si="4"/>
        <v>0</v>
      </c>
      <c r="F16" s="38">
        <f t="shared" si="4"/>
        <v>-200</v>
      </c>
      <c r="G16" s="38">
        <f t="shared" si="4"/>
        <v>0</v>
      </c>
      <c r="H16" s="38">
        <f t="shared" si="4"/>
        <v>0</v>
      </c>
      <c r="I16" s="38">
        <f t="shared" si="4"/>
        <v>0</v>
      </c>
      <c r="J16" s="38">
        <f t="shared" si="4"/>
        <v>-14</v>
      </c>
      <c r="K16" s="38">
        <f t="shared" si="4"/>
        <v>0</v>
      </c>
      <c r="L16" s="38">
        <f t="shared" si="4"/>
        <v>0</v>
      </c>
      <c r="M16" s="38">
        <f t="shared" si="4"/>
        <v>0</v>
      </c>
      <c r="N16" s="38">
        <f t="shared" si="4"/>
        <v>-214</v>
      </c>
      <c r="O16" s="69" t="s">
        <v>22</v>
      </c>
    </row>
    <row r="17" spans="2:15" x14ac:dyDescent="0.25">
      <c r="O17" s="4" t="s">
        <v>23</v>
      </c>
    </row>
    <row r="18" spans="2:15" x14ac:dyDescent="0.25">
      <c r="B18" s="25"/>
    </row>
  </sheetData>
  <mergeCells count="14">
    <mergeCell ref="K12:N12"/>
    <mergeCell ref="A7:A8"/>
    <mergeCell ref="B7:B8"/>
    <mergeCell ref="C7:F7"/>
    <mergeCell ref="G7:J7"/>
    <mergeCell ref="A12:A13"/>
    <mergeCell ref="B12:B13"/>
    <mergeCell ref="C12:F12"/>
    <mergeCell ref="G12:J12"/>
    <mergeCell ref="A1:N1"/>
    <mergeCell ref="A2:N2"/>
    <mergeCell ref="A3:N3"/>
    <mergeCell ref="A4:N4"/>
    <mergeCell ref="A5:N5"/>
  </mergeCells>
  <printOptions horizontalCentered="1"/>
  <pageMargins left="0.7" right="0.7" top="0.75" bottom="0.75" header="0.3" footer="0.3"/>
  <pageSetup scale="71" orientation="landscape" r:id="rId1"/>
  <headerFooter>
    <oddHeader xml:space="preserve">&amp;L&amp;"Arial,Bold"&amp;12C. Program Changes by Decision Unit
</oddHeader>
    <oddFooter>&amp;C&amp;"Arial,Regular"Exhibit C - Program Changes by Decision Unit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view="pageBreakPreview" topLeftCell="C1" zoomScale="80" zoomScaleNormal="100" zoomScaleSheetLayoutView="80" workbookViewId="0">
      <selection sqref="A1:N1"/>
    </sheetView>
  </sheetViews>
  <sheetFormatPr defaultColWidth="9.109375" defaultRowHeight="13.8" x14ac:dyDescent="0.25"/>
  <cols>
    <col min="1" max="1" width="7.44140625" style="9" bestFit="1" customWidth="1"/>
    <col min="2" max="2" width="58.109375" style="9" customWidth="1"/>
    <col min="3" max="3" width="8.6640625" style="9" customWidth="1"/>
    <col min="4" max="4" width="12.6640625" style="9" customWidth="1"/>
    <col min="5" max="5" width="8.6640625" style="9" customWidth="1"/>
    <col min="6" max="6" width="12.6640625" style="9" customWidth="1"/>
    <col min="7" max="7" width="8.6640625" style="9" customWidth="1"/>
    <col min="8" max="8" width="12.6640625" style="9" customWidth="1"/>
    <col min="9" max="9" width="8.6640625" style="9" customWidth="1"/>
    <col min="10" max="10" width="12.6640625" style="9" customWidth="1"/>
    <col min="11" max="11" width="8.6640625" style="9" customWidth="1"/>
    <col min="12" max="12" width="12.6640625" style="9" customWidth="1"/>
    <col min="13" max="13" width="8.6640625" style="9" customWidth="1"/>
    <col min="14" max="14" width="12.6640625" style="9" customWidth="1"/>
    <col min="15" max="15" width="14" style="4" bestFit="1" customWidth="1"/>
    <col min="16" max="16" width="4.5546875" style="9" customWidth="1"/>
    <col min="17" max="18" width="8.33203125" style="9" customWidth="1"/>
    <col min="19" max="19" width="12.6640625" style="9" customWidth="1"/>
    <col min="20" max="21" width="8.33203125" style="9" customWidth="1"/>
    <col min="22" max="22" width="12.6640625" style="9" customWidth="1"/>
    <col min="23" max="16384" width="9.109375" style="9"/>
  </cols>
  <sheetData>
    <row r="1" spans="1:22" ht="17.399999999999999" x14ac:dyDescent="0.3">
      <c r="A1" s="253" t="s">
        <v>41</v>
      </c>
      <c r="B1" s="253"/>
      <c r="C1" s="253"/>
      <c r="D1" s="253"/>
      <c r="E1" s="253"/>
      <c r="F1" s="253"/>
      <c r="G1" s="253"/>
      <c r="H1" s="253"/>
      <c r="I1" s="253"/>
      <c r="J1" s="253"/>
      <c r="K1" s="253"/>
      <c r="L1" s="253"/>
      <c r="M1" s="253"/>
      <c r="N1" s="253"/>
      <c r="O1" s="69" t="s">
        <v>22</v>
      </c>
      <c r="P1" s="6"/>
      <c r="Q1" s="6"/>
      <c r="R1" s="6"/>
      <c r="S1" s="6"/>
      <c r="T1" s="6"/>
      <c r="U1" s="6"/>
      <c r="V1" s="6"/>
    </row>
    <row r="2" spans="1:22" ht="15" x14ac:dyDescent="0.25">
      <c r="A2" s="254" t="s">
        <v>218</v>
      </c>
      <c r="B2" s="254"/>
      <c r="C2" s="254"/>
      <c r="D2" s="254"/>
      <c r="E2" s="254"/>
      <c r="F2" s="254"/>
      <c r="G2" s="254"/>
      <c r="H2" s="254"/>
      <c r="I2" s="254"/>
      <c r="J2" s="254"/>
      <c r="K2" s="254"/>
      <c r="L2" s="254"/>
      <c r="M2" s="254"/>
      <c r="N2" s="254"/>
      <c r="O2" s="69" t="s">
        <v>22</v>
      </c>
      <c r="P2" s="7"/>
      <c r="Q2" s="7"/>
      <c r="R2" s="7"/>
      <c r="S2" s="7"/>
      <c r="T2" s="7"/>
      <c r="U2" s="7"/>
      <c r="V2" s="7"/>
    </row>
    <row r="3" spans="1:22" x14ac:dyDescent="0.25">
      <c r="A3" s="266" t="s">
        <v>1</v>
      </c>
      <c r="B3" s="266"/>
      <c r="C3" s="266"/>
      <c r="D3" s="266"/>
      <c r="E3" s="266"/>
      <c r="F3" s="266"/>
      <c r="G3" s="266"/>
      <c r="H3" s="266"/>
      <c r="I3" s="266"/>
      <c r="J3" s="266"/>
      <c r="K3" s="266"/>
      <c r="L3" s="266"/>
      <c r="M3" s="266"/>
      <c r="N3" s="266"/>
      <c r="O3" s="69" t="s">
        <v>22</v>
      </c>
      <c r="P3" s="10"/>
      <c r="Q3" s="10"/>
      <c r="R3" s="10"/>
      <c r="S3" s="10"/>
      <c r="T3" s="10"/>
      <c r="U3" s="10"/>
      <c r="V3" s="10"/>
    </row>
    <row r="4" spans="1:22" x14ac:dyDescent="0.25">
      <c r="A4" s="260" t="s">
        <v>2</v>
      </c>
      <c r="B4" s="260"/>
      <c r="C4" s="260"/>
      <c r="D4" s="260"/>
      <c r="E4" s="260"/>
      <c r="F4" s="260"/>
      <c r="G4" s="260"/>
      <c r="H4" s="260"/>
      <c r="I4" s="260"/>
      <c r="J4" s="260"/>
      <c r="K4" s="260"/>
      <c r="L4" s="260"/>
      <c r="M4" s="260"/>
      <c r="N4" s="260"/>
      <c r="O4" s="69" t="s">
        <v>22</v>
      </c>
      <c r="P4" s="8"/>
      <c r="Q4" s="8"/>
      <c r="R4" s="8"/>
      <c r="S4" s="8"/>
      <c r="T4" s="8"/>
      <c r="U4" s="8"/>
      <c r="V4" s="8"/>
    </row>
    <row r="5" spans="1:22" x14ac:dyDescent="0.25">
      <c r="A5" s="263"/>
      <c r="B5" s="263"/>
      <c r="C5" s="263"/>
      <c r="D5" s="263"/>
      <c r="E5" s="263"/>
      <c r="F5" s="263"/>
      <c r="G5" s="263"/>
      <c r="H5" s="263"/>
      <c r="I5" s="263"/>
      <c r="J5" s="263"/>
      <c r="K5" s="263"/>
      <c r="L5" s="263"/>
      <c r="M5" s="263"/>
      <c r="N5" s="263"/>
      <c r="O5" s="69" t="s">
        <v>22</v>
      </c>
      <c r="P5" s="8"/>
      <c r="Q5" s="8"/>
      <c r="R5" s="8"/>
      <c r="S5" s="8"/>
      <c r="T5" s="8"/>
      <c r="U5" s="8"/>
      <c r="V5" s="8"/>
    </row>
    <row r="6" spans="1:22" ht="14.4" thickBot="1" x14ac:dyDescent="0.3">
      <c r="A6" s="274"/>
      <c r="B6" s="274"/>
      <c r="C6" s="274"/>
      <c r="D6" s="274"/>
      <c r="E6" s="274"/>
      <c r="F6" s="274"/>
      <c r="G6" s="274"/>
      <c r="H6" s="274"/>
      <c r="I6" s="274"/>
      <c r="J6" s="274"/>
      <c r="K6" s="274"/>
      <c r="L6" s="274"/>
      <c r="M6" s="274"/>
      <c r="N6" s="274"/>
      <c r="O6" s="69" t="s">
        <v>22</v>
      </c>
      <c r="P6" s="8"/>
      <c r="Q6" s="8"/>
      <c r="R6" s="8"/>
      <c r="S6" s="8"/>
      <c r="T6" s="8"/>
      <c r="U6" s="8"/>
      <c r="V6" s="8"/>
    </row>
    <row r="7" spans="1:22" s="22" customFormat="1" ht="33.75" customHeight="1" x14ac:dyDescent="0.25">
      <c r="A7" s="270" t="s">
        <v>42</v>
      </c>
      <c r="B7" s="271"/>
      <c r="C7" s="264" t="s">
        <v>173</v>
      </c>
      <c r="D7" s="264"/>
      <c r="E7" s="264" t="s">
        <v>208</v>
      </c>
      <c r="F7" s="264"/>
      <c r="G7" s="264" t="s">
        <v>16</v>
      </c>
      <c r="H7" s="264"/>
      <c r="I7" s="264" t="s">
        <v>24</v>
      </c>
      <c r="J7" s="264"/>
      <c r="K7" s="264" t="s">
        <v>25</v>
      </c>
      <c r="L7" s="264"/>
      <c r="M7" s="264" t="s">
        <v>21</v>
      </c>
      <c r="N7" s="265"/>
      <c r="O7" s="69" t="s">
        <v>22</v>
      </c>
    </row>
    <row r="8" spans="1:22" s="22" customFormat="1" ht="41.4" x14ac:dyDescent="0.25">
      <c r="A8" s="272"/>
      <c r="B8" s="273"/>
      <c r="C8" s="21" t="s">
        <v>45</v>
      </c>
      <c r="D8" s="141" t="s">
        <v>43</v>
      </c>
      <c r="E8" s="21" t="s">
        <v>45</v>
      </c>
      <c r="F8" s="141" t="s">
        <v>43</v>
      </c>
      <c r="G8" s="21" t="s">
        <v>45</v>
      </c>
      <c r="H8" s="21" t="s">
        <v>43</v>
      </c>
      <c r="I8" s="21" t="s">
        <v>45</v>
      </c>
      <c r="J8" s="21" t="s">
        <v>43</v>
      </c>
      <c r="K8" s="21" t="s">
        <v>45</v>
      </c>
      <c r="L8" s="21" t="s">
        <v>43</v>
      </c>
      <c r="M8" s="21" t="s">
        <v>45</v>
      </c>
      <c r="N8" s="26" t="s">
        <v>43</v>
      </c>
      <c r="O8" s="69" t="s">
        <v>22</v>
      </c>
    </row>
    <row r="9" spans="1:22" ht="27.6" x14ac:dyDescent="0.25">
      <c r="A9" s="33" t="s">
        <v>46</v>
      </c>
      <c r="B9" s="39" t="s">
        <v>47</v>
      </c>
      <c r="C9" s="15"/>
      <c r="D9" s="15"/>
      <c r="E9" s="15"/>
      <c r="F9" s="15"/>
      <c r="G9" s="15"/>
      <c r="H9" s="15"/>
      <c r="I9" s="15"/>
      <c r="J9" s="15"/>
      <c r="K9" s="15"/>
      <c r="L9" s="15"/>
      <c r="M9" s="15"/>
      <c r="N9" s="16"/>
      <c r="O9" s="69" t="s">
        <v>22</v>
      </c>
    </row>
    <row r="10" spans="1:22" ht="27.6" x14ac:dyDescent="0.25">
      <c r="A10" s="34">
        <v>2.6</v>
      </c>
      <c r="B10" s="248" t="s">
        <v>49</v>
      </c>
      <c r="C10" s="27">
        <v>577</v>
      </c>
      <c r="D10" s="27">
        <v>110822</v>
      </c>
      <c r="E10" s="27">
        <v>559</v>
      </c>
      <c r="F10" s="27">
        <v>111500</v>
      </c>
      <c r="G10" s="27">
        <v>558</v>
      </c>
      <c r="H10" s="27">
        <v>124806</v>
      </c>
      <c r="I10" s="27">
        <v>0</v>
      </c>
      <c r="J10" s="27">
        <v>0</v>
      </c>
      <c r="K10" s="27">
        <v>0</v>
      </c>
      <c r="L10" s="27">
        <v>-214</v>
      </c>
      <c r="M10" s="28">
        <f t="shared" ref="M10" si="0">G10+I10+K10</f>
        <v>558</v>
      </c>
      <c r="N10" s="29">
        <f t="shared" ref="N10" si="1">H10+J10+L10</f>
        <v>124592</v>
      </c>
      <c r="O10" s="69" t="s">
        <v>22</v>
      </c>
    </row>
    <row r="11" spans="1:22" x14ac:dyDescent="0.25">
      <c r="A11" s="35"/>
      <c r="B11" s="32" t="s">
        <v>48</v>
      </c>
      <c r="C11" s="30">
        <f t="shared" ref="C11:N11" si="2">SUM(C10:C10)</f>
        <v>577</v>
      </c>
      <c r="D11" s="30">
        <f t="shared" si="2"/>
        <v>110822</v>
      </c>
      <c r="E11" s="30">
        <f t="shared" si="2"/>
        <v>559</v>
      </c>
      <c r="F11" s="30">
        <f t="shared" si="2"/>
        <v>111500</v>
      </c>
      <c r="G11" s="30">
        <f t="shared" si="2"/>
        <v>558</v>
      </c>
      <c r="H11" s="30">
        <f t="shared" si="2"/>
        <v>124806</v>
      </c>
      <c r="I11" s="30">
        <f t="shared" si="2"/>
        <v>0</v>
      </c>
      <c r="J11" s="30">
        <f t="shared" si="2"/>
        <v>0</v>
      </c>
      <c r="K11" s="30">
        <f t="shared" si="2"/>
        <v>0</v>
      </c>
      <c r="L11" s="30">
        <f t="shared" si="2"/>
        <v>-214</v>
      </c>
      <c r="M11" s="30">
        <f t="shared" si="2"/>
        <v>558</v>
      </c>
      <c r="N11" s="31">
        <f t="shared" si="2"/>
        <v>124592</v>
      </c>
      <c r="O11" s="69" t="s">
        <v>22</v>
      </c>
    </row>
    <row r="12" spans="1:22" ht="41.4" x14ac:dyDescent="0.25">
      <c r="A12" s="33" t="s">
        <v>50</v>
      </c>
      <c r="B12" s="39" t="s">
        <v>51</v>
      </c>
      <c r="C12" s="15"/>
      <c r="D12" s="15"/>
      <c r="E12" s="15"/>
      <c r="F12" s="15"/>
      <c r="G12" s="15"/>
      <c r="H12" s="15"/>
      <c r="I12" s="15"/>
      <c r="J12" s="15"/>
      <c r="K12" s="15"/>
      <c r="L12" s="15"/>
      <c r="M12" s="15"/>
      <c r="N12" s="16"/>
      <c r="O12" s="69" t="s">
        <v>22</v>
      </c>
    </row>
    <row r="13" spans="1:22" ht="41.4" x14ac:dyDescent="0.25">
      <c r="A13" s="34">
        <v>3.1</v>
      </c>
      <c r="B13" s="148" t="s">
        <v>189</v>
      </c>
      <c r="C13" s="27">
        <v>0</v>
      </c>
      <c r="D13" s="27">
        <v>0</v>
      </c>
      <c r="E13" s="27">
        <v>0</v>
      </c>
      <c r="F13" s="27">
        <v>0</v>
      </c>
      <c r="G13" s="27">
        <v>4</v>
      </c>
      <c r="H13" s="27">
        <v>1086</v>
      </c>
      <c r="I13" s="27">
        <v>3</v>
      </c>
      <c r="J13" s="27">
        <v>530</v>
      </c>
      <c r="K13" s="27">
        <v>0</v>
      </c>
      <c r="L13" s="27">
        <v>0</v>
      </c>
      <c r="M13" s="28">
        <f t="shared" ref="M13" si="3">G13+I13+K13</f>
        <v>7</v>
      </c>
      <c r="N13" s="29">
        <f t="shared" ref="N13" si="4">H13+J13+L13</f>
        <v>1616</v>
      </c>
      <c r="O13" s="69" t="s">
        <v>22</v>
      </c>
    </row>
    <row r="14" spans="1:22" x14ac:dyDescent="0.25">
      <c r="A14" s="35"/>
      <c r="B14" s="32" t="s">
        <v>52</v>
      </c>
      <c r="C14" s="30">
        <f t="shared" ref="C14:N14" si="5">SUM(C13:C13)</f>
        <v>0</v>
      </c>
      <c r="D14" s="30">
        <f t="shared" si="5"/>
        <v>0</v>
      </c>
      <c r="E14" s="30">
        <f t="shared" si="5"/>
        <v>0</v>
      </c>
      <c r="F14" s="30">
        <f t="shared" si="5"/>
        <v>0</v>
      </c>
      <c r="G14" s="30">
        <f t="shared" si="5"/>
        <v>4</v>
      </c>
      <c r="H14" s="30">
        <f t="shared" si="5"/>
        <v>1086</v>
      </c>
      <c r="I14" s="30">
        <f t="shared" si="5"/>
        <v>3</v>
      </c>
      <c r="J14" s="30">
        <f t="shared" si="5"/>
        <v>530</v>
      </c>
      <c r="K14" s="30">
        <f t="shared" si="5"/>
        <v>0</v>
      </c>
      <c r="L14" s="30">
        <f t="shared" si="5"/>
        <v>0</v>
      </c>
      <c r="M14" s="30">
        <f t="shared" si="5"/>
        <v>7</v>
      </c>
      <c r="N14" s="31">
        <f t="shared" si="5"/>
        <v>1616</v>
      </c>
      <c r="O14" s="69" t="s">
        <v>22</v>
      </c>
    </row>
    <row r="15" spans="1:22" ht="14.4" thickBot="1" x14ac:dyDescent="0.3">
      <c r="A15" s="36"/>
      <c r="B15" s="37" t="s">
        <v>53</v>
      </c>
      <c r="C15" s="38">
        <f>C11+C14</f>
        <v>577</v>
      </c>
      <c r="D15" s="38">
        <f>D11+D14</f>
        <v>110822</v>
      </c>
      <c r="E15" s="38">
        <f>E11+E14</f>
        <v>559</v>
      </c>
      <c r="F15" s="38">
        <f>F11+F14</f>
        <v>111500</v>
      </c>
      <c r="G15" s="38">
        <f t="shared" ref="G15:N15" si="6">+G14+G11</f>
        <v>562</v>
      </c>
      <c r="H15" s="38">
        <f t="shared" si="6"/>
        <v>125892</v>
      </c>
      <c r="I15" s="38">
        <f t="shared" si="6"/>
        <v>3</v>
      </c>
      <c r="J15" s="38">
        <f t="shared" si="6"/>
        <v>530</v>
      </c>
      <c r="K15" s="38">
        <f t="shared" si="6"/>
        <v>0</v>
      </c>
      <c r="L15" s="38">
        <f t="shared" si="6"/>
        <v>-214</v>
      </c>
      <c r="M15" s="38">
        <f t="shared" si="6"/>
        <v>565</v>
      </c>
      <c r="N15" s="188">
        <f t="shared" si="6"/>
        <v>126208</v>
      </c>
      <c r="O15" s="69" t="s">
        <v>22</v>
      </c>
    </row>
    <row r="16" spans="1:22" x14ac:dyDescent="0.25">
      <c r="O16" s="69" t="s">
        <v>22</v>
      </c>
    </row>
    <row r="17" spans="1:15" x14ac:dyDescent="0.25">
      <c r="A17" s="269" t="s">
        <v>174</v>
      </c>
      <c r="B17" s="269"/>
      <c r="C17" s="269"/>
      <c r="D17" s="269"/>
      <c r="E17" s="269"/>
      <c r="F17" s="269"/>
      <c r="G17" s="269"/>
      <c r="H17" s="269"/>
      <c r="I17" s="269"/>
      <c r="J17" s="269"/>
      <c r="K17" s="269"/>
      <c r="L17" s="269"/>
      <c r="M17" s="269"/>
      <c r="N17" s="269"/>
      <c r="O17" s="69" t="s">
        <v>22</v>
      </c>
    </row>
    <row r="18" spans="1:15" x14ac:dyDescent="0.25">
      <c r="O18" s="69" t="s">
        <v>22</v>
      </c>
    </row>
    <row r="19" spans="1:15" x14ac:dyDescent="0.25">
      <c r="A19" s="237" t="s">
        <v>211</v>
      </c>
      <c r="O19" s="69" t="s">
        <v>23</v>
      </c>
    </row>
  </sheetData>
  <mergeCells count="14">
    <mergeCell ref="A17:N17"/>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3"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view="pageBreakPreview" zoomScaleNormal="100" zoomScaleSheetLayoutView="100" workbookViewId="0">
      <selection activeCell="F38" sqref="F38"/>
    </sheetView>
  </sheetViews>
  <sheetFormatPr defaultColWidth="9.109375" defaultRowHeight="13.8" x14ac:dyDescent="0.25"/>
  <cols>
    <col min="1" max="1" width="3.6640625" style="216" customWidth="1"/>
    <col min="2" max="2" width="71.109375" style="216" customWidth="1"/>
    <col min="3" max="4" width="14.6640625" style="216" customWidth="1"/>
    <col min="5" max="6" width="8.6640625" style="216" customWidth="1"/>
    <col min="7" max="7" width="12.6640625" style="216" customWidth="1"/>
    <col min="8" max="8" width="14" style="48" bestFit="1" customWidth="1"/>
    <col min="9" max="9" width="4.5546875" style="216" customWidth="1"/>
    <col min="10" max="11" width="8.33203125" style="216" customWidth="1"/>
    <col min="12" max="12" width="12.6640625" style="216" customWidth="1"/>
    <col min="13" max="14" width="8.33203125" style="216" customWidth="1"/>
    <col min="15" max="15" width="12.6640625" style="216" customWidth="1"/>
    <col min="16" max="16384" width="9.109375" style="216"/>
  </cols>
  <sheetData>
    <row r="1" spans="1:15" ht="17.399999999999999" x14ac:dyDescent="0.3">
      <c r="A1" s="275" t="s">
        <v>175</v>
      </c>
      <c r="B1" s="275"/>
      <c r="C1" s="275"/>
      <c r="D1" s="275"/>
      <c r="E1" s="275"/>
      <c r="F1" s="275"/>
      <c r="G1" s="275"/>
      <c r="H1" s="42" t="s">
        <v>22</v>
      </c>
      <c r="I1" s="6"/>
      <c r="J1" s="6"/>
      <c r="K1" s="6"/>
      <c r="L1" s="6"/>
      <c r="M1" s="6"/>
      <c r="N1" s="6"/>
      <c r="O1" s="6"/>
    </row>
    <row r="2" spans="1:15" ht="15" x14ac:dyDescent="0.25">
      <c r="A2" s="276" t="s">
        <v>218</v>
      </c>
      <c r="B2" s="276"/>
      <c r="C2" s="276"/>
      <c r="D2" s="276"/>
      <c r="E2" s="276"/>
      <c r="F2" s="276"/>
      <c r="G2" s="276"/>
      <c r="H2" s="42" t="s">
        <v>22</v>
      </c>
      <c r="I2" s="7"/>
      <c r="J2" s="7"/>
      <c r="K2" s="7"/>
      <c r="L2" s="7"/>
      <c r="M2" s="7"/>
      <c r="N2" s="7"/>
      <c r="O2" s="7"/>
    </row>
    <row r="3" spans="1:15" x14ac:dyDescent="0.25">
      <c r="A3" s="277" t="s">
        <v>1</v>
      </c>
      <c r="B3" s="277"/>
      <c r="C3" s="277"/>
      <c r="D3" s="277"/>
      <c r="E3" s="277"/>
      <c r="F3" s="277"/>
      <c r="G3" s="277"/>
      <c r="H3" s="42" t="s">
        <v>22</v>
      </c>
      <c r="I3" s="239"/>
      <c r="J3" s="239"/>
      <c r="K3" s="239"/>
      <c r="L3" s="239"/>
      <c r="M3" s="239"/>
      <c r="N3" s="239"/>
      <c r="O3" s="239"/>
    </row>
    <row r="4" spans="1:15" x14ac:dyDescent="0.25">
      <c r="A4" s="278" t="s">
        <v>2</v>
      </c>
      <c r="B4" s="278"/>
      <c r="C4" s="278"/>
      <c r="D4" s="278"/>
      <c r="E4" s="278"/>
      <c r="F4" s="278"/>
      <c r="G4" s="278"/>
      <c r="H4" s="42" t="s">
        <v>22</v>
      </c>
      <c r="I4" s="238"/>
      <c r="J4" s="238"/>
      <c r="K4" s="238"/>
      <c r="L4" s="238"/>
      <c r="M4" s="238"/>
      <c r="N4" s="238"/>
      <c r="O4" s="238"/>
    </row>
    <row r="5" spans="1:15" ht="14.4" thickBot="1" x14ac:dyDescent="0.3">
      <c r="A5" s="283"/>
      <c r="B5" s="283"/>
      <c r="C5" s="283"/>
      <c r="D5" s="283"/>
      <c r="E5" s="284"/>
      <c r="F5" s="284"/>
      <c r="G5" s="284"/>
      <c r="H5" s="42" t="s">
        <v>22</v>
      </c>
      <c r="I5" s="238"/>
      <c r="J5" s="238"/>
      <c r="K5" s="238"/>
      <c r="L5" s="238"/>
      <c r="M5" s="238"/>
      <c r="N5" s="238"/>
      <c r="O5" s="238"/>
    </row>
    <row r="6" spans="1:15" s="43" customFormat="1" ht="29.25" customHeight="1" thickBot="1" x14ac:dyDescent="0.25">
      <c r="A6" s="41"/>
      <c r="B6" s="41"/>
      <c r="C6" s="41"/>
      <c r="D6" s="41"/>
      <c r="E6" s="61" t="s">
        <v>4</v>
      </c>
      <c r="F6" s="50" t="s">
        <v>164</v>
      </c>
      <c r="G6" s="49" t="s">
        <v>5</v>
      </c>
      <c r="H6" s="42" t="s">
        <v>22</v>
      </c>
    </row>
    <row r="7" spans="1:15" s="43" customFormat="1" ht="12" x14ac:dyDescent="0.2">
      <c r="A7" s="44"/>
      <c r="B7" s="282" t="s">
        <v>8</v>
      </c>
      <c r="C7" s="282"/>
      <c r="D7" s="282"/>
      <c r="E7" s="51"/>
      <c r="F7" s="51"/>
      <c r="G7" s="62"/>
      <c r="H7" s="42" t="s">
        <v>22</v>
      </c>
    </row>
    <row r="8" spans="1:15" s="43" customFormat="1" ht="11.4" x14ac:dyDescent="0.2">
      <c r="A8" s="45">
        <v>1</v>
      </c>
      <c r="B8" s="285" t="s">
        <v>217</v>
      </c>
      <c r="C8" s="285"/>
      <c r="D8" s="286"/>
      <c r="E8" s="52">
        <v>0</v>
      </c>
      <c r="F8" s="52">
        <v>0</v>
      </c>
      <c r="G8" s="63">
        <v>-678</v>
      </c>
      <c r="H8" s="42" t="s">
        <v>22</v>
      </c>
    </row>
    <row r="9" spans="1:15" s="43" customFormat="1" ht="25.5" customHeight="1" x14ac:dyDescent="0.2">
      <c r="A9" s="45"/>
      <c r="B9" s="287"/>
      <c r="C9" s="287"/>
      <c r="D9" s="288"/>
      <c r="E9" s="52"/>
      <c r="F9" s="52"/>
      <c r="G9" s="63"/>
      <c r="H9" s="42"/>
    </row>
    <row r="10" spans="1:15" s="43" customFormat="1" ht="12" x14ac:dyDescent="0.25">
      <c r="A10" s="46"/>
      <c r="B10" s="280" t="s">
        <v>54</v>
      </c>
      <c r="C10" s="280"/>
      <c r="D10" s="280"/>
      <c r="E10" s="53">
        <f>SUM(E8:E9)</f>
        <v>0</v>
      </c>
      <c r="F10" s="53">
        <f>SUM(F8:F9)</f>
        <v>0</v>
      </c>
      <c r="G10" s="64">
        <f>SUM(G8:G9)</f>
        <v>-678</v>
      </c>
      <c r="H10" s="42" t="s">
        <v>22</v>
      </c>
    </row>
    <row r="11" spans="1:15" s="43" customFormat="1" ht="12" x14ac:dyDescent="0.2">
      <c r="A11" s="47"/>
      <c r="B11" s="296" t="s">
        <v>55</v>
      </c>
      <c r="C11" s="296"/>
      <c r="D11" s="296"/>
      <c r="E11" s="52">
        <v>0</v>
      </c>
      <c r="F11" s="52">
        <v>0</v>
      </c>
      <c r="G11" s="63">
        <v>0</v>
      </c>
      <c r="H11" s="42" t="s">
        <v>22</v>
      </c>
    </row>
    <row r="12" spans="1:15" s="43" customFormat="1" ht="39" customHeight="1" x14ac:dyDescent="0.2">
      <c r="A12" s="45">
        <v>1</v>
      </c>
      <c r="B12" s="289" t="s">
        <v>283</v>
      </c>
      <c r="C12" s="289"/>
      <c r="D12" s="289"/>
      <c r="E12" s="52">
        <v>43</v>
      </c>
      <c r="F12" s="52">
        <v>43</v>
      </c>
      <c r="G12" s="63">
        <v>6988</v>
      </c>
      <c r="H12" s="42" t="s">
        <v>22</v>
      </c>
    </row>
    <row r="13" spans="1:15" s="43" customFormat="1" ht="38.4" customHeight="1" x14ac:dyDescent="0.2">
      <c r="A13" s="45">
        <v>2</v>
      </c>
      <c r="B13" s="289" t="s">
        <v>284</v>
      </c>
      <c r="C13" s="289"/>
      <c r="D13" s="289"/>
      <c r="E13" s="52">
        <v>18</v>
      </c>
      <c r="F13" s="52">
        <v>18</v>
      </c>
      <c r="G13" s="63">
        <v>3675</v>
      </c>
      <c r="H13" s="42" t="s">
        <v>22</v>
      </c>
    </row>
    <row r="14" spans="1:15" s="43" customFormat="1" ht="73.2" customHeight="1" x14ac:dyDescent="0.2">
      <c r="A14" s="45">
        <v>3</v>
      </c>
      <c r="B14" s="289" t="s">
        <v>285</v>
      </c>
      <c r="C14" s="289"/>
      <c r="D14" s="289"/>
      <c r="E14" s="52">
        <v>4</v>
      </c>
      <c r="F14" s="52">
        <v>4</v>
      </c>
      <c r="G14" s="63">
        <v>1086</v>
      </c>
      <c r="H14" s="42" t="s">
        <v>22</v>
      </c>
    </row>
    <row r="15" spans="1:15" s="43" customFormat="1" ht="51.6" customHeight="1" x14ac:dyDescent="0.2">
      <c r="A15" s="45">
        <v>4</v>
      </c>
      <c r="B15" s="289" t="s">
        <v>286</v>
      </c>
      <c r="C15" s="289"/>
      <c r="D15" s="289"/>
      <c r="E15" s="52">
        <v>3</v>
      </c>
      <c r="F15" s="52">
        <v>3</v>
      </c>
      <c r="G15" s="63">
        <v>795</v>
      </c>
      <c r="H15" s="42" t="s">
        <v>22</v>
      </c>
    </row>
    <row r="16" spans="1:15" s="43" customFormat="1" ht="42.6" customHeight="1" x14ac:dyDescent="0.2">
      <c r="A16" s="45">
        <v>5</v>
      </c>
      <c r="B16" s="289" t="s">
        <v>287</v>
      </c>
      <c r="C16" s="289"/>
      <c r="D16" s="289"/>
      <c r="E16" s="52">
        <v>3</v>
      </c>
      <c r="F16" s="52">
        <v>3</v>
      </c>
      <c r="G16" s="63">
        <v>618</v>
      </c>
      <c r="H16" s="42" t="s">
        <v>22</v>
      </c>
    </row>
    <row r="17" spans="1:8" s="43" customFormat="1" ht="37.799999999999997" customHeight="1" x14ac:dyDescent="0.2">
      <c r="A17" s="45">
        <v>6</v>
      </c>
      <c r="B17" s="289" t="s">
        <v>288</v>
      </c>
      <c r="C17" s="289"/>
      <c r="D17" s="289"/>
      <c r="E17" s="52">
        <v>0</v>
      </c>
      <c r="F17" s="52">
        <v>0</v>
      </c>
      <c r="G17" s="63">
        <v>433</v>
      </c>
      <c r="H17" s="42" t="s">
        <v>22</v>
      </c>
    </row>
    <row r="18" spans="1:8" s="43" customFormat="1" ht="12" x14ac:dyDescent="0.25">
      <c r="A18" s="46"/>
      <c r="B18" s="280" t="s">
        <v>56</v>
      </c>
      <c r="C18" s="280"/>
      <c r="D18" s="281"/>
      <c r="E18" s="53">
        <f>SUM(E11:E17)</f>
        <v>71</v>
      </c>
      <c r="F18" s="53">
        <f>SUM(F11:F17)</f>
        <v>71</v>
      </c>
      <c r="G18" s="64">
        <f>SUM(G11:G17)</f>
        <v>13595</v>
      </c>
      <c r="H18" s="42" t="s">
        <v>22</v>
      </c>
    </row>
    <row r="19" spans="1:8" s="43" customFormat="1" ht="12" x14ac:dyDescent="0.2">
      <c r="A19" s="55"/>
      <c r="B19" s="279" t="s">
        <v>11</v>
      </c>
      <c r="C19" s="279"/>
      <c r="D19" s="279"/>
      <c r="E19" s="54"/>
      <c r="F19" s="54"/>
      <c r="G19" s="65"/>
      <c r="H19" s="42" t="s">
        <v>22</v>
      </c>
    </row>
    <row r="20" spans="1:8" s="43" customFormat="1" ht="11.4" x14ac:dyDescent="0.2">
      <c r="A20" s="217">
        <v>1</v>
      </c>
      <c r="B20" s="285" t="s">
        <v>269</v>
      </c>
      <c r="C20" s="299"/>
      <c r="D20" s="300"/>
      <c r="E20" s="218"/>
      <c r="F20" s="218"/>
      <c r="G20" s="219"/>
      <c r="H20" s="42" t="s">
        <v>22</v>
      </c>
    </row>
    <row r="21" spans="1:8" s="43" customFormat="1" ht="39.75" customHeight="1" x14ac:dyDescent="0.2">
      <c r="A21" s="217"/>
      <c r="B21" s="287"/>
      <c r="C21" s="287"/>
      <c r="D21" s="288"/>
      <c r="E21" s="218"/>
      <c r="F21" s="218"/>
      <c r="G21" s="219">
        <v>512</v>
      </c>
      <c r="H21" s="42" t="s">
        <v>22</v>
      </c>
    </row>
    <row r="22" spans="1:8" s="43" customFormat="1" ht="11.4" x14ac:dyDescent="0.2">
      <c r="A22" s="217">
        <v>2</v>
      </c>
      <c r="B22" s="285" t="s">
        <v>270</v>
      </c>
      <c r="C22" s="301"/>
      <c r="D22" s="302"/>
      <c r="E22" s="218"/>
      <c r="F22" s="218"/>
      <c r="G22" s="219"/>
      <c r="H22" s="42" t="s">
        <v>22</v>
      </c>
    </row>
    <row r="23" spans="1:8" s="43" customFormat="1" ht="50.25" customHeight="1" x14ac:dyDescent="0.2">
      <c r="A23" s="217"/>
      <c r="B23" s="303"/>
      <c r="C23" s="303"/>
      <c r="D23" s="304"/>
      <c r="E23" s="218"/>
      <c r="F23" s="218"/>
      <c r="G23" s="219">
        <v>107</v>
      </c>
      <c r="H23" s="42" t="s">
        <v>22</v>
      </c>
    </row>
    <row r="24" spans="1:8" s="43" customFormat="1" ht="36.75" customHeight="1" x14ac:dyDescent="0.25">
      <c r="A24" s="45">
        <v>5</v>
      </c>
      <c r="B24" s="289" t="s">
        <v>271</v>
      </c>
      <c r="C24" s="293"/>
      <c r="D24" s="294"/>
      <c r="E24" s="56"/>
      <c r="F24" s="56"/>
      <c r="G24" s="63">
        <v>23</v>
      </c>
      <c r="H24" s="42" t="s">
        <v>22</v>
      </c>
    </row>
    <row r="25" spans="1:8" s="43" customFormat="1" ht="38.25" customHeight="1" x14ac:dyDescent="0.25">
      <c r="A25" s="45">
        <v>6</v>
      </c>
      <c r="B25" s="297" t="s">
        <v>274</v>
      </c>
      <c r="C25" s="292"/>
      <c r="D25" s="298"/>
      <c r="E25" s="56"/>
      <c r="F25" s="56"/>
      <c r="G25" s="63">
        <v>106</v>
      </c>
      <c r="H25" s="42" t="s">
        <v>22</v>
      </c>
    </row>
    <row r="26" spans="1:8" s="43" customFormat="1" ht="63" customHeight="1" x14ac:dyDescent="0.25">
      <c r="A26" s="45">
        <v>7</v>
      </c>
      <c r="B26" s="297" t="s">
        <v>272</v>
      </c>
      <c r="C26" s="292"/>
      <c r="D26" s="298"/>
      <c r="E26" s="56" t="s">
        <v>58</v>
      </c>
      <c r="F26" s="56"/>
      <c r="G26" s="63">
        <v>72</v>
      </c>
      <c r="H26" s="42" t="s">
        <v>22</v>
      </c>
    </row>
    <row r="27" spans="1:8" s="43" customFormat="1" ht="31.2" customHeight="1" x14ac:dyDescent="0.25">
      <c r="A27" s="45">
        <v>8</v>
      </c>
      <c r="B27" s="297" t="s">
        <v>273</v>
      </c>
      <c r="C27" s="292"/>
      <c r="D27" s="298"/>
      <c r="E27" s="56" t="s">
        <v>58</v>
      </c>
      <c r="F27" s="56">
        <v>-24</v>
      </c>
      <c r="G27" s="63" t="s">
        <v>58</v>
      </c>
      <c r="H27" s="42" t="s">
        <v>22</v>
      </c>
    </row>
    <row r="28" spans="1:8" s="43" customFormat="1" ht="12" x14ac:dyDescent="0.25">
      <c r="A28" s="46"/>
      <c r="B28" s="280" t="s">
        <v>59</v>
      </c>
      <c r="C28" s="280"/>
      <c r="D28" s="280"/>
      <c r="E28" s="53">
        <f>SUM(E21:E27)</f>
        <v>0</v>
      </c>
      <c r="F28" s="53">
        <f>SUM(F21:F27)</f>
        <v>-24</v>
      </c>
      <c r="G28" s="64">
        <f>SUM(G21:G27)</f>
        <v>820</v>
      </c>
      <c r="H28" s="42" t="s">
        <v>22</v>
      </c>
    </row>
    <row r="29" spans="1:8" s="43" customFormat="1" ht="12" x14ac:dyDescent="0.25">
      <c r="A29" s="58"/>
      <c r="B29" s="305" t="s">
        <v>12</v>
      </c>
      <c r="C29" s="305"/>
      <c r="D29" s="306"/>
      <c r="E29" s="57"/>
      <c r="F29" s="57"/>
      <c r="G29" s="66"/>
      <c r="H29" s="42" t="s">
        <v>22</v>
      </c>
    </row>
    <row r="30" spans="1:8" s="43" customFormat="1" ht="76.5" customHeight="1" x14ac:dyDescent="0.25">
      <c r="A30" s="45">
        <v>1</v>
      </c>
      <c r="B30" s="297" t="s">
        <v>275</v>
      </c>
      <c r="C30" s="292"/>
      <c r="D30" s="298"/>
      <c r="E30" s="56"/>
      <c r="F30" s="56"/>
      <c r="G30" s="63">
        <v>751</v>
      </c>
      <c r="H30" s="42" t="s">
        <v>22</v>
      </c>
    </row>
    <row r="31" spans="1:8" s="43" customFormat="1" ht="39" customHeight="1" x14ac:dyDescent="0.25">
      <c r="A31" s="45">
        <v>2</v>
      </c>
      <c r="B31" s="297" t="s">
        <v>276</v>
      </c>
      <c r="C31" s="292"/>
      <c r="D31" s="298"/>
      <c r="E31" s="56"/>
      <c r="F31" s="56"/>
      <c r="G31" s="63">
        <v>-201</v>
      </c>
      <c r="H31" s="42" t="s">
        <v>22</v>
      </c>
    </row>
    <row r="32" spans="1:8" s="43" customFormat="1" ht="37.5" customHeight="1" x14ac:dyDescent="0.25">
      <c r="A32" s="45">
        <v>3</v>
      </c>
      <c r="B32" s="297" t="s">
        <v>60</v>
      </c>
      <c r="C32" s="292"/>
      <c r="D32" s="298"/>
      <c r="E32" s="56"/>
      <c r="F32" s="56"/>
      <c r="G32" s="63">
        <v>66</v>
      </c>
      <c r="H32" s="42" t="s">
        <v>22</v>
      </c>
    </row>
    <row r="33" spans="1:8" s="43" customFormat="1" ht="12" x14ac:dyDescent="0.25">
      <c r="A33" s="46"/>
      <c r="B33" s="280" t="s">
        <v>61</v>
      </c>
      <c r="C33" s="280"/>
      <c r="D33" s="280"/>
      <c r="E33" s="53">
        <f>SUM(E30:E32)</f>
        <v>0</v>
      </c>
      <c r="F33" s="53">
        <f>SUM(F30:F32)</f>
        <v>0</v>
      </c>
      <c r="G33" s="64">
        <f>SUM(G30:G32)</f>
        <v>616</v>
      </c>
      <c r="H33" s="42" t="s">
        <v>22</v>
      </c>
    </row>
    <row r="34" spans="1:8" s="43" customFormat="1" ht="12" x14ac:dyDescent="0.25">
      <c r="A34" s="45"/>
      <c r="B34" s="309" t="s">
        <v>13</v>
      </c>
      <c r="C34" s="309"/>
      <c r="D34" s="310"/>
      <c r="E34" s="56"/>
      <c r="F34" s="56"/>
      <c r="G34" s="63">
        <v>0</v>
      </c>
      <c r="H34" s="42" t="s">
        <v>22</v>
      </c>
    </row>
    <row r="35" spans="1:8" s="43" customFormat="1" ht="75.75" customHeight="1" x14ac:dyDescent="0.25">
      <c r="A35" s="45">
        <v>1</v>
      </c>
      <c r="B35" s="297" t="s">
        <v>277</v>
      </c>
      <c r="C35" s="292"/>
      <c r="D35" s="298"/>
      <c r="E35" s="56"/>
      <c r="F35" s="56"/>
      <c r="G35" s="63">
        <v>39</v>
      </c>
      <c r="H35" s="42" t="s">
        <v>22</v>
      </c>
    </row>
    <row r="36" spans="1:8" s="43" customFormat="1" ht="12" x14ac:dyDescent="0.25">
      <c r="A36" s="45">
        <v>2</v>
      </c>
      <c r="B36" s="293"/>
      <c r="C36" s="293"/>
      <c r="D36" s="294"/>
      <c r="E36" s="56"/>
      <c r="F36" s="56"/>
      <c r="G36" s="63">
        <v>0</v>
      </c>
      <c r="H36" s="42" t="s">
        <v>22</v>
      </c>
    </row>
    <row r="37" spans="1:8" s="43" customFormat="1" ht="12" x14ac:dyDescent="0.25">
      <c r="A37" s="46"/>
      <c r="B37" s="280" t="s">
        <v>62</v>
      </c>
      <c r="C37" s="280"/>
      <c r="D37" s="280"/>
      <c r="E37" s="53">
        <f>SUM(E34:E36)</f>
        <v>0</v>
      </c>
      <c r="F37" s="53">
        <f>SUM(F34:F36)</f>
        <v>0</v>
      </c>
      <c r="G37" s="64">
        <f>SUM(G34:G36)</f>
        <v>39</v>
      </c>
      <c r="H37" s="42" t="s">
        <v>22</v>
      </c>
    </row>
    <row r="38" spans="1:8" ht="14.4" thickBot="1" x14ac:dyDescent="0.3">
      <c r="A38" s="59"/>
      <c r="B38" s="307" t="s">
        <v>176</v>
      </c>
      <c r="C38" s="307"/>
      <c r="D38" s="308"/>
      <c r="E38" s="60">
        <f>+E10+E18+E28+E33+E37</f>
        <v>71</v>
      </c>
      <c r="F38" s="60">
        <f>+F10+F18+F28+F33+F37</f>
        <v>47</v>
      </c>
      <c r="G38" s="67">
        <f>+G10+G18+G28+G33+G37</f>
        <v>14392</v>
      </c>
      <c r="H38" s="42" t="s">
        <v>22</v>
      </c>
    </row>
    <row r="39" spans="1:8" ht="14.4" thickBot="1" x14ac:dyDescent="0.3">
      <c r="H39" s="42" t="s">
        <v>22</v>
      </c>
    </row>
    <row r="40" spans="1:8" s="43" customFormat="1" ht="12" x14ac:dyDescent="0.25">
      <c r="A40" s="137"/>
      <c r="B40" s="290" t="s">
        <v>179</v>
      </c>
      <c r="C40" s="290"/>
      <c r="D40" s="291"/>
      <c r="E40" s="138"/>
      <c r="F40" s="138"/>
      <c r="G40" s="139"/>
      <c r="H40" s="42" t="s">
        <v>22</v>
      </c>
    </row>
    <row r="41" spans="1:8" s="43" customFormat="1" ht="11.4" x14ac:dyDescent="0.2">
      <c r="A41" s="45">
        <v>1</v>
      </c>
      <c r="B41" s="292" t="s">
        <v>177</v>
      </c>
      <c r="C41" s="293"/>
      <c r="D41" s="294"/>
      <c r="E41" s="52"/>
      <c r="F41" s="52">
        <v>-44</v>
      </c>
      <c r="G41" s="63"/>
      <c r="H41" s="42" t="s">
        <v>22</v>
      </c>
    </row>
    <row r="42" spans="1:8" s="43" customFormat="1" ht="12.6" thickBot="1" x14ac:dyDescent="0.3">
      <c r="A42" s="140"/>
      <c r="B42" s="295" t="s">
        <v>178</v>
      </c>
      <c r="C42" s="295"/>
      <c r="D42" s="295"/>
      <c r="E42" s="60">
        <f>SUM(E41:E41)</f>
        <v>0</v>
      </c>
      <c r="F42" s="60">
        <f>SUM(F41:F41)</f>
        <v>-44</v>
      </c>
      <c r="G42" s="67">
        <f>SUM(G41:G41)</f>
        <v>0</v>
      </c>
      <c r="H42" s="42" t="s">
        <v>23</v>
      </c>
    </row>
  </sheetData>
  <mergeCells count="37">
    <mergeCell ref="B36:D36"/>
    <mergeCell ref="B37:D37"/>
    <mergeCell ref="B31:D31"/>
    <mergeCell ref="B32:D32"/>
    <mergeCell ref="B33:D33"/>
    <mergeCell ref="B34:D34"/>
    <mergeCell ref="B35:D35"/>
    <mergeCell ref="B40:D40"/>
    <mergeCell ref="B41:D41"/>
    <mergeCell ref="B42:D42"/>
    <mergeCell ref="B11:D11"/>
    <mergeCell ref="B10:D10"/>
    <mergeCell ref="B17:D17"/>
    <mergeCell ref="B24:D24"/>
    <mergeCell ref="B25:D25"/>
    <mergeCell ref="B20:D21"/>
    <mergeCell ref="B22:D23"/>
    <mergeCell ref="B27:D27"/>
    <mergeCell ref="B28:D28"/>
    <mergeCell ref="B29:D29"/>
    <mergeCell ref="B26:D26"/>
    <mergeCell ref="B38:D38"/>
    <mergeCell ref="B30:D30"/>
    <mergeCell ref="A1:G1"/>
    <mergeCell ref="A2:G2"/>
    <mergeCell ref="A3:G3"/>
    <mergeCell ref="A4:G4"/>
    <mergeCell ref="B19:D19"/>
    <mergeCell ref="B18:D18"/>
    <mergeCell ref="B7:D7"/>
    <mergeCell ref="A5:G5"/>
    <mergeCell ref="B8:D9"/>
    <mergeCell ref="B16:D16"/>
    <mergeCell ref="B14:D14"/>
    <mergeCell ref="B15:D15"/>
    <mergeCell ref="B12:D12"/>
    <mergeCell ref="B13:D13"/>
  </mergeCells>
  <printOptions horizontalCentered="1"/>
  <pageMargins left="0.7" right="0.7" top="0.65" bottom="0.46" header="0.3" footer="0.21"/>
  <pageSetup scale="72" fitToHeight="0"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view="pageBreakPreview" zoomScale="80" zoomScaleNormal="100" zoomScaleSheetLayoutView="80" workbookViewId="0">
      <selection sqref="A1:O1"/>
    </sheetView>
  </sheetViews>
  <sheetFormatPr defaultColWidth="9.109375" defaultRowHeight="13.8" x14ac:dyDescent="0.25"/>
  <cols>
    <col min="1" max="1" width="37.109375" style="9" customWidth="1"/>
    <col min="2" max="3" width="8.33203125" style="9" customWidth="1"/>
    <col min="4" max="4" width="12.6640625" style="9" customWidth="1"/>
    <col min="5" max="5" width="7.109375" style="9" customWidth="1"/>
    <col min="6" max="6" width="8.6640625" style="9" customWidth="1"/>
    <col min="7" max="7" width="12.6640625" style="9" customWidth="1"/>
    <col min="8" max="9" width="8.33203125" style="9" customWidth="1"/>
    <col min="10" max="12" width="12.6640625" style="9" customWidth="1"/>
    <col min="13" max="14" width="8.33203125" style="9" customWidth="1"/>
    <col min="15" max="15" width="12.6640625" style="9" customWidth="1"/>
    <col min="16" max="16" width="14" style="4" bestFit="1" customWidth="1"/>
    <col min="17" max="17" width="4.5546875" style="9" customWidth="1"/>
    <col min="18" max="19" width="8.33203125" style="9" customWidth="1"/>
    <col min="20" max="20" width="12.6640625" style="9" customWidth="1"/>
    <col min="21" max="22" width="8.33203125" style="9" customWidth="1"/>
    <col min="23" max="23" width="12.6640625" style="9" customWidth="1"/>
    <col min="24" max="16384" width="9.109375" style="9"/>
  </cols>
  <sheetData>
    <row r="1" spans="1:23" ht="17.399999999999999" x14ac:dyDescent="0.3">
      <c r="A1" s="253" t="s">
        <v>63</v>
      </c>
      <c r="B1" s="253"/>
      <c r="C1" s="253"/>
      <c r="D1" s="253"/>
      <c r="E1" s="253"/>
      <c r="F1" s="253"/>
      <c r="G1" s="253"/>
      <c r="H1" s="253"/>
      <c r="I1" s="253"/>
      <c r="J1" s="253"/>
      <c r="K1" s="253"/>
      <c r="L1" s="253"/>
      <c r="M1" s="253"/>
      <c r="N1" s="253"/>
      <c r="O1" s="253"/>
      <c r="P1" s="69" t="s">
        <v>22</v>
      </c>
      <c r="Q1" s="6"/>
      <c r="R1" s="6"/>
      <c r="S1" s="6"/>
      <c r="T1" s="6"/>
      <c r="U1" s="6"/>
      <c r="V1" s="6"/>
      <c r="W1" s="6"/>
    </row>
    <row r="2" spans="1:23" ht="15" x14ac:dyDescent="0.25">
      <c r="A2" s="254" t="s">
        <v>218</v>
      </c>
      <c r="B2" s="254"/>
      <c r="C2" s="254"/>
      <c r="D2" s="254"/>
      <c r="E2" s="254"/>
      <c r="F2" s="254"/>
      <c r="G2" s="254"/>
      <c r="H2" s="254"/>
      <c r="I2" s="254"/>
      <c r="J2" s="254"/>
      <c r="K2" s="254"/>
      <c r="L2" s="254"/>
      <c r="M2" s="254"/>
      <c r="N2" s="254"/>
      <c r="O2" s="254"/>
      <c r="P2" s="69" t="s">
        <v>22</v>
      </c>
      <c r="Q2" s="7"/>
      <c r="R2" s="7"/>
      <c r="S2" s="7"/>
      <c r="T2" s="7"/>
      <c r="U2" s="7"/>
      <c r="V2" s="7"/>
      <c r="W2" s="7"/>
    </row>
    <row r="3" spans="1:23" x14ac:dyDescent="0.25">
      <c r="A3" s="263" t="s">
        <v>1</v>
      </c>
      <c r="B3" s="263"/>
      <c r="C3" s="263"/>
      <c r="D3" s="263"/>
      <c r="E3" s="263"/>
      <c r="F3" s="263"/>
      <c r="G3" s="263"/>
      <c r="H3" s="263"/>
      <c r="I3" s="263"/>
      <c r="J3" s="263"/>
      <c r="K3" s="263"/>
      <c r="L3" s="263"/>
      <c r="M3" s="263"/>
      <c r="N3" s="263"/>
      <c r="O3" s="263"/>
      <c r="P3" s="69" t="s">
        <v>22</v>
      </c>
      <c r="Q3" s="10"/>
      <c r="R3" s="10"/>
      <c r="S3" s="10"/>
      <c r="T3" s="10"/>
      <c r="U3" s="10"/>
      <c r="V3" s="10"/>
      <c r="W3" s="10"/>
    </row>
    <row r="4" spans="1:23" x14ac:dyDescent="0.25">
      <c r="A4" s="260" t="s">
        <v>2</v>
      </c>
      <c r="B4" s="260"/>
      <c r="C4" s="260"/>
      <c r="D4" s="260"/>
      <c r="E4" s="260"/>
      <c r="F4" s="260"/>
      <c r="G4" s="260"/>
      <c r="H4" s="260"/>
      <c r="I4" s="260"/>
      <c r="J4" s="260"/>
      <c r="K4" s="260"/>
      <c r="L4" s="260"/>
      <c r="M4" s="260"/>
      <c r="N4" s="260"/>
      <c r="O4" s="260"/>
      <c r="P4" s="69" t="s">
        <v>22</v>
      </c>
      <c r="Q4" s="8"/>
      <c r="R4" s="8"/>
      <c r="S4" s="8"/>
      <c r="T4" s="8"/>
      <c r="U4" s="8"/>
      <c r="V4" s="8"/>
      <c r="W4" s="8"/>
    </row>
    <row r="5" spans="1:23" x14ac:dyDescent="0.25">
      <c r="A5" s="8"/>
      <c r="B5" s="8"/>
      <c r="C5" s="8"/>
      <c r="D5" s="8"/>
      <c r="E5" s="8"/>
      <c r="F5" s="8"/>
      <c r="G5" s="8"/>
      <c r="H5" s="8"/>
      <c r="I5" s="8"/>
      <c r="J5" s="8"/>
      <c r="K5" s="8"/>
      <c r="L5" s="8"/>
      <c r="M5" s="8"/>
      <c r="N5" s="8"/>
      <c r="O5" s="8"/>
      <c r="P5" s="69" t="s">
        <v>22</v>
      </c>
      <c r="Q5" s="8"/>
      <c r="R5" s="8"/>
      <c r="S5" s="8"/>
      <c r="T5" s="8"/>
      <c r="U5" s="8"/>
      <c r="V5" s="8"/>
      <c r="W5" s="8"/>
    </row>
    <row r="6" spans="1:23" ht="14.4" thickBot="1" x14ac:dyDescent="0.3">
      <c r="A6" s="68"/>
      <c r="B6" s="68"/>
      <c r="C6" s="68"/>
      <c r="D6" s="68"/>
      <c r="E6" s="68"/>
      <c r="F6" s="68"/>
      <c r="G6" s="68"/>
      <c r="H6" s="68"/>
      <c r="I6" s="68"/>
      <c r="J6" s="68"/>
      <c r="K6" s="68"/>
      <c r="L6" s="68"/>
      <c r="M6" s="68"/>
      <c r="N6" s="68"/>
      <c r="O6" s="68"/>
      <c r="P6" s="69" t="s">
        <v>22</v>
      </c>
      <c r="Q6" s="8"/>
      <c r="R6" s="8"/>
      <c r="S6" s="8"/>
      <c r="T6" s="8"/>
      <c r="U6" s="8"/>
      <c r="V6" s="8"/>
      <c r="W6" s="8"/>
    </row>
    <row r="7" spans="1:23" ht="33.75" customHeight="1" x14ac:dyDescent="0.25">
      <c r="A7" s="261" t="s">
        <v>171</v>
      </c>
      <c r="B7" s="264" t="s">
        <v>205</v>
      </c>
      <c r="C7" s="264"/>
      <c r="D7" s="264"/>
      <c r="E7" s="264" t="s">
        <v>167</v>
      </c>
      <c r="F7" s="311"/>
      <c r="G7" s="312"/>
      <c r="H7" s="264" t="s">
        <v>64</v>
      </c>
      <c r="I7" s="264"/>
      <c r="J7" s="264"/>
      <c r="K7" s="147" t="s">
        <v>65</v>
      </c>
      <c r="L7" s="147" t="s">
        <v>180</v>
      </c>
      <c r="M7" s="264" t="s">
        <v>69</v>
      </c>
      <c r="N7" s="264"/>
      <c r="O7" s="265"/>
      <c r="P7" s="69" t="s">
        <v>22</v>
      </c>
    </row>
    <row r="8" spans="1:23" ht="27.6" x14ac:dyDescent="0.25">
      <c r="A8" s="262"/>
      <c r="B8" s="11" t="s">
        <v>4</v>
      </c>
      <c r="C8" s="141" t="s">
        <v>165</v>
      </c>
      <c r="D8" s="11" t="s">
        <v>5</v>
      </c>
      <c r="E8" s="11" t="s">
        <v>4</v>
      </c>
      <c r="F8" s="141" t="s">
        <v>165</v>
      </c>
      <c r="G8" s="11" t="s">
        <v>5</v>
      </c>
      <c r="H8" s="11" t="s">
        <v>4</v>
      </c>
      <c r="I8" s="11" t="s">
        <v>165</v>
      </c>
      <c r="J8" s="11" t="s">
        <v>5</v>
      </c>
      <c r="K8" s="21" t="s">
        <v>5</v>
      </c>
      <c r="L8" s="11" t="s">
        <v>5</v>
      </c>
      <c r="M8" s="11" t="s">
        <v>4</v>
      </c>
      <c r="N8" s="11" t="s">
        <v>165</v>
      </c>
      <c r="O8" s="12" t="s">
        <v>5</v>
      </c>
      <c r="P8" s="69" t="s">
        <v>22</v>
      </c>
    </row>
    <row r="9" spans="1:23" x14ac:dyDescent="0.25">
      <c r="A9" s="240" t="s">
        <v>231</v>
      </c>
      <c r="B9" s="166">
        <v>71</v>
      </c>
      <c r="C9" s="166">
        <v>64</v>
      </c>
      <c r="D9" s="166">
        <v>18401</v>
      </c>
      <c r="E9" s="166">
        <v>0</v>
      </c>
      <c r="F9" s="166">
        <v>0</v>
      </c>
      <c r="G9" s="166">
        <v>0</v>
      </c>
      <c r="H9" s="166">
        <v>0</v>
      </c>
      <c r="I9" s="166">
        <v>0</v>
      </c>
      <c r="J9" s="166">
        <v>0</v>
      </c>
      <c r="K9" s="166">
        <v>0</v>
      </c>
      <c r="L9" s="166">
        <v>0</v>
      </c>
      <c r="M9" s="166">
        <f t="shared" ref="M9:N13" si="0">B9+H9</f>
        <v>71</v>
      </c>
      <c r="N9" s="166">
        <f t="shared" si="0"/>
        <v>64</v>
      </c>
      <c r="O9" s="167">
        <f>D9+J9+K9+L9+G9</f>
        <v>18401</v>
      </c>
      <c r="P9" s="69" t="s">
        <v>22</v>
      </c>
    </row>
    <row r="10" spans="1:23" x14ac:dyDescent="0.25">
      <c r="A10" s="241" t="s">
        <v>232</v>
      </c>
      <c r="B10" s="27">
        <v>46</v>
      </c>
      <c r="C10" s="27">
        <v>42</v>
      </c>
      <c r="D10" s="27">
        <v>8142</v>
      </c>
      <c r="E10" s="27">
        <v>0</v>
      </c>
      <c r="F10" s="27">
        <v>0</v>
      </c>
      <c r="G10" s="27">
        <v>0</v>
      </c>
      <c r="H10" s="27">
        <v>0</v>
      </c>
      <c r="I10" s="27">
        <v>0</v>
      </c>
      <c r="J10" s="27">
        <v>0</v>
      </c>
      <c r="K10" s="27">
        <v>0</v>
      </c>
      <c r="L10" s="27">
        <v>0</v>
      </c>
      <c r="M10" s="27">
        <f t="shared" si="0"/>
        <v>46</v>
      </c>
      <c r="N10" s="27">
        <f t="shared" si="0"/>
        <v>42</v>
      </c>
      <c r="O10" s="168">
        <f>D10+J10+K10+L10+G10</f>
        <v>8142</v>
      </c>
      <c r="P10" s="69" t="s">
        <v>22</v>
      </c>
    </row>
    <row r="11" spans="1:23" x14ac:dyDescent="0.25">
      <c r="A11" s="241" t="s">
        <v>238</v>
      </c>
      <c r="B11" s="27">
        <v>58</v>
      </c>
      <c r="C11" s="27">
        <v>53</v>
      </c>
      <c r="D11" s="27">
        <v>12971</v>
      </c>
      <c r="E11" s="27">
        <v>0</v>
      </c>
      <c r="F11" s="27">
        <v>0</v>
      </c>
      <c r="G11" s="27">
        <v>0</v>
      </c>
      <c r="H11" s="27">
        <v>0</v>
      </c>
      <c r="I11" s="27">
        <v>0</v>
      </c>
      <c r="J11" s="27">
        <v>650</v>
      </c>
      <c r="K11" s="27">
        <v>0</v>
      </c>
      <c r="L11" s="27">
        <v>0</v>
      </c>
      <c r="M11" s="27">
        <f t="shared" si="0"/>
        <v>58</v>
      </c>
      <c r="N11" s="27">
        <f t="shared" si="0"/>
        <v>53</v>
      </c>
      <c r="O11" s="168">
        <f>D11+J11+K11+L11+G11</f>
        <v>13621</v>
      </c>
      <c r="P11" s="69" t="s">
        <v>22</v>
      </c>
    </row>
    <row r="12" spans="1:23" x14ac:dyDescent="0.25">
      <c r="A12" s="241" t="s">
        <v>234</v>
      </c>
      <c r="B12" s="27">
        <v>382</v>
      </c>
      <c r="C12" s="27">
        <v>341</v>
      </c>
      <c r="D12" s="27">
        <v>71308</v>
      </c>
      <c r="E12" s="27">
        <v>0</v>
      </c>
      <c r="F12" s="27">
        <v>0</v>
      </c>
      <c r="G12" s="27">
        <v>0</v>
      </c>
      <c r="H12" s="27">
        <v>0</v>
      </c>
      <c r="I12" s="27">
        <v>0</v>
      </c>
      <c r="J12" s="27">
        <v>0</v>
      </c>
      <c r="K12" s="27">
        <v>0</v>
      </c>
      <c r="L12" s="27">
        <v>0</v>
      </c>
      <c r="M12" s="27">
        <f t="shared" ref="M12" si="1">B12+H12</f>
        <v>382</v>
      </c>
      <c r="N12" s="27">
        <f t="shared" ref="N12" si="2">C12+I12</f>
        <v>341</v>
      </c>
      <c r="O12" s="168">
        <f>D12+J12+K12+L12+G12</f>
        <v>71308</v>
      </c>
      <c r="P12" s="69" t="s">
        <v>22</v>
      </c>
    </row>
    <row r="13" spans="1:23" x14ac:dyDescent="0.25">
      <c r="A13" s="242" t="s">
        <v>239</v>
      </c>
      <c r="B13" s="169">
        <v>0</v>
      </c>
      <c r="C13" s="169">
        <v>0</v>
      </c>
      <c r="D13" s="169">
        <v>0</v>
      </c>
      <c r="E13" s="169">
        <v>0</v>
      </c>
      <c r="F13" s="169">
        <v>0</v>
      </c>
      <c r="G13" s="169">
        <v>0</v>
      </c>
      <c r="H13" s="169">
        <v>0</v>
      </c>
      <c r="I13" s="169">
        <v>0</v>
      </c>
      <c r="J13" s="169">
        <v>500</v>
      </c>
      <c r="K13" s="169">
        <v>601</v>
      </c>
      <c r="L13" s="169">
        <v>46</v>
      </c>
      <c r="M13" s="169">
        <f t="shared" si="0"/>
        <v>0</v>
      </c>
      <c r="N13" s="27">
        <f t="shared" si="0"/>
        <v>0</v>
      </c>
      <c r="O13" s="170">
        <f>D13+J13+K13+L13+G13</f>
        <v>1147</v>
      </c>
      <c r="P13" s="69" t="s">
        <v>22</v>
      </c>
    </row>
    <row r="14" spans="1:23" x14ac:dyDescent="0.25">
      <c r="A14" s="13" t="s">
        <v>168</v>
      </c>
      <c r="B14" s="171">
        <f t="shared" ref="B14:O14" si="3">SUM(B9:B13)</f>
        <v>557</v>
      </c>
      <c r="C14" s="171">
        <f t="shared" si="3"/>
        <v>500</v>
      </c>
      <c r="D14" s="171">
        <f t="shared" si="3"/>
        <v>110822</v>
      </c>
      <c r="E14" s="171">
        <f t="shared" si="3"/>
        <v>0</v>
      </c>
      <c r="F14" s="171">
        <f t="shared" si="3"/>
        <v>0</v>
      </c>
      <c r="G14" s="171">
        <f t="shared" si="3"/>
        <v>0</v>
      </c>
      <c r="H14" s="171">
        <f t="shared" si="3"/>
        <v>0</v>
      </c>
      <c r="I14" s="171">
        <f t="shared" si="3"/>
        <v>0</v>
      </c>
      <c r="J14" s="171">
        <f t="shared" si="3"/>
        <v>1150</v>
      </c>
      <c r="K14" s="171">
        <f t="shared" si="3"/>
        <v>601</v>
      </c>
      <c r="L14" s="171">
        <f t="shared" si="3"/>
        <v>46</v>
      </c>
      <c r="M14" s="171">
        <f t="shared" si="3"/>
        <v>557</v>
      </c>
      <c r="N14" s="171">
        <f t="shared" si="3"/>
        <v>500</v>
      </c>
      <c r="O14" s="172">
        <f t="shared" si="3"/>
        <v>112619</v>
      </c>
      <c r="P14" s="69" t="s">
        <v>22</v>
      </c>
    </row>
    <row r="15" spans="1:23" x14ac:dyDescent="0.25">
      <c r="A15" s="119" t="s">
        <v>28</v>
      </c>
      <c r="B15" s="178"/>
      <c r="C15" s="178">
        <v>77</v>
      </c>
      <c r="D15" s="178"/>
      <c r="E15" s="178"/>
      <c r="F15" s="178">
        <v>0</v>
      </c>
      <c r="G15" s="178"/>
      <c r="H15" s="178"/>
      <c r="I15" s="178">
        <v>0</v>
      </c>
      <c r="J15" s="178"/>
      <c r="K15" s="178"/>
      <c r="L15" s="178"/>
      <c r="M15" s="178"/>
      <c r="N15" s="178">
        <f>C15+I15+F15</f>
        <v>77</v>
      </c>
      <c r="O15" s="179"/>
      <c r="P15" s="69" t="s">
        <v>22</v>
      </c>
    </row>
    <row r="16" spans="1:23" x14ac:dyDescent="0.25">
      <c r="A16" s="142" t="s">
        <v>169</v>
      </c>
      <c r="B16" s="27"/>
      <c r="C16" s="27">
        <f>C14+C15</f>
        <v>577</v>
      </c>
      <c r="D16" s="27"/>
      <c r="E16" s="27"/>
      <c r="F16" s="27">
        <f>F14+F15</f>
        <v>0</v>
      </c>
      <c r="G16" s="27"/>
      <c r="H16" s="27"/>
      <c r="I16" s="27">
        <f>I14+I15</f>
        <v>0</v>
      </c>
      <c r="J16" s="27"/>
      <c r="K16" s="27"/>
      <c r="L16" s="27"/>
      <c r="M16" s="27"/>
      <c r="N16" s="178">
        <f>N14+N15</f>
        <v>577</v>
      </c>
      <c r="O16" s="168"/>
      <c r="P16" s="69" t="s">
        <v>22</v>
      </c>
    </row>
    <row r="17" spans="1:16" x14ac:dyDescent="0.25">
      <c r="A17" s="17"/>
      <c r="B17" s="27"/>
      <c r="C17" s="27"/>
      <c r="D17" s="27"/>
      <c r="E17" s="27"/>
      <c r="F17" s="27"/>
      <c r="G17" s="27"/>
      <c r="H17" s="27"/>
      <c r="I17" s="27"/>
      <c r="J17" s="27"/>
      <c r="K17" s="27"/>
      <c r="L17" s="27"/>
      <c r="M17" s="27"/>
      <c r="N17" s="27"/>
      <c r="O17" s="168"/>
      <c r="P17" s="69" t="s">
        <v>22</v>
      </c>
    </row>
    <row r="18" spans="1:16" x14ac:dyDescent="0.25">
      <c r="A18" s="17" t="s">
        <v>29</v>
      </c>
      <c r="B18" s="27"/>
      <c r="C18" s="27"/>
      <c r="D18" s="27"/>
      <c r="E18" s="27"/>
      <c r="F18" s="27"/>
      <c r="G18" s="27"/>
      <c r="H18" s="27"/>
      <c r="I18" s="27"/>
      <c r="J18" s="27"/>
      <c r="K18" s="27"/>
      <c r="L18" s="27"/>
      <c r="M18" s="27"/>
      <c r="N18" s="27"/>
      <c r="O18" s="168"/>
      <c r="P18" s="69" t="s">
        <v>22</v>
      </c>
    </row>
    <row r="19" spans="1:16" x14ac:dyDescent="0.25">
      <c r="A19" s="18" t="s">
        <v>30</v>
      </c>
      <c r="B19" s="27"/>
      <c r="C19" s="27">
        <v>0</v>
      </c>
      <c r="D19" s="27"/>
      <c r="E19" s="27"/>
      <c r="F19" s="27">
        <v>0</v>
      </c>
      <c r="G19" s="27"/>
      <c r="H19" s="27"/>
      <c r="I19" s="27">
        <v>0</v>
      </c>
      <c r="J19" s="27"/>
      <c r="K19" s="27"/>
      <c r="L19" s="27"/>
      <c r="M19" s="27"/>
      <c r="N19" s="27">
        <f>C19+I19+F19</f>
        <v>0</v>
      </c>
      <c r="O19" s="168"/>
      <c r="P19" s="69" t="s">
        <v>22</v>
      </c>
    </row>
    <row r="20" spans="1:16" x14ac:dyDescent="0.25">
      <c r="A20" s="19" t="s">
        <v>31</v>
      </c>
      <c r="B20" s="180"/>
      <c r="C20" s="180">
        <v>0</v>
      </c>
      <c r="D20" s="180"/>
      <c r="E20" s="180"/>
      <c r="F20" s="180">
        <v>0</v>
      </c>
      <c r="G20" s="180"/>
      <c r="H20" s="180"/>
      <c r="I20" s="180">
        <v>0</v>
      </c>
      <c r="J20" s="180"/>
      <c r="K20" s="180"/>
      <c r="L20" s="180"/>
      <c r="M20" s="180"/>
      <c r="N20" s="27">
        <f>C20+I20+F19</f>
        <v>0</v>
      </c>
      <c r="O20" s="181"/>
      <c r="P20" s="69" t="s">
        <v>22</v>
      </c>
    </row>
    <row r="21" spans="1:16" ht="14.4" thickBot="1" x14ac:dyDescent="0.3">
      <c r="A21" s="143" t="s">
        <v>170</v>
      </c>
      <c r="B21" s="182"/>
      <c r="C21" s="182">
        <f>C16+C19+C20</f>
        <v>577</v>
      </c>
      <c r="D21" s="182"/>
      <c r="E21" s="182"/>
      <c r="F21" s="182">
        <f>F16+F19+F20</f>
        <v>0</v>
      </c>
      <c r="G21" s="182"/>
      <c r="H21" s="182"/>
      <c r="I21" s="182">
        <f>I16+I19+I20</f>
        <v>0</v>
      </c>
      <c r="J21" s="182"/>
      <c r="K21" s="182"/>
      <c r="L21" s="182"/>
      <c r="M21" s="182"/>
      <c r="N21" s="182">
        <f>SUM(N16,N19:N20)</f>
        <v>577</v>
      </c>
      <c r="O21" s="183"/>
      <c r="P21" s="69" t="s">
        <v>22</v>
      </c>
    </row>
    <row r="22" spans="1:16" x14ac:dyDescent="0.25">
      <c r="P22" s="69" t="s">
        <v>22</v>
      </c>
    </row>
    <row r="23" spans="1:16" x14ac:dyDescent="0.25">
      <c r="A23" s="5" t="s">
        <v>64</v>
      </c>
      <c r="P23" s="69" t="s">
        <v>22</v>
      </c>
    </row>
    <row r="24" spans="1:16" x14ac:dyDescent="0.25">
      <c r="A24" s="314" t="s">
        <v>278</v>
      </c>
      <c r="B24" s="315"/>
      <c r="C24" s="315"/>
      <c r="D24" s="315"/>
      <c r="E24" s="315"/>
      <c r="F24" s="315"/>
      <c r="G24" s="315"/>
      <c r="H24" s="315"/>
      <c r="I24" s="315"/>
      <c r="J24" s="315"/>
      <c r="K24" s="315"/>
      <c r="L24" s="315"/>
      <c r="M24" s="315"/>
      <c r="N24" s="315"/>
      <c r="O24" s="315"/>
      <c r="P24" s="69" t="s">
        <v>22</v>
      </c>
    </row>
    <row r="25" spans="1:16" x14ac:dyDescent="0.25">
      <c r="A25" s="314" t="s">
        <v>290</v>
      </c>
      <c r="B25" s="315"/>
      <c r="C25" s="315"/>
      <c r="D25" s="315"/>
      <c r="E25" s="315"/>
      <c r="F25" s="315"/>
      <c r="G25" s="315"/>
      <c r="H25" s="315"/>
      <c r="I25" s="315"/>
      <c r="J25" s="315"/>
      <c r="K25" s="315"/>
      <c r="L25" s="315"/>
      <c r="M25" s="315"/>
      <c r="N25" s="315"/>
      <c r="O25" s="315"/>
      <c r="P25" s="69" t="s">
        <v>22</v>
      </c>
    </row>
    <row r="26" spans="1:16" x14ac:dyDescent="0.25">
      <c r="A26" s="246"/>
      <c r="B26" s="247"/>
      <c r="C26" s="247"/>
      <c r="D26" s="247"/>
      <c r="E26" s="247"/>
      <c r="F26" s="247"/>
      <c r="G26" s="247"/>
      <c r="H26" s="247"/>
      <c r="I26" s="247"/>
      <c r="J26" s="247"/>
      <c r="K26" s="247"/>
      <c r="L26" s="247"/>
      <c r="M26" s="247"/>
      <c r="N26" s="247"/>
      <c r="O26" s="247"/>
      <c r="P26" s="69" t="s">
        <v>22</v>
      </c>
    </row>
    <row r="27" spans="1:16" x14ac:dyDescent="0.25">
      <c r="A27" s="5" t="s">
        <v>194</v>
      </c>
      <c r="P27" s="69" t="s">
        <v>22</v>
      </c>
    </row>
    <row r="28" spans="1:16" x14ac:dyDescent="0.25">
      <c r="A28" s="314" t="s">
        <v>279</v>
      </c>
      <c r="B28" s="315"/>
      <c r="C28" s="315"/>
      <c r="D28" s="315"/>
      <c r="E28" s="315"/>
      <c r="F28" s="315"/>
      <c r="G28" s="315"/>
      <c r="H28" s="315"/>
      <c r="I28" s="315"/>
      <c r="J28" s="315"/>
      <c r="K28" s="315"/>
      <c r="L28" s="315"/>
      <c r="M28" s="315"/>
      <c r="N28" s="315"/>
      <c r="O28" s="315"/>
      <c r="P28" s="69" t="s">
        <v>22</v>
      </c>
    </row>
    <row r="29" spans="1:16" x14ac:dyDescent="0.25">
      <c r="A29" s="313"/>
      <c r="B29" s="313"/>
      <c r="C29" s="313"/>
      <c r="D29" s="313"/>
      <c r="E29" s="313"/>
      <c r="F29" s="313"/>
      <c r="G29" s="313"/>
      <c r="H29" s="313"/>
      <c r="I29" s="313"/>
      <c r="J29" s="313"/>
      <c r="K29" s="313"/>
      <c r="L29" s="313"/>
      <c r="M29" s="313"/>
      <c r="N29" s="313"/>
      <c r="O29" s="313"/>
      <c r="P29" s="69" t="s">
        <v>22</v>
      </c>
    </row>
    <row r="30" spans="1:16" x14ac:dyDescent="0.25">
      <c r="A30" s="5" t="s">
        <v>195</v>
      </c>
      <c r="P30" s="69" t="s">
        <v>22</v>
      </c>
    </row>
    <row r="31" spans="1:16" x14ac:dyDescent="0.25">
      <c r="A31" s="314" t="s">
        <v>289</v>
      </c>
      <c r="B31" s="315"/>
      <c r="C31" s="315"/>
      <c r="D31" s="315"/>
      <c r="E31" s="315"/>
      <c r="F31" s="315"/>
      <c r="G31" s="315"/>
      <c r="H31" s="315"/>
      <c r="I31" s="315"/>
      <c r="J31" s="315"/>
      <c r="K31" s="315"/>
      <c r="L31" s="315"/>
      <c r="M31" s="315"/>
      <c r="N31" s="315"/>
      <c r="O31" s="315"/>
      <c r="P31" s="69" t="s">
        <v>22</v>
      </c>
    </row>
    <row r="32" spans="1:16" x14ac:dyDescent="0.25">
      <c r="A32" s="313"/>
      <c r="B32" s="313"/>
      <c r="C32" s="313"/>
      <c r="D32" s="313"/>
      <c r="E32" s="313"/>
      <c r="F32" s="313"/>
      <c r="G32" s="313"/>
      <c r="H32" s="313"/>
      <c r="I32" s="313"/>
      <c r="J32" s="313"/>
      <c r="K32" s="313"/>
      <c r="L32" s="313"/>
      <c r="M32" s="313"/>
      <c r="N32" s="313"/>
      <c r="O32" s="313"/>
      <c r="P32" s="69" t="s">
        <v>22</v>
      </c>
    </row>
    <row r="33" spans="16:16" x14ac:dyDescent="0.25">
      <c r="P33" s="69" t="s">
        <v>22</v>
      </c>
    </row>
    <row r="34" spans="16:16" x14ac:dyDescent="0.25">
      <c r="P34" s="4" t="s">
        <v>23</v>
      </c>
    </row>
  </sheetData>
  <mergeCells count="15">
    <mergeCell ref="A32:O32"/>
    <mergeCell ref="A24:O24"/>
    <mergeCell ref="A25:O25"/>
    <mergeCell ref="A28:O28"/>
    <mergeCell ref="A29:O29"/>
    <mergeCell ref="A31:O31"/>
    <mergeCell ref="A7:A8"/>
    <mergeCell ref="B7:D7"/>
    <mergeCell ref="H7:J7"/>
    <mergeCell ref="M7:O7"/>
    <mergeCell ref="A1:O1"/>
    <mergeCell ref="A2:O2"/>
    <mergeCell ref="A3:O3"/>
    <mergeCell ref="A4:O4"/>
    <mergeCell ref="E7:G7"/>
  </mergeCells>
  <printOptions horizontalCentered="1"/>
  <pageMargins left="0.7" right="0.7" top="0.64" bottom="0.61" header="0.3" footer="0.3"/>
  <pageSetup scale="64" orientation="landscape" r:id="rId1"/>
  <headerFooter>
    <oddHeader>&amp;L&amp;"Arial,Bold"&amp;12F. Crosswalk of 2012 Availability</oddHeader>
    <oddFooter>&amp;C&amp;"Arial,Regular"Exhibit F - Crosswalk of 2012 Availability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view="pageBreakPreview" zoomScale="80" zoomScaleNormal="100" zoomScaleSheetLayoutView="80" workbookViewId="0">
      <selection activeCell="D11" sqref="D11"/>
    </sheetView>
  </sheetViews>
  <sheetFormatPr defaultColWidth="9.109375" defaultRowHeight="13.8" x14ac:dyDescent="0.25"/>
  <cols>
    <col min="1" max="1" width="37.109375" style="9" customWidth="1"/>
    <col min="2" max="3" width="8.33203125" style="9" customWidth="1"/>
    <col min="4" max="4" width="12.6640625" style="9" customWidth="1"/>
    <col min="5" max="5" width="15" style="9" customWidth="1"/>
    <col min="6" max="7" width="8.33203125" style="9" customWidth="1"/>
    <col min="8" max="10" width="12.6640625" style="9" customWidth="1"/>
    <col min="11" max="12" width="8.33203125" style="9" customWidth="1"/>
    <col min="13" max="13" width="12.6640625" style="9" customWidth="1"/>
    <col min="14" max="14" width="14" style="4" bestFit="1" customWidth="1"/>
    <col min="15" max="15" width="4.5546875" style="9" customWidth="1"/>
    <col min="16" max="17" width="8.33203125" style="9" customWidth="1"/>
    <col min="18" max="18" width="12.6640625" style="9" customWidth="1"/>
    <col min="19" max="20" width="8.33203125" style="9" customWidth="1"/>
    <col min="21" max="21" width="12.6640625" style="9" customWidth="1"/>
    <col min="22" max="16384" width="9.109375" style="9"/>
  </cols>
  <sheetData>
    <row r="1" spans="1:21" ht="17.399999999999999" x14ac:dyDescent="0.3">
      <c r="A1" s="253" t="s">
        <v>66</v>
      </c>
      <c r="B1" s="253"/>
      <c r="C1" s="253"/>
      <c r="D1" s="253"/>
      <c r="E1" s="253"/>
      <c r="F1" s="253"/>
      <c r="G1" s="253"/>
      <c r="H1" s="253"/>
      <c r="I1" s="253"/>
      <c r="J1" s="253"/>
      <c r="K1" s="253"/>
      <c r="L1" s="253"/>
      <c r="M1" s="253"/>
      <c r="N1" s="69" t="s">
        <v>22</v>
      </c>
      <c r="O1" s="6"/>
      <c r="P1" s="6"/>
      <c r="Q1" s="6"/>
      <c r="R1" s="6"/>
      <c r="S1" s="6"/>
      <c r="T1" s="6"/>
      <c r="U1" s="6"/>
    </row>
    <row r="2" spans="1:21" ht="15" x14ac:dyDescent="0.25">
      <c r="A2" s="254" t="s">
        <v>218</v>
      </c>
      <c r="B2" s="254"/>
      <c r="C2" s="254"/>
      <c r="D2" s="254"/>
      <c r="E2" s="254"/>
      <c r="F2" s="254"/>
      <c r="G2" s="254"/>
      <c r="H2" s="254"/>
      <c r="I2" s="254"/>
      <c r="J2" s="254"/>
      <c r="K2" s="254"/>
      <c r="L2" s="254"/>
      <c r="M2" s="254"/>
      <c r="N2" s="69" t="s">
        <v>22</v>
      </c>
      <c r="O2" s="7"/>
      <c r="P2" s="7"/>
      <c r="Q2" s="7"/>
      <c r="R2" s="7"/>
      <c r="S2" s="7"/>
      <c r="T2" s="7"/>
      <c r="U2" s="7"/>
    </row>
    <row r="3" spans="1:21" x14ac:dyDescent="0.25">
      <c r="A3" s="263" t="s">
        <v>1</v>
      </c>
      <c r="B3" s="263"/>
      <c r="C3" s="263"/>
      <c r="D3" s="263"/>
      <c r="E3" s="263"/>
      <c r="F3" s="263"/>
      <c r="G3" s="263"/>
      <c r="H3" s="263"/>
      <c r="I3" s="263"/>
      <c r="J3" s="263"/>
      <c r="K3" s="263"/>
      <c r="L3" s="263"/>
      <c r="M3" s="263"/>
      <c r="N3" s="69" t="s">
        <v>22</v>
      </c>
      <c r="O3" s="10"/>
      <c r="P3" s="10"/>
      <c r="Q3" s="10"/>
      <c r="R3" s="10"/>
      <c r="S3" s="10"/>
      <c r="T3" s="10"/>
      <c r="U3" s="10"/>
    </row>
    <row r="4" spans="1:21" x14ac:dyDescent="0.25">
      <c r="A4" s="260" t="s">
        <v>2</v>
      </c>
      <c r="B4" s="260"/>
      <c r="C4" s="260"/>
      <c r="D4" s="260"/>
      <c r="E4" s="260"/>
      <c r="F4" s="260"/>
      <c r="G4" s="260"/>
      <c r="H4" s="260"/>
      <c r="I4" s="260"/>
      <c r="J4" s="260"/>
      <c r="K4" s="260"/>
      <c r="L4" s="260"/>
      <c r="M4" s="260"/>
      <c r="N4" s="69" t="s">
        <v>22</v>
      </c>
      <c r="O4" s="8"/>
      <c r="P4" s="8"/>
      <c r="Q4" s="8"/>
      <c r="R4" s="8"/>
      <c r="S4" s="8"/>
      <c r="T4" s="8"/>
      <c r="U4" s="8"/>
    </row>
    <row r="5" spans="1:21" x14ac:dyDescent="0.25">
      <c r="A5" s="8"/>
      <c r="B5" s="8"/>
      <c r="C5" s="8"/>
      <c r="D5" s="8"/>
      <c r="E5" s="8"/>
      <c r="F5" s="8"/>
      <c r="G5" s="8"/>
      <c r="H5" s="8"/>
      <c r="I5" s="8"/>
      <c r="J5" s="8"/>
      <c r="K5" s="8"/>
      <c r="L5" s="8"/>
      <c r="M5" s="8"/>
      <c r="N5" s="69" t="s">
        <v>22</v>
      </c>
      <c r="O5" s="8"/>
      <c r="P5" s="8"/>
      <c r="Q5" s="8"/>
      <c r="R5" s="8"/>
      <c r="S5" s="8"/>
      <c r="T5" s="8"/>
      <c r="U5" s="8"/>
    </row>
    <row r="6" spans="1:21" ht="14.4" thickBot="1" x14ac:dyDescent="0.3">
      <c r="A6" s="68"/>
      <c r="B6" s="68"/>
      <c r="C6" s="68"/>
      <c r="D6" s="68"/>
      <c r="E6" s="68"/>
      <c r="F6" s="68"/>
      <c r="G6" s="68"/>
      <c r="H6" s="68"/>
      <c r="I6" s="68"/>
      <c r="J6" s="68"/>
      <c r="K6" s="68"/>
      <c r="L6" s="68"/>
      <c r="M6" s="68"/>
      <c r="N6" s="69" t="s">
        <v>22</v>
      </c>
      <c r="O6" s="8"/>
      <c r="P6" s="8"/>
      <c r="Q6" s="8"/>
      <c r="R6" s="8"/>
      <c r="S6" s="8"/>
      <c r="T6" s="8"/>
      <c r="U6" s="8"/>
    </row>
    <row r="7" spans="1:21" ht="41.4" x14ac:dyDescent="0.25">
      <c r="A7" s="261" t="s">
        <v>171</v>
      </c>
      <c r="B7" s="264" t="s">
        <v>291</v>
      </c>
      <c r="C7" s="264"/>
      <c r="D7" s="264"/>
      <c r="E7" s="115" t="s">
        <v>213</v>
      </c>
      <c r="F7" s="264" t="s">
        <v>214</v>
      </c>
      <c r="G7" s="264"/>
      <c r="H7" s="264"/>
      <c r="I7" s="147" t="s">
        <v>215</v>
      </c>
      <c r="J7" s="115" t="s">
        <v>216</v>
      </c>
      <c r="K7" s="264" t="s">
        <v>67</v>
      </c>
      <c r="L7" s="264"/>
      <c r="M7" s="265"/>
      <c r="N7" s="69" t="s">
        <v>22</v>
      </c>
    </row>
    <row r="8" spans="1:21" ht="27.6" x14ac:dyDescent="0.25">
      <c r="A8" s="262"/>
      <c r="B8" s="11" t="s">
        <v>4</v>
      </c>
      <c r="C8" s="21" t="s">
        <v>166</v>
      </c>
      <c r="D8" s="11" t="s">
        <v>5</v>
      </c>
      <c r="E8" s="21" t="s">
        <v>5</v>
      </c>
      <c r="F8" s="11" t="s">
        <v>4</v>
      </c>
      <c r="G8" s="11" t="s">
        <v>166</v>
      </c>
      <c r="H8" s="11" t="s">
        <v>5</v>
      </c>
      <c r="I8" s="21" t="s">
        <v>5</v>
      </c>
      <c r="J8" s="11" t="s">
        <v>5</v>
      </c>
      <c r="K8" s="11" t="s">
        <v>4</v>
      </c>
      <c r="L8" s="11" t="s">
        <v>166</v>
      </c>
      <c r="M8" s="12" t="s">
        <v>5</v>
      </c>
      <c r="N8" s="69" t="s">
        <v>22</v>
      </c>
    </row>
    <row r="9" spans="1:21" x14ac:dyDescent="0.25">
      <c r="A9" s="240" t="s">
        <v>231</v>
      </c>
      <c r="B9" s="166">
        <v>71</v>
      </c>
      <c r="C9" s="166">
        <v>57</v>
      </c>
      <c r="D9" s="166">
        <v>18509</v>
      </c>
      <c r="E9" s="166">
        <v>0</v>
      </c>
      <c r="F9" s="166">
        <v>0</v>
      </c>
      <c r="G9" s="166">
        <v>0</v>
      </c>
      <c r="H9" s="166">
        <v>0</v>
      </c>
      <c r="I9" s="166">
        <v>0</v>
      </c>
      <c r="J9" s="166">
        <v>0</v>
      </c>
      <c r="K9" s="166">
        <f>B9+F9</f>
        <v>71</v>
      </c>
      <c r="L9" s="166">
        <f>C9+G9</f>
        <v>57</v>
      </c>
      <c r="M9" s="167">
        <f>D9+E9+H9+I9+J9</f>
        <v>18509</v>
      </c>
      <c r="N9" s="69" t="s">
        <v>22</v>
      </c>
    </row>
    <row r="10" spans="1:21" x14ac:dyDescent="0.25">
      <c r="A10" s="241" t="s">
        <v>232</v>
      </c>
      <c r="B10" s="27">
        <v>46</v>
      </c>
      <c r="C10" s="27">
        <v>42</v>
      </c>
      <c r="D10" s="27">
        <v>8189</v>
      </c>
      <c r="E10" s="27">
        <v>0</v>
      </c>
      <c r="F10" s="27">
        <v>0</v>
      </c>
      <c r="G10" s="27">
        <v>0</v>
      </c>
      <c r="H10" s="27">
        <v>0</v>
      </c>
      <c r="I10" s="27">
        <v>0</v>
      </c>
      <c r="J10" s="27">
        <v>0</v>
      </c>
      <c r="K10" s="27">
        <f t="shared" ref="K10:K13" si="0">B10+F10</f>
        <v>46</v>
      </c>
      <c r="L10" s="27">
        <f t="shared" ref="L10:L13" si="1">C10+G10</f>
        <v>42</v>
      </c>
      <c r="M10" s="168">
        <f t="shared" ref="M10:M13" si="2">D10+E10+H10+I10+J10</f>
        <v>8189</v>
      </c>
      <c r="N10" s="69" t="s">
        <v>22</v>
      </c>
    </row>
    <row r="11" spans="1:21" x14ac:dyDescent="0.25">
      <c r="A11" s="241" t="s">
        <v>238</v>
      </c>
      <c r="B11" s="27">
        <v>58</v>
      </c>
      <c r="C11" s="27">
        <v>54</v>
      </c>
      <c r="D11" s="27">
        <v>13052</v>
      </c>
      <c r="E11" s="27">
        <v>0</v>
      </c>
      <c r="F11" s="27">
        <v>0</v>
      </c>
      <c r="G11" s="27">
        <v>0</v>
      </c>
      <c r="H11" s="27">
        <v>350</v>
      </c>
      <c r="I11" s="27">
        <v>0</v>
      </c>
      <c r="J11" s="27">
        <v>0</v>
      </c>
      <c r="K11" s="27">
        <f t="shared" ref="K11" si="3">B11+F11</f>
        <v>58</v>
      </c>
      <c r="L11" s="27">
        <f t="shared" ref="L11" si="4">C11+G11</f>
        <v>54</v>
      </c>
      <c r="M11" s="168">
        <f t="shared" ref="M11" si="5">D11+E11+H11+I11+J11</f>
        <v>13402</v>
      </c>
      <c r="N11" s="69" t="s">
        <v>22</v>
      </c>
    </row>
    <row r="12" spans="1:21" x14ac:dyDescent="0.25">
      <c r="A12" s="241" t="s">
        <v>234</v>
      </c>
      <c r="B12" s="27">
        <v>382</v>
      </c>
      <c r="C12" s="27">
        <v>333</v>
      </c>
      <c r="D12" s="27">
        <v>71750</v>
      </c>
      <c r="E12" s="27">
        <v>0</v>
      </c>
      <c r="F12" s="27">
        <v>0</v>
      </c>
      <c r="G12" s="27">
        <v>0</v>
      </c>
      <c r="H12" s="27">
        <v>0</v>
      </c>
      <c r="I12" s="27">
        <v>0</v>
      </c>
      <c r="J12" s="27">
        <v>0</v>
      </c>
      <c r="K12" s="27">
        <f t="shared" si="0"/>
        <v>382</v>
      </c>
      <c r="L12" s="27">
        <f t="shared" si="1"/>
        <v>333</v>
      </c>
      <c r="M12" s="168">
        <f t="shared" si="2"/>
        <v>71750</v>
      </c>
      <c r="N12" s="69" t="s">
        <v>22</v>
      </c>
    </row>
    <row r="13" spans="1:21" x14ac:dyDescent="0.25">
      <c r="A13" s="242" t="s">
        <v>239</v>
      </c>
      <c r="B13" s="169">
        <v>0</v>
      </c>
      <c r="C13" s="169">
        <v>0</v>
      </c>
      <c r="D13" s="169">
        <v>0</v>
      </c>
      <c r="E13" s="169">
        <v>0</v>
      </c>
      <c r="F13" s="169">
        <v>0</v>
      </c>
      <c r="G13" s="169">
        <v>0</v>
      </c>
      <c r="H13" s="169">
        <v>0</v>
      </c>
      <c r="I13" s="169">
        <v>472</v>
      </c>
      <c r="J13" s="169">
        <v>26</v>
      </c>
      <c r="K13" s="169">
        <f t="shared" si="0"/>
        <v>0</v>
      </c>
      <c r="L13" s="169">
        <f t="shared" si="1"/>
        <v>0</v>
      </c>
      <c r="M13" s="170">
        <f t="shared" si="2"/>
        <v>498</v>
      </c>
      <c r="N13" s="69" t="s">
        <v>22</v>
      </c>
    </row>
    <row r="14" spans="1:21" x14ac:dyDescent="0.25">
      <c r="A14" s="13" t="s">
        <v>168</v>
      </c>
      <c r="B14" s="171">
        <f>SUM(B9:B13)</f>
        <v>557</v>
      </c>
      <c r="C14" s="171">
        <f t="shared" ref="C14:M14" si="6">SUM(C9:C13)</f>
        <v>486</v>
      </c>
      <c r="D14" s="171">
        <f t="shared" si="6"/>
        <v>111500</v>
      </c>
      <c r="E14" s="171">
        <f t="shared" si="6"/>
        <v>0</v>
      </c>
      <c r="F14" s="171">
        <f t="shared" si="6"/>
        <v>0</v>
      </c>
      <c r="G14" s="171">
        <f t="shared" si="6"/>
        <v>0</v>
      </c>
      <c r="H14" s="171">
        <f t="shared" si="6"/>
        <v>350</v>
      </c>
      <c r="I14" s="171">
        <f>SUM(I9:I13)</f>
        <v>472</v>
      </c>
      <c r="J14" s="171">
        <f>SUM(J9:J13)</f>
        <v>26</v>
      </c>
      <c r="K14" s="171">
        <f t="shared" si="6"/>
        <v>557</v>
      </c>
      <c r="L14" s="171">
        <f t="shared" si="6"/>
        <v>486</v>
      </c>
      <c r="M14" s="172">
        <f t="shared" si="6"/>
        <v>112348</v>
      </c>
      <c r="N14" s="69" t="s">
        <v>22</v>
      </c>
    </row>
    <row r="15" spans="1:21" x14ac:dyDescent="0.25">
      <c r="A15" s="151" t="s">
        <v>167</v>
      </c>
      <c r="B15" s="166"/>
      <c r="C15" s="166"/>
      <c r="D15" s="166">
        <v>0</v>
      </c>
      <c r="E15" s="166"/>
      <c r="F15" s="166"/>
      <c r="G15" s="166"/>
      <c r="H15" s="166"/>
      <c r="I15" s="166"/>
      <c r="J15" s="166"/>
      <c r="K15" s="166"/>
      <c r="L15" s="166"/>
      <c r="M15" s="167">
        <f>D15+E15+H15+I15+J15</f>
        <v>0</v>
      </c>
      <c r="N15" s="69" t="s">
        <v>22</v>
      </c>
    </row>
    <row r="16" spans="1:21" x14ac:dyDescent="0.25">
      <c r="A16" s="152" t="s">
        <v>192</v>
      </c>
      <c r="B16" s="184"/>
      <c r="C16" s="184"/>
      <c r="D16" s="184">
        <f>SUM(D14:D15)</f>
        <v>111500</v>
      </c>
      <c r="E16" s="184"/>
      <c r="F16" s="184"/>
      <c r="G16" s="184"/>
      <c r="H16" s="184"/>
      <c r="I16" s="184"/>
      <c r="J16" s="184"/>
      <c r="K16" s="184"/>
      <c r="L16" s="184"/>
      <c r="M16" s="185">
        <f>SUM(M14:M15)</f>
        <v>112348</v>
      </c>
      <c r="N16" s="69" t="s">
        <v>22</v>
      </c>
    </row>
    <row r="17" spans="1:14" x14ac:dyDescent="0.25">
      <c r="A17" s="119" t="s">
        <v>28</v>
      </c>
      <c r="B17" s="178"/>
      <c r="C17" s="178">
        <v>73</v>
      </c>
      <c r="D17" s="178"/>
      <c r="E17" s="178"/>
      <c r="F17" s="178"/>
      <c r="G17" s="178">
        <v>0</v>
      </c>
      <c r="H17" s="178"/>
      <c r="I17" s="178">
        <v>0</v>
      </c>
      <c r="J17" s="178"/>
      <c r="K17" s="178"/>
      <c r="L17" s="178">
        <f t="shared" ref="L17" si="7">C17+G17</f>
        <v>73</v>
      </c>
      <c r="M17" s="179"/>
      <c r="N17" s="69" t="s">
        <v>22</v>
      </c>
    </row>
    <row r="18" spans="1:14" x14ac:dyDescent="0.25">
      <c r="A18" s="142" t="s">
        <v>169</v>
      </c>
      <c r="B18" s="27"/>
      <c r="C18" s="27">
        <f>C14+C17</f>
        <v>559</v>
      </c>
      <c r="D18" s="27"/>
      <c r="E18" s="27"/>
      <c r="F18" s="27"/>
      <c r="G18" s="27">
        <f>G14+G17</f>
        <v>0</v>
      </c>
      <c r="H18" s="27"/>
      <c r="I18" s="27">
        <f>I14+I17</f>
        <v>472</v>
      </c>
      <c r="J18" s="27"/>
      <c r="K18" s="27"/>
      <c r="L18" s="27">
        <f>L14+L17</f>
        <v>559</v>
      </c>
      <c r="M18" s="168"/>
      <c r="N18" s="69" t="s">
        <v>22</v>
      </c>
    </row>
    <row r="19" spans="1:14" x14ac:dyDescent="0.25">
      <c r="A19" s="17"/>
      <c r="B19" s="27"/>
      <c r="C19" s="27"/>
      <c r="D19" s="27"/>
      <c r="E19" s="27"/>
      <c r="F19" s="27"/>
      <c r="G19" s="27"/>
      <c r="H19" s="27"/>
      <c r="I19" s="27"/>
      <c r="J19" s="27"/>
      <c r="K19" s="27"/>
      <c r="L19" s="27"/>
      <c r="M19" s="168"/>
      <c r="N19" s="69" t="s">
        <v>22</v>
      </c>
    </row>
    <row r="20" spans="1:14" x14ac:dyDescent="0.25">
      <c r="A20" s="17" t="s">
        <v>29</v>
      </c>
      <c r="B20" s="27"/>
      <c r="C20" s="27"/>
      <c r="D20" s="27"/>
      <c r="E20" s="27"/>
      <c r="F20" s="27"/>
      <c r="G20" s="27"/>
      <c r="H20" s="27"/>
      <c r="I20" s="27"/>
      <c r="J20" s="27"/>
      <c r="K20" s="27"/>
      <c r="L20" s="27"/>
      <c r="M20" s="168"/>
      <c r="N20" s="69" t="s">
        <v>22</v>
      </c>
    </row>
    <row r="21" spans="1:14" x14ac:dyDescent="0.25">
      <c r="A21" s="18" t="s">
        <v>30</v>
      </c>
      <c r="B21" s="27"/>
      <c r="C21" s="27">
        <v>0</v>
      </c>
      <c r="D21" s="27"/>
      <c r="E21" s="27"/>
      <c r="F21" s="27"/>
      <c r="G21" s="27">
        <v>0</v>
      </c>
      <c r="H21" s="27"/>
      <c r="I21" s="27">
        <v>0</v>
      </c>
      <c r="J21" s="27"/>
      <c r="K21" s="27"/>
      <c r="L21" s="27">
        <f t="shared" ref="L21:L22" si="8">C21+G21</f>
        <v>0</v>
      </c>
      <c r="M21" s="168"/>
      <c r="N21" s="69" t="s">
        <v>22</v>
      </c>
    </row>
    <row r="22" spans="1:14" x14ac:dyDescent="0.25">
      <c r="A22" s="19" t="s">
        <v>31</v>
      </c>
      <c r="B22" s="180"/>
      <c r="C22" s="180">
        <v>0</v>
      </c>
      <c r="D22" s="180"/>
      <c r="E22" s="180"/>
      <c r="F22" s="180"/>
      <c r="G22" s="180">
        <v>0</v>
      </c>
      <c r="H22" s="180"/>
      <c r="I22" s="180">
        <v>0</v>
      </c>
      <c r="J22" s="180"/>
      <c r="K22" s="180"/>
      <c r="L22" s="180">
        <f t="shared" si="8"/>
        <v>0</v>
      </c>
      <c r="M22" s="181"/>
      <c r="N22" s="69" t="s">
        <v>22</v>
      </c>
    </row>
    <row r="23" spans="1:14" ht="14.4" thickBot="1" x14ac:dyDescent="0.3">
      <c r="A23" s="143" t="s">
        <v>170</v>
      </c>
      <c r="B23" s="182"/>
      <c r="C23" s="182">
        <f>C18+C21+C22</f>
        <v>559</v>
      </c>
      <c r="D23" s="182"/>
      <c r="E23" s="182"/>
      <c r="F23" s="182"/>
      <c r="G23" s="182">
        <f>G18+G21+G22</f>
        <v>0</v>
      </c>
      <c r="H23" s="182"/>
      <c r="I23" s="182">
        <f>I18+I21+I22</f>
        <v>472</v>
      </c>
      <c r="J23" s="182"/>
      <c r="K23" s="182"/>
      <c r="L23" s="182">
        <f>SUM(L18,L21:L22)</f>
        <v>559</v>
      </c>
      <c r="M23" s="183"/>
      <c r="N23" s="69" t="s">
        <v>22</v>
      </c>
    </row>
    <row r="24" spans="1:14" x14ac:dyDescent="0.25">
      <c r="A24" s="43" t="s">
        <v>212</v>
      </c>
      <c r="N24" s="69" t="s">
        <v>22</v>
      </c>
    </row>
    <row r="25" spans="1:14" x14ac:dyDescent="0.25">
      <c r="N25" s="69"/>
    </row>
    <row r="26" spans="1:14" x14ac:dyDescent="0.25">
      <c r="A26" s="5" t="s">
        <v>64</v>
      </c>
      <c r="N26" s="69" t="s">
        <v>22</v>
      </c>
    </row>
    <row r="27" spans="1:14" ht="26.4" customHeight="1" x14ac:dyDescent="0.25">
      <c r="A27" s="314" t="s">
        <v>280</v>
      </c>
      <c r="B27" s="315"/>
      <c r="C27" s="315"/>
      <c r="D27" s="315"/>
      <c r="E27" s="315"/>
      <c r="F27" s="315"/>
      <c r="G27" s="315"/>
      <c r="H27" s="315"/>
      <c r="I27" s="315"/>
      <c r="J27" s="315"/>
      <c r="K27" s="315"/>
      <c r="L27" s="315"/>
      <c r="M27" s="315"/>
      <c r="N27" s="69" t="s">
        <v>22</v>
      </c>
    </row>
    <row r="28" spans="1:14" x14ac:dyDescent="0.25">
      <c r="A28" s="313"/>
      <c r="B28" s="313"/>
      <c r="C28" s="313"/>
      <c r="D28" s="313"/>
      <c r="E28" s="313"/>
      <c r="F28" s="313"/>
      <c r="G28" s="313"/>
      <c r="H28" s="313"/>
      <c r="I28" s="313"/>
      <c r="J28" s="313"/>
      <c r="K28" s="313"/>
      <c r="L28" s="313"/>
      <c r="M28" s="313"/>
      <c r="N28" s="69" t="s">
        <v>22</v>
      </c>
    </row>
    <row r="29" spans="1:14" x14ac:dyDescent="0.25">
      <c r="A29" s="5" t="s">
        <v>194</v>
      </c>
      <c r="N29" s="69" t="s">
        <v>22</v>
      </c>
    </row>
    <row r="30" spans="1:14" x14ac:dyDescent="0.25">
      <c r="A30" s="314" t="s">
        <v>281</v>
      </c>
      <c r="B30" s="315"/>
      <c r="C30" s="315"/>
      <c r="D30" s="315"/>
      <c r="E30" s="315"/>
      <c r="F30" s="315"/>
      <c r="G30" s="315"/>
      <c r="H30" s="315"/>
      <c r="I30" s="315"/>
      <c r="J30" s="315"/>
      <c r="K30" s="315"/>
      <c r="L30" s="315"/>
      <c r="M30" s="315"/>
      <c r="N30" s="69" t="s">
        <v>22</v>
      </c>
    </row>
    <row r="31" spans="1:14" x14ac:dyDescent="0.25">
      <c r="A31" s="313"/>
      <c r="B31" s="313"/>
      <c r="C31" s="313"/>
      <c r="D31" s="313"/>
      <c r="E31" s="313"/>
      <c r="F31" s="313"/>
      <c r="G31" s="313"/>
      <c r="H31" s="313"/>
      <c r="I31" s="313"/>
      <c r="J31" s="313"/>
      <c r="K31" s="313"/>
      <c r="L31" s="313"/>
      <c r="M31" s="313"/>
      <c r="N31" s="69" t="s">
        <v>22</v>
      </c>
    </row>
    <row r="32" spans="1:14" x14ac:dyDescent="0.25">
      <c r="A32" s="5" t="s">
        <v>195</v>
      </c>
      <c r="N32" s="69" t="s">
        <v>22</v>
      </c>
    </row>
    <row r="33" spans="1:14" x14ac:dyDescent="0.25">
      <c r="A33" s="314" t="s">
        <v>282</v>
      </c>
      <c r="B33" s="315"/>
      <c r="C33" s="315"/>
      <c r="D33" s="315"/>
      <c r="E33" s="315"/>
      <c r="F33" s="315"/>
      <c r="G33" s="315"/>
      <c r="H33" s="315"/>
      <c r="I33" s="315"/>
      <c r="J33" s="315"/>
      <c r="K33" s="315"/>
      <c r="L33" s="315"/>
      <c r="M33" s="315"/>
      <c r="N33" s="69" t="s">
        <v>22</v>
      </c>
    </row>
    <row r="34" spans="1:14" x14ac:dyDescent="0.25">
      <c r="N34" s="69" t="s">
        <v>22</v>
      </c>
    </row>
    <row r="35" spans="1:14" x14ac:dyDescent="0.25">
      <c r="N35" s="69" t="s">
        <v>22</v>
      </c>
    </row>
    <row r="36" spans="1:14" x14ac:dyDescent="0.25">
      <c r="N36" s="4" t="s">
        <v>23</v>
      </c>
    </row>
  </sheetData>
  <mergeCells count="13">
    <mergeCell ref="A27:M27"/>
    <mergeCell ref="A28:M28"/>
    <mergeCell ref="A30:M30"/>
    <mergeCell ref="A31:M31"/>
    <mergeCell ref="A33:M33"/>
    <mergeCell ref="A1:M1"/>
    <mergeCell ref="A2:M2"/>
    <mergeCell ref="A3:M3"/>
    <mergeCell ref="A4:M4"/>
    <mergeCell ref="A7:A8"/>
    <mergeCell ref="B7:D7"/>
    <mergeCell ref="F7:H7"/>
    <mergeCell ref="K7:M7"/>
  </mergeCells>
  <printOptions horizontalCentered="1"/>
  <pageMargins left="0.7" right="0.7" top="0.66" bottom="0.66" header="0.3" footer="0.3"/>
  <pageSetup scale="73" orientation="landscape" r:id="rId1"/>
  <headerFooter>
    <oddHeader>&amp;L&amp;"Arial,Bold"&amp;12G. Crosswalk of 2013 Availability</oddHeader>
    <oddFooter>&amp;C&amp;"Arial,Regular"Exhibit G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view="pageBreakPreview" zoomScale="80" zoomScaleNormal="100" zoomScaleSheetLayoutView="80" workbookViewId="0">
      <selection activeCell="I42" sqref="I42"/>
    </sheetView>
  </sheetViews>
  <sheetFormatPr defaultColWidth="9.109375" defaultRowHeight="13.8" x14ac:dyDescent="0.25"/>
  <cols>
    <col min="1" max="1" width="43.21875" style="9" customWidth="1"/>
    <col min="2" max="3" width="8.33203125" style="9" customWidth="1"/>
    <col min="4" max="4" width="11.5546875" style="9" customWidth="1"/>
    <col min="5" max="6" width="8.33203125" style="9" customWidth="1"/>
    <col min="7" max="7" width="11.5546875" style="9" customWidth="1"/>
    <col min="8" max="9" width="8.33203125" style="9" customWidth="1"/>
    <col min="10" max="10" width="11.5546875" style="9" customWidth="1"/>
    <col min="11" max="12" width="8.33203125" style="9" customWidth="1"/>
    <col min="13" max="13" width="11.6640625" style="9" customWidth="1"/>
    <col min="14" max="14" width="14" style="4" bestFit="1" customWidth="1"/>
    <col min="15" max="15" width="4.5546875" style="9" customWidth="1"/>
    <col min="16" max="17" width="8.33203125" style="9" customWidth="1"/>
    <col min="18" max="18" width="12.6640625" style="9" customWidth="1"/>
    <col min="19" max="20" width="8.33203125" style="9" customWidth="1"/>
    <col min="21" max="21" width="12.6640625" style="9" customWidth="1"/>
    <col min="22" max="16384" width="9.109375" style="9"/>
  </cols>
  <sheetData>
    <row r="1" spans="1:21" ht="17.399999999999999" x14ac:dyDescent="0.3">
      <c r="A1" s="253" t="s">
        <v>68</v>
      </c>
      <c r="B1" s="253"/>
      <c r="C1" s="253"/>
      <c r="D1" s="253"/>
      <c r="E1" s="253"/>
      <c r="F1" s="253"/>
      <c r="G1" s="253"/>
      <c r="H1" s="253"/>
      <c r="I1" s="253"/>
      <c r="J1" s="253"/>
      <c r="K1" s="253"/>
      <c r="L1" s="253"/>
      <c r="M1" s="253"/>
      <c r="N1" s="69" t="s">
        <v>22</v>
      </c>
      <c r="O1" s="6"/>
      <c r="P1" s="6"/>
      <c r="Q1" s="6"/>
      <c r="R1" s="6"/>
      <c r="S1" s="6"/>
      <c r="T1" s="6"/>
      <c r="U1" s="6"/>
    </row>
    <row r="2" spans="1:21" ht="15" x14ac:dyDescent="0.25">
      <c r="A2" s="254" t="s">
        <v>218</v>
      </c>
      <c r="B2" s="254"/>
      <c r="C2" s="254"/>
      <c r="D2" s="254"/>
      <c r="E2" s="254"/>
      <c r="F2" s="254"/>
      <c r="G2" s="254"/>
      <c r="H2" s="254"/>
      <c r="I2" s="254"/>
      <c r="J2" s="254"/>
      <c r="K2" s="254"/>
      <c r="L2" s="254"/>
      <c r="M2" s="254"/>
      <c r="N2" s="69" t="s">
        <v>22</v>
      </c>
      <c r="O2" s="7"/>
      <c r="P2" s="7"/>
      <c r="Q2" s="7"/>
      <c r="R2" s="7"/>
      <c r="S2" s="7"/>
      <c r="T2" s="7"/>
      <c r="U2" s="7"/>
    </row>
    <row r="3" spans="1:21" x14ac:dyDescent="0.25">
      <c r="A3" s="263" t="s">
        <v>1</v>
      </c>
      <c r="B3" s="263"/>
      <c r="C3" s="263"/>
      <c r="D3" s="263"/>
      <c r="E3" s="263"/>
      <c r="F3" s="263"/>
      <c r="G3" s="263"/>
      <c r="H3" s="263"/>
      <c r="I3" s="263"/>
      <c r="J3" s="263"/>
      <c r="K3" s="263"/>
      <c r="L3" s="263"/>
      <c r="M3" s="263"/>
      <c r="N3" s="69" t="s">
        <v>22</v>
      </c>
      <c r="O3" s="10"/>
      <c r="P3" s="10"/>
      <c r="Q3" s="10"/>
      <c r="R3" s="10"/>
      <c r="S3" s="10"/>
      <c r="T3" s="10"/>
      <c r="U3" s="10"/>
    </row>
    <row r="4" spans="1:21" x14ac:dyDescent="0.25">
      <c r="A4" s="260" t="s">
        <v>2</v>
      </c>
      <c r="B4" s="260"/>
      <c r="C4" s="260"/>
      <c r="D4" s="260"/>
      <c r="E4" s="260"/>
      <c r="F4" s="260"/>
      <c r="G4" s="260"/>
      <c r="H4" s="260"/>
      <c r="I4" s="260"/>
      <c r="J4" s="260"/>
      <c r="K4" s="260"/>
      <c r="L4" s="260"/>
      <c r="M4" s="260"/>
      <c r="N4" s="69" t="s">
        <v>22</v>
      </c>
      <c r="O4" s="8"/>
      <c r="P4" s="8"/>
      <c r="Q4" s="8"/>
      <c r="R4" s="8"/>
      <c r="S4" s="8"/>
      <c r="T4" s="8"/>
      <c r="U4" s="8"/>
    </row>
    <row r="5" spans="1:21" x14ac:dyDescent="0.25">
      <c r="A5" s="260"/>
      <c r="B5" s="260"/>
      <c r="C5" s="260"/>
      <c r="D5" s="260"/>
      <c r="E5" s="260"/>
      <c r="F5" s="260"/>
      <c r="G5" s="260"/>
      <c r="H5" s="260"/>
      <c r="I5" s="260"/>
      <c r="J5" s="260"/>
      <c r="K5" s="260"/>
      <c r="L5" s="260"/>
      <c r="M5" s="260"/>
      <c r="N5" s="69" t="s">
        <v>22</v>
      </c>
      <c r="O5" s="8"/>
      <c r="P5" s="8"/>
      <c r="Q5" s="8"/>
      <c r="R5" s="8"/>
      <c r="S5" s="8"/>
      <c r="T5" s="8"/>
      <c r="U5" s="8"/>
    </row>
    <row r="6" spans="1:21" ht="14.4" thickBot="1" x14ac:dyDescent="0.3">
      <c r="A6" s="260"/>
      <c r="B6" s="260"/>
      <c r="C6" s="260"/>
      <c r="D6" s="260"/>
      <c r="E6" s="260"/>
      <c r="F6" s="260"/>
      <c r="G6" s="260"/>
      <c r="H6" s="260"/>
      <c r="I6" s="260"/>
      <c r="J6" s="260"/>
      <c r="K6" s="260"/>
      <c r="L6" s="260"/>
      <c r="M6" s="260"/>
      <c r="N6" s="69" t="s">
        <v>22</v>
      </c>
      <c r="O6" s="8"/>
      <c r="P6" s="8"/>
      <c r="Q6" s="8"/>
      <c r="R6" s="8"/>
      <c r="S6" s="8"/>
      <c r="T6" s="8"/>
      <c r="U6" s="8"/>
    </row>
    <row r="7" spans="1:21" x14ac:dyDescent="0.25">
      <c r="A7" s="261" t="s">
        <v>201</v>
      </c>
      <c r="B7" s="264" t="s">
        <v>69</v>
      </c>
      <c r="C7" s="264"/>
      <c r="D7" s="264"/>
      <c r="E7" s="264" t="s">
        <v>204</v>
      </c>
      <c r="F7" s="264"/>
      <c r="G7" s="264"/>
      <c r="H7" s="264" t="s">
        <v>26</v>
      </c>
      <c r="I7" s="264"/>
      <c r="J7" s="264"/>
      <c r="K7" s="264" t="s">
        <v>70</v>
      </c>
      <c r="L7" s="264"/>
      <c r="M7" s="265"/>
      <c r="N7" s="69" t="s">
        <v>22</v>
      </c>
    </row>
    <row r="8" spans="1:21" ht="27.6" x14ac:dyDescent="0.25">
      <c r="A8" s="262"/>
      <c r="B8" s="11" t="s">
        <v>71</v>
      </c>
      <c r="C8" s="21" t="s">
        <v>72</v>
      </c>
      <c r="D8" s="11" t="s">
        <v>5</v>
      </c>
      <c r="E8" s="11" t="s">
        <v>71</v>
      </c>
      <c r="F8" s="11" t="s">
        <v>72</v>
      </c>
      <c r="G8" s="11" t="s">
        <v>5</v>
      </c>
      <c r="H8" s="11" t="s">
        <v>71</v>
      </c>
      <c r="I8" s="11" t="s">
        <v>72</v>
      </c>
      <c r="J8" s="11" t="s">
        <v>5</v>
      </c>
      <c r="K8" s="11" t="s">
        <v>71</v>
      </c>
      <c r="L8" s="11" t="s">
        <v>72</v>
      </c>
      <c r="M8" s="12" t="s">
        <v>5</v>
      </c>
      <c r="N8" s="69" t="s">
        <v>22</v>
      </c>
    </row>
    <row r="9" spans="1:21" x14ac:dyDescent="0.25">
      <c r="A9" s="240" t="s">
        <v>240</v>
      </c>
      <c r="B9" s="166">
        <v>0</v>
      </c>
      <c r="C9" s="166">
        <v>0</v>
      </c>
      <c r="D9" s="166">
        <v>605</v>
      </c>
      <c r="E9" s="166">
        <v>0</v>
      </c>
      <c r="F9" s="166">
        <v>0</v>
      </c>
      <c r="G9" s="166">
        <v>605</v>
      </c>
      <c r="H9" s="166">
        <v>0</v>
      </c>
      <c r="I9" s="166">
        <v>0</v>
      </c>
      <c r="J9" s="166">
        <v>435.59999999999997</v>
      </c>
      <c r="K9" s="166">
        <f>H9-E9</f>
        <v>0</v>
      </c>
      <c r="L9" s="166">
        <f t="shared" ref="L9:M9" si="0">I9-F9</f>
        <v>0</v>
      </c>
      <c r="M9" s="167">
        <f t="shared" si="0"/>
        <v>-169.40000000000003</v>
      </c>
      <c r="N9" s="69" t="s">
        <v>22</v>
      </c>
    </row>
    <row r="10" spans="1:21" x14ac:dyDescent="0.25">
      <c r="A10" s="241" t="s">
        <v>241</v>
      </c>
      <c r="B10" s="27">
        <v>0</v>
      </c>
      <c r="C10" s="27">
        <v>0</v>
      </c>
      <c r="D10" s="27">
        <v>445</v>
      </c>
      <c r="E10" s="27">
        <v>0</v>
      </c>
      <c r="F10" s="27">
        <v>0</v>
      </c>
      <c r="G10" s="27">
        <v>445</v>
      </c>
      <c r="H10" s="27">
        <v>0</v>
      </c>
      <c r="I10" s="27">
        <v>0</v>
      </c>
      <c r="J10" s="27">
        <v>320.39999999999998</v>
      </c>
      <c r="K10" s="27">
        <f t="shared" ref="K10:K33" si="1">H10-E10</f>
        <v>0</v>
      </c>
      <c r="L10" s="27">
        <f t="shared" ref="L10:L33" si="2">I10-F10</f>
        <v>0</v>
      </c>
      <c r="M10" s="168">
        <f t="shared" ref="M10:M33" si="3">J10-G10</f>
        <v>-124.60000000000002</v>
      </c>
      <c r="N10" s="69" t="s">
        <v>22</v>
      </c>
    </row>
    <row r="11" spans="1:21" x14ac:dyDescent="0.25">
      <c r="A11" s="241" t="s">
        <v>242</v>
      </c>
      <c r="B11" s="27">
        <v>0</v>
      </c>
      <c r="C11" s="27">
        <v>0</v>
      </c>
      <c r="D11" s="27">
        <v>2</v>
      </c>
      <c r="E11" s="27">
        <v>0</v>
      </c>
      <c r="F11" s="27">
        <v>0</v>
      </c>
      <c r="G11" s="27">
        <v>2</v>
      </c>
      <c r="H11" s="27">
        <v>0</v>
      </c>
      <c r="I11" s="27">
        <v>0</v>
      </c>
      <c r="J11" s="27">
        <v>1.44</v>
      </c>
      <c r="K11" s="27">
        <f t="shared" si="1"/>
        <v>0</v>
      </c>
      <c r="L11" s="27">
        <f t="shared" si="2"/>
        <v>0</v>
      </c>
      <c r="M11" s="168">
        <f t="shared" si="3"/>
        <v>-0.56000000000000005</v>
      </c>
      <c r="N11" s="69" t="s">
        <v>22</v>
      </c>
    </row>
    <row r="12" spans="1:21" x14ac:dyDescent="0.25">
      <c r="A12" s="241" t="s">
        <v>243</v>
      </c>
      <c r="B12" s="27">
        <v>0</v>
      </c>
      <c r="C12" s="27">
        <v>0</v>
      </c>
      <c r="D12" s="27">
        <v>2638</v>
      </c>
      <c r="E12" s="27">
        <v>0</v>
      </c>
      <c r="F12" s="27">
        <v>0</v>
      </c>
      <c r="G12" s="27">
        <v>2638</v>
      </c>
      <c r="H12" s="27">
        <v>0</v>
      </c>
      <c r="I12" s="27">
        <v>0</v>
      </c>
      <c r="J12" s="27">
        <v>1899.36</v>
      </c>
      <c r="K12" s="27">
        <f t="shared" si="1"/>
        <v>0</v>
      </c>
      <c r="L12" s="27">
        <f t="shared" si="2"/>
        <v>0</v>
      </c>
      <c r="M12" s="168">
        <f t="shared" si="3"/>
        <v>-738.6400000000001</v>
      </c>
      <c r="N12" s="69" t="s">
        <v>22</v>
      </c>
    </row>
    <row r="13" spans="1:21" x14ac:dyDescent="0.25">
      <c r="A13" s="241" t="s">
        <v>244</v>
      </c>
      <c r="B13" s="27">
        <v>0</v>
      </c>
      <c r="C13" s="27">
        <v>0</v>
      </c>
      <c r="D13" s="27">
        <v>17</v>
      </c>
      <c r="E13" s="27">
        <v>0</v>
      </c>
      <c r="F13" s="27">
        <v>0</v>
      </c>
      <c r="G13" s="27">
        <v>17</v>
      </c>
      <c r="H13" s="27">
        <v>0</v>
      </c>
      <c r="I13" s="27">
        <v>0</v>
      </c>
      <c r="J13" s="27">
        <v>12.24</v>
      </c>
      <c r="K13" s="27">
        <f t="shared" si="1"/>
        <v>0</v>
      </c>
      <c r="L13" s="27">
        <f t="shared" si="2"/>
        <v>0</v>
      </c>
      <c r="M13" s="168">
        <f t="shared" si="3"/>
        <v>-4.76</v>
      </c>
      <c r="N13" s="69" t="s">
        <v>22</v>
      </c>
    </row>
    <row r="14" spans="1:21" x14ac:dyDescent="0.25">
      <c r="A14" s="241" t="s">
        <v>265</v>
      </c>
      <c r="B14" s="27">
        <v>0</v>
      </c>
      <c r="C14" s="27">
        <v>0</v>
      </c>
      <c r="D14" s="27">
        <v>209</v>
      </c>
      <c r="E14" s="27">
        <v>0</v>
      </c>
      <c r="F14" s="27">
        <v>0</v>
      </c>
      <c r="G14" s="27">
        <v>209</v>
      </c>
      <c r="H14" s="27">
        <v>0</v>
      </c>
      <c r="I14" s="27">
        <v>0</v>
      </c>
      <c r="J14" s="27">
        <v>150.47999999999999</v>
      </c>
      <c r="K14" s="27">
        <f t="shared" si="1"/>
        <v>0</v>
      </c>
      <c r="L14" s="27">
        <f t="shared" si="2"/>
        <v>0</v>
      </c>
      <c r="M14" s="168">
        <f t="shared" si="3"/>
        <v>-58.52000000000001</v>
      </c>
      <c r="N14" s="69" t="s">
        <v>22</v>
      </c>
    </row>
    <row r="15" spans="1:21" x14ac:dyDescent="0.25">
      <c r="A15" s="241" t="s">
        <v>253</v>
      </c>
      <c r="B15" s="27">
        <v>0</v>
      </c>
      <c r="C15" s="27">
        <v>0</v>
      </c>
      <c r="D15" s="27">
        <v>26</v>
      </c>
      <c r="E15" s="27">
        <v>0</v>
      </c>
      <c r="F15" s="27">
        <v>0</v>
      </c>
      <c r="G15" s="27">
        <v>26</v>
      </c>
      <c r="H15" s="27">
        <v>0</v>
      </c>
      <c r="I15" s="27">
        <v>0</v>
      </c>
      <c r="J15" s="27">
        <v>18.72</v>
      </c>
      <c r="K15" s="27">
        <f t="shared" ref="K15" si="4">H15-E15</f>
        <v>0</v>
      </c>
      <c r="L15" s="27">
        <f t="shared" ref="L15" si="5">I15-F15</f>
        <v>0</v>
      </c>
      <c r="M15" s="168">
        <f t="shared" ref="M15" si="6">J15-G15</f>
        <v>-7.2800000000000011</v>
      </c>
      <c r="N15" s="69" t="s">
        <v>22</v>
      </c>
    </row>
    <row r="16" spans="1:21" x14ac:dyDescent="0.25">
      <c r="A16" s="241" t="s">
        <v>245</v>
      </c>
      <c r="B16" s="27">
        <v>0</v>
      </c>
      <c r="C16" s="27">
        <v>0</v>
      </c>
      <c r="D16" s="27">
        <v>11</v>
      </c>
      <c r="E16" s="27">
        <v>0</v>
      </c>
      <c r="F16" s="27">
        <v>0</v>
      </c>
      <c r="G16" s="27">
        <v>11</v>
      </c>
      <c r="H16" s="27">
        <v>0</v>
      </c>
      <c r="I16" s="27">
        <v>0</v>
      </c>
      <c r="J16" s="27">
        <v>7.92</v>
      </c>
      <c r="K16" s="27">
        <f t="shared" si="1"/>
        <v>0</v>
      </c>
      <c r="L16" s="27">
        <f t="shared" si="2"/>
        <v>0</v>
      </c>
      <c r="M16" s="168">
        <f t="shared" si="3"/>
        <v>-3.08</v>
      </c>
      <c r="N16" s="69" t="s">
        <v>22</v>
      </c>
    </row>
    <row r="17" spans="1:14" x14ac:dyDescent="0.25">
      <c r="A17" s="241" t="s">
        <v>246</v>
      </c>
      <c r="B17" s="27">
        <v>0</v>
      </c>
      <c r="C17" s="27">
        <v>0</v>
      </c>
      <c r="D17" s="27">
        <v>791</v>
      </c>
      <c r="E17" s="27">
        <v>0</v>
      </c>
      <c r="F17" s="27">
        <v>0</v>
      </c>
      <c r="G17" s="27">
        <v>791</v>
      </c>
      <c r="H17" s="27">
        <v>0</v>
      </c>
      <c r="I17" s="27">
        <v>0</v>
      </c>
      <c r="J17" s="27">
        <v>569.52</v>
      </c>
      <c r="K17" s="27">
        <f t="shared" si="1"/>
        <v>0</v>
      </c>
      <c r="L17" s="27">
        <f t="shared" si="2"/>
        <v>0</v>
      </c>
      <c r="M17" s="168">
        <f t="shared" si="3"/>
        <v>-221.48000000000002</v>
      </c>
      <c r="N17" s="69" t="s">
        <v>22</v>
      </c>
    </row>
    <row r="18" spans="1:14" x14ac:dyDescent="0.25">
      <c r="A18" s="241" t="s">
        <v>247</v>
      </c>
      <c r="B18" s="27">
        <v>0</v>
      </c>
      <c r="C18" s="27">
        <v>0</v>
      </c>
      <c r="D18" s="27">
        <v>672</v>
      </c>
      <c r="E18" s="27">
        <v>0</v>
      </c>
      <c r="F18" s="27">
        <v>0</v>
      </c>
      <c r="G18" s="27">
        <v>672</v>
      </c>
      <c r="H18" s="27">
        <v>0</v>
      </c>
      <c r="I18" s="27">
        <v>0</v>
      </c>
      <c r="J18" s="27">
        <v>483.84</v>
      </c>
      <c r="K18" s="27">
        <f t="shared" si="1"/>
        <v>0</v>
      </c>
      <c r="L18" s="27">
        <f t="shared" si="2"/>
        <v>0</v>
      </c>
      <c r="M18" s="168">
        <f t="shared" si="3"/>
        <v>-188.16000000000003</v>
      </c>
      <c r="N18" s="69" t="s">
        <v>22</v>
      </c>
    </row>
    <row r="19" spans="1:14" x14ac:dyDescent="0.25">
      <c r="A19" s="241" t="s">
        <v>248</v>
      </c>
      <c r="B19" s="27">
        <v>0</v>
      </c>
      <c r="C19" s="27">
        <v>0</v>
      </c>
      <c r="D19" s="27">
        <v>113</v>
      </c>
      <c r="E19" s="27">
        <v>0</v>
      </c>
      <c r="F19" s="27">
        <v>0</v>
      </c>
      <c r="G19" s="27">
        <v>113</v>
      </c>
      <c r="H19" s="27">
        <v>0</v>
      </c>
      <c r="I19" s="27">
        <v>0</v>
      </c>
      <c r="J19" s="27">
        <v>81.36</v>
      </c>
      <c r="K19" s="27">
        <f t="shared" si="1"/>
        <v>0</v>
      </c>
      <c r="L19" s="27">
        <f t="shared" si="2"/>
        <v>0</v>
      </c>
      <c r="M19" s="168">
        <f t="shared" si="3"/>
        <v>-31.64</v>
      </c>
      <c r="N19" s="69" t="s">
        <v>22</v>
      </c>
    </row>
    <row r="20" spans="1:14" x14ac:dyDescent="0.25">
      <c r="A20" s="241" t="s">
        <v>250</v>
      </c>
      <c r="B20" s="27">
        <v>0</v>
      </c>
      <c r="C20" s="27">
        <v>0</v>
      </c>
      <c r="D20" s="27">
        <v>4935</v>
      </c>
      <c r="E20" s="27">
        <v>0</v>
      </c>
      <c r="F20" s="27">
        <v>0</v>
      </c>
      <c r="G20" s="27">
        <v>4935</v>
      </c>
      <c r="H20" s="27">
        <v>0</v>
      </c>
      <c r="I20" s="27">
        <v>0</v>
      </c>
      <c r="J20" s="27">
        <v>3553.2</v>
      </c>
      <c r="K20" s="27">
        <f t="shared" ref="K20:K25" si="7">H20-E20</f>
        <v>0</v>
      </c>
      <c r="L20" s="27">
        <f t="shared" ref="L20:L25" si="8">I20-F20</f>
        <v>0</v>
      </c>
      <c r="M20" s="168">
        <f t="shared" ref="M20:M25" si="9">J20-G20</f>
        <v>-1381.8000000000002</v>
      </c>
      <c r="N20" s="69" t="s">
        <v>22</v>
      </c>
    </row>
    <row r="21" spans="1:14" x14ac:dyDescent="0.25">
      <c r="A21" s="241" t="s">
        <v>249</v>
      </c>
      <c r="B21" s="27">
        <v>0</v>
      </c>
      <c r="C21" s="27">
        <v>0</v>
      </c>
      <c r="D21" s="27">
        <v>2</v>
      </c>
      <c r="E21" s="27">
        <v>0</v>
      </c>
      <c r="F21" s="27">
        <v>0</v>
      </c>
      <c r="G21" s="27">
        <v>2</v>
      </c>
      <c r="H21" s="27">
        <v>0</v>
      </c>
      <c r="I21" s="27">
        <v>0</v>
      </c>
      <c r="J21" s="27">
        <v>1.44</v>
      </c>
      <c r="K21" s="27">
        <f t="shared" si="7"/>
        <v>0</v>
      </c>
      <c r="L21" s="27">
        <f t="shared" si="8"/>
        <v>0</v>
      </c>
      <c r="M21" s="168">
        <f t="shared" si="9"/>
        <v>-0.56000000000000005</v>
      </c>
      <c r="N21" s="69" t="s">
        <v>22</v>
      </c>
    </row>
    <row r="22" spans="1:14" x14ac:dyDescent="0.25">
      <c r="A22" s="241" t="s">
        <v>251</v>
      </c>
      <c r="B22" s="27">
        <v>0</v>
      </c>
      <c r="C22" s="27">
        <v>0</v>
      </c>
      <c r="D22" s="27">
        <v>2912</v>
      </c>
      <c r="E22" s="27">
        <v>0</v>
      </c>
      <c r="F22" s="27">
        <v>0</v>
      </c>
      <c r="G22" s="27">
        <v>2912</v>
      </c>
      <c r="H22" s="27">
        <v>0</v>
      </c>
      <c r="I22" s="27">
        <v>0</v>
      </c>
      <c r="J22" s="27">
        <v>2096.64</v>
      </c>
      <c r="K22" s="27">
        <f t="shared" si="7"/>
        <v>0</v>
      </c>
      <c r="L22" s="27">
        <f t="shared" si="8"/>
        <v>0</v>
      </c>
      <c r="M22" s="168">
        <f t="shared" si="9"/>
        <v>-815.36000000000013</v>
      </c>
      <c r="N22" s="69" t="s">
        <v>22</v>
      </c>
    </row>
    <row r="23" spans="1:14" x14ac:dyDescent="0.25">
      <c r="A23" s="241" t="s">
        <v>254</v>
      </c>
      <c r="B23" s="27">
        <v>0</v>
      </c>
      <c r="C23" s="27">
        <v>0</v>
      </c>
      <c r="D23" s="27">
        <v>8</v>
      </c>
      <c r="E23" s="27">
        <v>0</v>
      </c>
      <c r="F23" s="27">
        <v>0</v>
      </c>
      <c r="G23" s="27">
        <v>8</v>
      </c>
      <c r="H23" s="27">
        <v>0</v>
      </c>
      <c r="I23" s="27">
        <v>0</v>
      </c>
      <c r="J23" s="27">
        <v>5.76</v>
      </c>
      <c r="K23" s="27">
        <f t="shared" ref="K23" si="10">H23-E23</f>
        <v>0</v>
      </c>
      <c r="L23" s="27">
        <f t="shared" ref="L23" si="11">I23-F23</f>
        <v>0</v>
      </c>
      <c r="M23" s="168">
        <f t="shared" ref="M23" si="12">J23-G23</f>
        <v>-2.2400000000000002</v>
      </c>
      <c r="N23" s="69" t="s">
        <v>22</v>
      </c>
    </row>
    <row r="24" spans="1:14" x14ac:dyDescent="0.25">
      <c r="A24" s="241" t="s">
        <v>252</v>
      </c>
      <c r="B24" s="27">
        <v>0</v>
      </c>
      <c r="C24" s="27">
        <v>0</v>
      </c>
      <c r="D24" s="27">
        <v>710</v>
      </c>
      <c r="E24" s="27">
        <v>0</v>
      </c>
      <c r="F24" s="27">
        <v>0</v>
      </c>
      <c r="G24" s="27">
        <v>710</v>
      </c>
      <c r="H24" s="27">
        <v>0</v>
      </c>
      <c r="I24" s="27">
        <v>0</v>
      </c>
      <c r="J24" s="27">
        <v>511.2</v>
      </c>
      <c r="K24" s="27">
        <f t="shared" si="7"/>
        <v>0</v>
      </c>
      <c r="L24" s="27">
        <f t="shared" si="8"/>
        <v>0</v>
      </c>
      <c r="M24" s="168">
        <f t="shared" si="9"/>
        <v>-198.8</v>
      </c>
      <c r="N24" s="69" t="s">
        <v>22</v>
      </c>
    </row>
    <row r="25" spans="1:14" x14ac:dyDescent="0.25">
      <c r="A25" s="241" t="s">
        <v>256</v>
      </c>
      <c r="B25" s="27">
        <v>0</v>
      </c>
      <c r="C25" s="27">
        <v>0</v>
      </c>
      <c r="D25" s="27">
        <v>134</v>
      </c>
      <c r="E25" s="27">
        <v>0</v>
      </c>
      <c r="F25" s="27">
        <v>0</v>
      </c>
      <c r="G25" s="27">
        <v>134</v>
      </c>
      <c r="H25" s="27">
        <v>0</v>
      </c>
      <c r="I25" s="27">
        <v>0</v>
      </c>
      <c r="J25" s="27">
        <v>96.47999999999999</v>
      </c>
      <c r="K25" s="27">
        <f t="shared" si="7"/>
        <v>0</v>
      </c>
      <c r="L25" s="27">
        <f t="shared" si="8"/>
        <v>0</v>
      </c>
      <c r="M25" s="168">
        <f t="shared" si="9"/>
        <v>-37.52000000000001</v>
      </c>
      <c r="N25" s="69" t="s">
        <v>22</v>
      </c>
    </row>
    <row r="26" spans="1:14" x14ac:dyDescent="0.25">
      <c r="A26" s="241" t="s">
        <v>257</v>
      </c>
      <c r="B26" s="27">
        <v>0</v>
      </c>
      <c r="C26" s="27">
        <v>0</v>
      </c>
      <c r="D26" s="27">
        <v>91</v>
      </c>
      <c r="E26" s="27">
        <v>0</v>
      </c>
      <c r="F26" s="27">
        <v>0</v>
      </c>
      <c r="G26" s="27">
        <v>91</v>
      </c>
      <c r="H26" s="27">
        <v>0</v>
      </c>
      <c r="I26" s="27">
        <v>0</v>
      </c>
      <c r="J26" s="27">
        <v>65.52</v>
      </c>
      <c r="K26" s="27">
        <f t="shared" ref="K26:K32" si="13">H26-E26</f>
        <v>0</v>
      </c>
      <c r="L26" s="27">
        <f t="shared" ref="L26:L32" si="14">I26-F26</f>
        <v>0</v>
      </c>
      <c r="M26" s="168">
        <f t="shared" ref="M26:M32" si="15">J26-G26</f>
        <v>-25.480000000000004</v>
      </c>
      <c r="N26" s="69" t="s">
        <v>22</v>
      </c>
    </row>
    <row r="27" spans="1:14" x14ac:dyDescent="0.25">
      <c r="A27" s="241" t="s">
        <v>258</v>
      </c>
      <c r="B27" s="27">
        <v>0</v>
      </c>
      <c r="C27" s="27">
        <v>0</v>
      </c>
      <c r="D27" s="27">
        <v>59</v>
      </c>
      <c r="E27" s="27">
        <v>0</v>
      </c>
      <c r="F27" s="27">
        <v>0</v>
      </c>
      <c r="G27" s="27">
        <v>59</v>
      </c>
      <c r="H27" s="27">
        <v>0</v>
      </c>
      <c r="I27" s="27">
        <v>0</v>
      </c>
      <c r="J27" s="27">
        <v>42.48</v>
      </c>
      <c r="K27" s="27">
        <f t="shared" si="13"/>
        <v>0</v>
      </c>
      <c r="L27" s="27">
        <f t="shared" si="14"/>
        <v>0</v>
      </c>
      <c r="M27" s="168">
        <f t="shared" si="15"/>
        <v>-16.520000000000003</v>
      </c>
      <c r="N27" s="69" t="s">
        <v>22</v>
      </c>
    </row>
    <row r="28" spans="1:14" x14ac:dyDescent="0.25">
      <c r="A28" s="241" t="s">
        <v>259</v>
      </c>
      <c r="B28" s="27">
        <v>0</v>
      </c>
      <c r="C28" s="27">
        <v>0</v>
      </c>
      <c r="D28" s="27">
        <v>176</v>
      </c>
      <c r="E28" s="27">
        <v>0</v>
      </c>
      <c r="F28" s="27">
        <v>0</v>
      </c>
      <c r="G28" s="27">
        <v>176</v>
      </c>
      <c r="H28" s="27">
        <v>0</v>
      </c>
      <c r="I28" s="27">
        <v>0</v>
      </c>
      <c r="J28" s="27">
        <v>126.72</v>
      </c>
      <c r="K28" s="27">
        <f t="shared" si="13"/>
        <v>0</v>
      </c>
      <c r="L28" s="27">
        <f t="shared" si="14"/>
        <v>0</v>
      </c>
      <c r="M28" s="168">
        <f t="shared" si="15"/>
        <v>-49.28</v>
      </c>
      <c r="N28" s="69" t="s">
        <v>22</v>
      </c>
    </row>
    <row r="29" spans="1:14" x14ac:dyDescent="0.25">
      <c r="A29" s="241" t="s">
        <v>255</v>
      </c>
      <c r="B29" s="27">
        <v>0</v>
      </c>
      <c r="C29" s="27">
        <v>0</v>
      </c>
      <c r="D29" s="27">
        <v>2</v>
      </c>
      <c r="E29" s="27">
        <v>0</v>
      </c>
      <c r="F29" s="27">
        <v>0</v>
      </c>
      <c r="G29" s="27">
        <v>2</v>
      </c>
      <c r="H29" s="27">
        <v>0</v>
      </c>
      <c r="I29" s="27">
        <v>0</v>
      </c>
      <c r="J29" s="27">
        <v>1.44</v>
      </c>
      <c r="K29" s="27">
        <f t="shared" si="13"/>
        <v>0</v>
      </c>
      <c r="L29" s="27">
        <f t="shared" si="14"/>
        <v>0</v>
      </c>
      <c r="M29" s="168">
        <f t="shared" si="15"/>
        <v>-0.56000000000000005</v>
      </c>
      <c r="N29" s="69" t="s">
        <v>22</v>
      </c>
    </row>
    <row r="30" spans="1:14" x14ac:dyDescent="0.25">
      <c r="A30" s="241" t="s">
        <v>260</v>
      </c>
      <c r="B30" s="27">
        <v>0</v>
      </c>
      <c r="C30" s="27">
        <v>0</v>
      </c>
      <c r="D30" s="27">
        <v>4438</v>
      </c>
      <c r="E30" s="27">
        <v>0</v>
      </c>
      <c r="F30" s="27">
        <v>0</v>
      </c>
      <c r="G30" s="27">
        <v>4438</v>
      </c>
      <c r="H30" s="27">
        <v>0</v>
      </c>
      <c r="I30" s="27">
        <v>0</v>
      </c>
      <c r="J30" s="27">
        <v>3195.3599999999997</v>
      </c>
      <c r="K30" s="27">
        <f t="shared" si="13"/>
        <v>0</v>
      </c>
      <c r="L30" s="27">
        <f t="shared" si="14"/>
        <v>0</v>
      </c>
      <c r="M30" s="168">
        <f t="shared" si="15"/>
        <v>-1242.6400000000003</v>
      </c>
      <c r="N30" s="69" t="s">
        <v>22</v>
      </c>
    </row>
    <row r="31" spans="1:14" x14ac:dyDescent="0.25">
      <c r="A31" s="241" t="s">
        <v>261</v>
      </c>
      <c r="B31" s="27">
        <v>0</v>
      </c>
      <c r="C31" s="27">
        <v>0</v>
      </c>
      <c r="D31" s="27">
        <v>418</v>
      </c>
      <c r="E31" s="27">
        <v>0</v>
      </c>
      <c r="F31" s="27">
        <v>0</v>
      </c>
      <c r="G31" s="27">
        <v>418</v>
      </c>
      <c r="H31" s="27">
        <v>0</v>
      </c>
      <c r="I31" s="27">
        <v>0</v>
      </c>
      <c r="J31" s="27">
        <v>300.95999999999998</v>
      </c>
      <c r="K31" s="27">
        <f t="shared" si="13"/>
        <v>0</v>
      </c>
      <c r="L31" s="27">
        <f t="shared" si="14"/>
        <v>0</v>
      </c>
      <c r="M31" s="168">
        <f t="shared" si="15"/>
        <v>-117.04000000000002</v>
      </c>
      <c r="N31" s="69" t="s">
        <v>22</v>
      </c>
    </row>
    <row r="32" spans="1:14" x14ac:dyDescent="0.25">
      <c r="A32" s="241" t="s">
        <v>262</v>
      </c>
      <c r="B32" s="27">
        <v>0</v>
      </c>
      <c r="C32" s="27">
        <v>0</v>
      </c>
      <c r="D32" s="27">
        <v>4</v>
      </c>
      <c r="E32" s="27">
        <v>0</v>
      </c>
      <c r="F32" s="27">
        <v>0</v>
      </c>
      <c r="G32" s="27">
        <v>4</v>
      </c>
      <c r="H32" s="27">
        <v>0</v>
      </c>
      <c r="I32" s="27">
        <v>0</v>
      </c>
      <c r="J32" s="27">
        <v>2.88</v>
      </c>
      <c r="K32" s="27">
        <f t="shared" si="13"/>
        <v>0</v>
      </c>
      <c r="L32" s="27">
        <f t="shared" si="14"/>
        <v>0</v>
      </c>
      <c r="M32" s="168">
        <f t="shared" si="15"/>
        <v>-1.1200000000000001</v>
      </c>
      <c r="N32" s="69" t="s">
        <v>22</v>
      </c>
    </row>
    <row r="33" spans="1:14" x14ac:dyDescent="0.25">
      <c r="A33" s="241" t="s">
        <v>263</v>
      </c>
      <c r="B33" s="27">
        <v>0</v>
      </c>
      <c r="C33" s="27">
        <v>0</v>
      </c>
      <c r="D33" s="27">
        <v>233</v>
      </c>
      <c r="E33" s="27">
        <v>0</v>
      </c>
      <c r="F33" s="27">
        <v>0</v>
      </c>
      <c r="G33" s="27">
        <v>233</v>
      </c>
      <c r="H33" s="27">
        <v>0</v>
      </c>
      <c r="I33" s="27">
        <v>0</v>
      </c>
      <c r="J33" s="27">
        <v>167.76</v>
      </c>
      <c r="K33" s="27">
        <f t="shared" si="1"/>
        <v>0</v>
      </c>
      <c r="L33" s="27">
        <f t="shared" si="2"/>
        <v>0</v>
      </c>
      <c r="M33" s="168">
        <f t="shared" si="3"/>
        <v>-65.240000000000009</v>
      </c>
      <c r="N33" s="69" t="s">
        <v>22</v>
      </c>
    </row>
    <row r="34" spans="1:14" x14ac:dyDescent="0.25">
      <c r="A34" s="244" t="s">
        <v>264</v>
      </c>
      <c r="B34" s="184">
        <v>0</v>
      </c>
      <c r="C34" s="184">
        <v>0</v>
      </c>
      <c r="D34" s="184">
        <v>227</v>
      </c>
      <c r="E34" s="184">
        <v>0</v>
      </c>
      <c r="F34" s="184">
        <v>0</v>
      </c>
      <c r="G34" s="27">
        <v>227</v>
      </c>
      <c r="H34" s="184">
        <v>0</v>
      </c>
      <c r="I34" s="184">
        <v>0</v>
      </c>
      <c r="J34" s="27">
        <v>163.44</v>
      </c>
      <c r="K34" s="184">
        <f t="shared" ref="K34" si="16">H34-E34</f>
        <v>0</v>
      </c>
      <c r="L34" s="184">
        <f t="shared" ref="L34" si="17">I34-F34</f>
        <v>0</v>
      </c>
      <c r="M34" s="185">
        <f t="shared" ref="M34" si="18">J34-G34</f>
        <v>-63.56</v>
      </c>
      <c r="N34" s="69" t="s">
        <v>22</v>
      </c>
    </row>
    <row r="35" spans="1:14" x14ac:dyDescent="0.25">
      <c r="A35" s="13" t="s">
        <v>188</v>
      </c>
      <c r="B35" s="171">
        <f t="shared" ref="B35:M35" si="19">SUM(B9:B34)</f>
        <v>0</v>
      </c>
      <c r="C35" s="171">
        <f t="shared" si="19"/>
        <v>0</v>
      </c>
      <c r="D35" s="171">
        <f t="shared" si="19"/>
        <v>19878</v>
      </c>
      <c r="E35" s="171">
        <f t="shared" si="19"/>
        <v>0</v>
      </c>
      <c r="F35" s="171">
        <f t="shared" si="19"/>
        <v>0</v>
      </c>
      <c r="G35" s="171">
        <f t="shared" si="19"/>
        <v>19878</v>
      </c>
      <c r="H35" s="171">
        <f t="shared" si="19"/>
        <v>0</v>
      </c>
      <c r="I35" s="171">
        <f t="shared" si="19"/>
        <v>0</v>
      </c>
      <c r="J35" s="171">
        <f t="shared" si="19"/>
        <v>14312.159999999998</v>
      </c>
      <c r="K35" s="171">
        <f t="shared" si="19"/>
        <v>0</v>
      </c>
      <c r="L35" s="171">
        <f t="shared" si="19"/>
        <v>0</v>
      </c>
      <c r="M35" s="172">
        <f t="shared" si="19"/>
        <v>-5565.8400000000011</v>
      </c>
      <c r="N35" s="69" t="s">
        <v>22</v>
      </c>
    </row>
    <row r="36" spans="1:14" ht="14.4" thickBot="1" x14ac:dyDescent="0.3">
      <c r="N36" s="69" t="s">
        <v>22</v>
      </c>
    </row>
    <row r="37" spans="1:14" ht="18" customHeight="1" x14ac:dyDescent="0.25">
      <c r="A37" s="261" t="s">
        <v>181</v>
      </c>
      <c r="B37" s="264" t="s">
        <v>69</v>
      </c>
      <c r="C37" s="264"/>
      <c r="D37" s="264"/>
      <c r="E37" s="264" t="s">
        <v>204</v>
      </c>
      <c r="F37" s="264"/>
      <c r="G37" s="264"/>
      <c r="H37" s="264" t="s">
        <v>26</v>
      </c>
      <c r="I37" s="264"/>
      <c r="J37" s="264"/>
      <c r="K37" s="264" t="s">
        <v>70</v>
      </c>
      <c r="L37" s="264"/>
      <c r="M37" s="265"/>
      <c r="N37" s="69" t="s">
        <v>22</v>
      </c>
    </row>
    <row r="38" spans="1:14" ht="27.6" x14ac:dyDescent="0.25">
      <c r="A38" s="262"/>
      <c r="B38" s="11" t="s">
        <v>71</v>
      </c>
      <c r="C38" s="21" t="s">
        <v>72</v>
      </c>
      <c r="D38" s="11" t="s">
        <v>5</v>
      </c>
      <c r="E38" s="11" t="s">
        <v>71</v>
      </c>
      <c r="F38" s="11" t="s">
        <v>72</v>
      </c>
      <c r="G38" s="11" t="s">
        <v>5</v>
      </c>
      <c r="H38" s="11" t="s">
        <v>71</v>
      </c>
      <c r="I38" s="11" t="s">
        <v>72</v>
      </c>
      <c r="J38" s="11" t="s">
        <v>5</v>
      </c>
      <c r="K38" s="11" t="s">
        <v>71</v>
      </c>
      <c r="L38" s="11" t="s">
        <v>72</v>
      </c>
      <c r="M38" s="12" t="s">
        <v>5</v>
      </c>
      <c r="N38" s="69" t="s">
        <v>22</v>
      </c>
    </row>
    <row r="39" spans="1:14" x14ac:dyDescent="0.25">
      <c r="A39" s="240" t="s">
        <v>231</v>
      </c>
      <c r="B39" s="166">
        <v>0</v>
      </c>
      <c r="C39" s="166">
        <v>5</v>
      </c>
      <c r="D39" s="166">
        <f>746+11</f>
        <v>757</v>
      </c>
      <c r="E39" s="166">
        <v>0</v>
      </c>
      <c r="F39" s="166">
        <f>C39</f>
        <v>5</v>
      </c>
      <c r="G39" s="166">
        <f>746+11</f>
        <v>757</v>
      </c>
      <c r="H39" s="166">
        <v>0</v>
      </c>
      <c r="I39" s="166">
        <f>F39</f>
        <v>5</v>
      </c>
      <c r="J39" s="166">
        <f>G39+252</f>
        <v>1009</v>
      </c>
      <c r="K39" s="166">
        <f>H39-E39</f>
        <v>0</v>
      </c>
      <c r="L39" s="166">
        <f t="shared" ref="L39:L42" si="20">I39-F39</f>
        <v>0</v>
      </c>
      <c r="M39" s="167">
        <f t="shared" ref="M39:M42" si="21">J39-G39</f>
        <v>252</v>
      </c>
      <c r="N39" s="69" t="s">
        <v>22</v>
      </c>
    </row>
    <row r="40" spans="1:14" x14ac:dyDescent="0.25">
      <c r="A40" s="241" t="s">
        <v>232</v>
      </c>
      <c r="B40" s="27">
        <v>0</v>
      </c>
      <c r="C40" s="27">
        <v>0</v>
      </c>
      <c r="D40" s="27">
        <v>711</v>
      </c>
      <c r="E40" s="27">
        <v>0</v>
      </c>
      <c r="F40" s="27">
        <f>C40</f>
        <v>0</v>
      </c>
      <c r="G40" s="27">
        <v>711</v>
      </c>
      <c r="H40" s="27">
        <v>0</v>
      </c>
      <c r="I40" s="27">
        <f>F40</f>
        <v>0</v>
      </c>
      <c r="J40" s="27">
        <f>G40+235+8</f>
        <v>954</v>
      </c>
      <c r="K40" s="27">
        <f t="shared" ref="K40:K42" si="22">H40-E40</f>
        <v>0</v>
      </c>
      <c r="L40" s="27">
        <f t="shared" si="20"/>
        <v>0</v>
      </c>
      <c r="M40" s="168">
        <f t="shared" si="21"/>
        <v>243</v>
      </c>
      <c r="N40" s="69" t="s">
        <v>22</v>
      </c>
    </row>
    <row r="41" spans="1:14" x14ac:dyDescent="0.25">
      <c r="A41" s="241" t="s">
        <v>238</v>
      </c>
      <c r="B41" s="27">
        <v>0</v>
      </c>
      <c r="C41" s="27">
        <f>36+15+3</f>
        <v>54</v>
      </c>
      <c r="D41" s="27">
        <v>9453</v>
      </c>
      <c r="E41" s="27">
        <v>0</v>
      </c>
      <c r="F41" s="27">
        <f>C41</f>
        <v>54</v>
      </c>
      <c r="G41" s="27">
        <v>9453</v>
      </c>
      <c r="H41" s="27">
        <v>0</v>
      </c>
      <c r="I41" s="27">
        <v>19</v>
      </c>
      <c r="J41" s="27">
        <f>+G41-3174-5968+102</f>
        <v>413</v>
      </c>
      <c r="K41" s="27">
        <f t="shared" si="22"/>
        <v>0</v>
      </c>
      <c r="L41" s="27">
        <f t="shared" si="20"/>
        <v>-35</v>
      </c>
      <c r="M41" s="168">
        <f t="shared" si="21"/>
        <v>-9040</v>
      </c>
      <c r="N41" s="69" t="s">
        <v>22</v>
      </c>
    </row>
    <row r="42" spans="1:14" x14ac:dyDescent="0.25">
      <c r="A42" s="244" t="s">
        <v>234</v>
      </c>
      <c r="B42" s="184">
        <v>0</v>
      </c>
      <c r="C42" s="184">
        <v>18</v>
      </c>
      <c r="D42" s="184">
        <f>4482+4475</f>
        <v>8957</v>
      </c>
      <c r="E42" s="184">
        <v>0</v>
      </c>
      <c r="F42" s="184">
        <f>C42-4</f>
        <v>14</v>
      </c>
      <c r="G42" s="184">
        <f>4482+4475</f>
        <v>8957</v>
      </c>
      <c r="H42" s="184">
        <v>0</v>
      </c>
      <c r="I42" s="184">
        <f>F42-9</f>
        <v>5</v>
      </c>
      <c r="J42" s="184">
        <f>G42+2979</f>
        <v>11936</v>
      </c>
      <c r="K42" s="184">
        <f t="shared" si="22"/>
        <v>0</v>
      </c>
      <c r="L42" s="184">
        <f t="shared" si="20"/>
        <v>-9</v>
      </c>
      <c r="M42" s="185">
        <f t="shared" si="21"/>
        <v>2979</v>
      </c>
      <c r="N42" s="69" t="s">
        <v>22</v>
      </c>
    </row>
    <row r="43" spans="1:14" x14ac:dyDescent="0.25">
      <c r="A43" s="13" t="s">
        <v>188</v>
      </c>
      <c r="B43" s="171">
        <f>SUM(B39:B42)</f>
        <v>0</v>
      </c>
      <c r="C43" s="171">
        <f t="shared" ref="C43:M43" si="23">SUM(C39:C42)</f>
        <v>77</v>
      </c>
      <c r="D43" s="171">
        <f t="shared" si="23"/>
        <v>19878</v>
      </c>
      <c r="E43" s="171">
        <f t="shared" si="23"/>
        <v>0</v>
      </c>
      <c r="F43" s="171">
        <f t="shared" si="23"/>
        <v>73</v>
      </c>
      <c r="G43" s="171">
        <f t="shared" si="23"/>
        <v>19878</v>
      </c>
      <c r="H43" s="171">
        <f t="shared" si="23"/>
        <v>0</v>
      </c>
      <c r="I43" s="171">
        <f t="shared" si="23"/>
        <v>29</v>
      </c>
      <c r="J43" s="171">
        <f t="shared" si="23"/>
        <v>14312</v>
      </c>
      <c r="K43" s="171">
        <f t="shared" si="23"/>
        <v>0</v>
      </c>
      <c r="L43" s="171">
        <f t="shared" si="23"/>
        <v>-44</v>
      </c>
      <c r="M43" s="172">
        <f t="shared" si="23"/>
        <v>-5566</v>
      </c>
      <c r="N43" s="69" t="s">
        <v>22</v>
      </c>
    </row>
    <row r="44" spans="1:14" x14ac:dyDescent="0.25">
      <c r="N44" s="69" t="s">
        <v>22</v>
      </c>
    </row>
    <row r="45" spans="1:14" x14ac:dyDescent="0.25">
      <c r="N45" s="69" t="s">
        <v>23</v>
      </c>
    </row>
  </sheetData>
  <mergeCells count="16">
    <mergeCell ref="A37:A38"/>
    <mergeCell ref="B37:D37"/>
    <mergeCell ref="E37:G37"/>
    <mergeCell ref="H37:J37"/>
    <mergeCell ref="K37:M37"/>
    <mergeCell ref="A7:A8"/>
    <mergeCell ref="B7:D7"/>
    <mergeCell ref="E7:G7"/>
    <mergeCell ref="H7:J7"/>
    <mergeCell ref="K7:M7"/>
    <mergeCell ref="A6:M6"/>
    <mergeCell ref="A1:M1"/>
    <mergeCell ref="A2:M2"/>
    <mergeCell ref="A3:M3"/>
    <mergeCell ref="A4:M4"/>
    <mergeCell ref="A5:M5"/>
  </mergeCells>
  <printOptions horizontalCentered="1"/>
  <pageMargins left="0.7" right="0.7" top="0.75" bottom="0.75" header="0.3" footer="0.3"/>
  <pageSetup scale="76" orientation="landscape" r:id="rId1"/>
  <headerFooter>
    <oddHeader>&amp;L&amp;"Arial,Bold"&amp;12H. Summary of Reimbursable Resources</oddHeader>
    <oddFooter>&amp;C&amp;"Arial,Regular"Exhibit H - Summary of Reimbursable Resources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view="pageBreakPreview" zoomScale="80" zoomScaleNormal="100" zoomScaleSheetLayoutView="80" workbookViewId="0">
      <selection activeCell="I11" sqref="I11"/>
    </sheetView>
  </sheetViews>
  <sheetFormatPr defaultColWidth="9.109375" defaultRowHeight="13.8" x14ac:dyDescent="0.25"/>
  <cols>
    <col min="1" max="1" width="45.88671875" style="9" customWidth="1"/>
    <col min="2" max="9" width="13.6640625" style="9" customWidth="1"/>
    <col min="10" max="10" width="15" style="9" customWidth="1"/>
    <col min="11" max="11" width="14" style="4" bestFit="1" customWidth="1"/>
    <col min="12" max="12" width="4.5546875" style="9" customWidth="1"/>
    <col min="13" max="14" width="8.33203125" style="9" customWidth="1"/>
    <col min="15" max="15" width="12.6640625" style="9" customWidth="1"/>
    <col min="16" max="17" width="8.33203125" style="9" customWidth="1"/>
    <col min="18" max="18" width="12.6640625" style="9" customWidth="1"/>
    <col min="19" max="16384" width="9.109375" style="9"/>
  </cols>
  <sheetData>
    <row r="1" spans="1:18" ht="17.399999999999999" x14ac:dyDescent="0.3">
      <c r="A1" s="253" t="s">
        <v>73</v>
      </c>
      <c r="B1" s="253"/>
      <c r="C1" s="253"/>
      <c r="D1" s="253"/>
      <c r="E1" s="253"/>
      <c r="F1" s="253"/>
      <c r="G1" s="253"/>
      <c r="H1" s="253"/>
      <c r="I1" s="253"/>
      <c r="J1" s="253"/>
      <c r="K1" s="69" t="s">
        <v>22</v>
      </c>
      <c r="L1" s="6"/>
      <c r="M1" s="6"/>
      <c r="N1" s="6"/>
      <c r="O1" s="6"/>
      <c r="P1" s="6"/>
      <c r="Q1" s="6"/>
      <c r="R1" s="6"/>
    </row>
    <row r="2" spans="1:18" ht="15" x14ac:dyDescent="0.25">
      <c r="A2" s="254" t="s">
        <v>218</v>
      </c>
      <c r="B2" s="254"/>
      <c r="C2" s="254"/>
      <c r="D2" s="254"/>
      <c r="E2" s="254"/>
      <c r="F2" s="254"/>
      <c r="G2" s="254"/>
      <c r="H2" s="254"/>
      <c r="I2" s="254"/>
      <c r="J2" s="254"/>
      <c r="K2" s="69" t="s">
        <v>22</v>
      </c>
      <c r="L2" s="7"/>
      <c r="M2" s="7"/>
      <c r="N2" s="7"/>
      <c r="O2" s="7"/>
      <c r="P2" s="7"/>
      <c r="Q2" s="7"/>
      <c r="R2" s="7"/>
    </row>
    <row r="3" spans="1:18" x14ac:dyDescent="0.25">
      <c r="A3" s="266" t="s">
        <v>1</v>
      </c>
      <c r="B3" s="266"/>
      <c r="C3" s="266"/>
      <c r="D3" s="266"/>
      <c r="E3" s="266"/>
      <c r="F3" s="266"/>
      <c r="G3" s="266"/>
      <c r="H3" s="266"/>
      <c r="I3" s="266"/>
      <c r="J3" s="266"/>
      <c r="K3" s="69" t="s">
        <v>22</v>
      </c>
      <c r="L3" s="10"/>
      <c r="M3" s="10"/>
      <c r="N3" s="10"/>
      <c r="O3" s="10"/>
      <c r="P3" s="10"/>
      <c r="Q3" s="10"/>
      <c r="R3" s="10"/>
    </row>
    <row r="4" spans="1:18" x14ac:dyDescent="0.25">
      <c r="A4" s="260" t="s">
        <v>2</v>
      </c>
      <c r="B4" s="260"/>
      <c r="C4" s="260"/>
      <c r="D4" s="260"/>
      <c r="E4" s="260"/>
      <c r="F4" s="260"/>
      <c r="G4" s="260"/>
      <c r="H4" s="260"/>
      <c r="I4" s="260"/>
      <c r="J4" s="260"/>
      <c r="K4" s="69" t="s">
        <v>22</v>
      </c>
      <c r="L4" s="8"/>
      <c r="M4" s="8"/>
      <c r="N4" s="8"/>
      <c r="O4" s="8"/>
      <c r="P4" s="8"/>
      <c r="Q4" s="8"/>
      <c r="R4" s="8"/>
    </row>
    <row r="5" spans="1:18" x14ac:dyDescent="0.25">
      <c r="A5" s="260"/>
      <c r="B5" s="260"/>
      <c r="C5" s="260"/>
      <c r="D5" s="260"/>
      <c r="E5" s="260"/>
      <c r="F5" s="260"/>
      <c r="G5" s="260"/>
      <c r="H5" s="260"/>
      <c r="I5" s="260"/>
      <c r="J5" s="260"/>
      <c r="K5" s="69" t="s">
        <v>22</v>
      </c>
      <c r="L5" s="8"/>
      <c r="M5" s="8"/>
      <c r="N5" s="8"/>
      <c r="O5" s="8"/>
      <c r="P5" s="8"/>
      <c r="Q5" s="8"/>
      <c r="R5" s="8"/>
    </row>
    <row r="6" spans="1:18" ht="14.4" thickBot="1" x14ac:dyDescent="0.3">
      <c r="A6" s="260"/>
      <c r="B6" s="260"/>
      <c r="C6" s="260"/>
      <c r="D6" s="260"/>
      <c r="E6" s="260"/>
      <c r="F6" s="260"/>
      <c r="G6" s="260"/>
      <c r="H6" s="260"/>
      <c r="I6" s="260"/>
      <c r="J6" s="260"/>
      <c r="K6" s="69" t="s">
        <v>22</v>
      </c>
      <c r="L6" s="8"/>
      <c r="M6" s="8"/>
      <c r="N6" s="8"/>
      <c r="O6" s="8"/>
      <c r="P6" s="8"/>
      <c r="Q6" s="8"/>
      <c r="R6" s="8"/>
    </row>
    <row r="7" spans="1:18" s="22" customFormat="1" ht="44.4" customHeight="1" x14ac:dyDescent="0.25">
      <c r="A7" s="270" t="s">
        <v>75</v>
      </c>
      <c r="B7" s="316" t="s">
        <v>44</v>
      </c>
      <c r="C7" s="267"/>
      <c r="D7" s="316" t="s">
        <v>7</v>
      </c>
      <c r="E7" s="267"/>
      <c r="F7" s="317" t="s">
        <v>26</v>
      </c>
      <c r="G7" s="311"/>
      <c r="H7" s="311"/>
      <c r="I7" s="311"/>
      <c r="J7" s="318"/>
      <c r="K7" s="69" t="s">
        <v>22</v>
      </c>
    </row>
    <row r="8" spans="1:18" s="22" customFormat="1" ht="27.6" x14ac:dyDescent="0.25">
      <c r="A8" s="272"/>
      <c r="B8" s="70" t="s">
        <v>4</v>
      </c>
      <c r="C8" s="70" t="s">
        <v>71</v>
      </c>
      <c r="D8" s="70" t="s">
        <v>4</v>
      </c>
      <c r="E8" s="70" t="s">
        <v>71</v>
      </c>
      <c r="F8" s="70" t="s">
        <v>74</v>
      </c>
      <c r="G8" s="70" t="s">
        <v>34</v>
      </c>
      <c r="H8" s="165" t="s">
        <v>37</v>
      </c>
      <c r="I8" s="70" t="s">
        <v>93</v>
      </c>
      <c r="J8" s="72" t="s">
        <v>94</v>
      </c>
      <c r="K8" s="69" t="s">
        <v>22</v>
      </c>
    </row>
    <row r="9" spans="1:18" x14ac:dyDescent="0.25">
      <c r="A9" s="73" t="s">
        <v>92</v>
      </c>
      <c r="B9" s="166">
        <f>7</f>
        <v>7</v>
      </c>
      <c r="C9" s="166">
        <v>6</v>
      </c>
      <c r="D9" s="166">
        <f t="shared" ref="D9:D25" si="0">B9</f>
        <v>7</v>
      </c>
      <c r="E9" s="166">
        <f t="shared" ref="E9:E25" si="1">C9</f>
        <v>6</v>
      </c>
      <c r="F9" s="166">
        <v>1</v>
      </c>
      <c r="G9" s="166">
        <v>0</v>
      </c>
      <c r="H9" s="166">
        <v>0</v>
      </c>
      <c r="I9" s="166">
        <f>D9+F9+G9+H9</f>
        <v>8</v>
      </c>
      <c r="J9" s="167">
        <v>1</v>
      </c>
      <c r="K9" s="69" t="s">
        <v>22</v>
      </c>
    </row>
    <row r="10" spans="1:18" x14ac:dyDescent="0.25">
      <c r="A10" s="145" t="s">
        <v>91</v>
      </c>
      <c r="B10" s="180">
        <v>40</v>
      </c>
      <c r="C10" s="180">
        <v>0</v>
      </c>
      <c r="D10" s="180">
        <f t="shared" si="0"/>
        <v>40</v>
      </c>
      <c r="E10" s="180">
        <f t="shared" si="1"/>
        <v>0</v>
      </c>
      <c r="F10" s="180">
        <v>0</v>
      </c>
      <c r="G10" s="180">
        <v>0</v>
      </c>
      <c r="H10" s="180">
        <v>0</v>
      </c>
      <c r="I10" s="180">
        <f t="shared" ref="I10:I29" si="2">D10+F10+G10+H10</f>
        <v>40</v>
      </c>
      <c r="J10" s="181">
        <v>0</v>
      </c>
      <c r="K10" s="69" t="s">
        <v>22</v>
      </c>
    </row>
    <row r="11" spans="1:18" x14ac:dyDescent="0.25">
      <c r="A11" s="74" t="s">
        <v>76</v>
      </c>
      <c r="B11" s="178">
        <v>0</v>
      </c>
      <c r="C11" s="178">
        <v>0</v>
      </c>
      <c r="D11" s="180">
        <f t="shared" si="0"/>
        <v>0</v>
      </c>
      <c r="E11" s="180">
        <f t="shared" si="1"/>
        <v>0</v>
      </c>
      <c r="F11" s="178">
        <v>0</v>
      </c>
      <c r="G11" s="178">
        <v>0</v>
      </c>
      <c r="H11" s="178">
        <v>0</v>
      </c>
      <c r="I11" s="178">
        <f t="shared" si="2"/>
        <v>0</v>
      </c>
      <c r="J11" s="179">
        <v>0</v>
      </c>
      <c r="K11" s="69" t="s">
        <v>22</v>
      </c>
    </row>
    <row r="12" spans="1:18" x14ac:dyDescent="0.25">
      <c r="A12" s="75" t="s">
        <v>77</v>
      </c>
      <c r="B12" s="27">
        <f>20+9</f>
        <v>29</v>
      </c>
      <c r="C12" s="27">
        <v>1</v>
      </c>
      <c r="D12" s="180">
        <f t="shared" si="0"/>
        <v>29</v>
      </c>
      <c r="E12" s="180">
        <f t="shared" si="1"/>
        <v>1</v>
      </c>
      <c r="F12" s="27">
        <v>0</v>
      </c>
      <c r="G12" s="27">
        <v>0</v>
      </c>
      <c r="H12" s="27">
        <v>0</v>
      </c>
      <c r="I12" s="27">
        <f t="shared" si="2"/>
        <v>29</v>
      </c>
      <c r="J12" s="168">
        <v>0</v>
      </c>
      <c r="K12" s="69" t="s">
        <v>22</v>
      </c>
    </row>
    <row r="13" spans="1:18" x14ac:dyDescent="0.25">
      <c r="A13" s="75" t="s">
        <v>78</v>
      </c>
      <c r="B13" s="27">
        <f>114+12+1+3+4+2+1+31+1+6+3+30</f>
        <v>208</v>
      </c>
      <c r="C13" s="27">
        <v>21</v>
      </c>
      <c r="D13" s="180">
        <f t="shared" si="0"/>
        <v>208</v>
      </c>
      <c r="E13" s="180">
        <f t="shared" si="1"/>
        <v>21</v>
      </c>
      <c r="F13" s="27">
        <v>22</v>
      </c>
      <c r="G13" s="27">
        <v>0</v>
      </c>
      <c r="H13" s="27">
        <v>0</v>
      </c>
      <c r="I13" s="27">
        <f t="shared" si="2"/>
        <v>230</v>
      </c>
      <c r="J13" s="168">
        <v>3</v>
      </c>
      <c r="K13" s="69" t="s">
        <v>22</v>
      </c>
    </row>
    <row r="14" spans="1:18" x14ac:dyDescent="0.25">
      <c r="A14" s="75" t="s">
        <v>79</v>
      </c>
      <c r="B14" s="27">
        <v>47</v>
      </c>
      <c r="C14" s="27">
        <v>1</v>
      </c>
      <c r="D14" s="180">
        <f t="shared" si="0"/>
        <v>47</v>
      </c>
      <c r="E14" s="180">
        <f t="shared" si="1"/>
        <v>1</v>
      </c>
      <c r="F14" s="27">
        <v>1</v>
      </c>
      <c r="G14" s="27">
        <v>0</v>
      </c>
      <c r="H14" s="27">
        <v>0</v>
      </c>
      <c r="I14" s="27">
        <f t="shared" si="2"/>
        <v>48</v>
      </c>
      <c r="J14" s="168">
        <v>0</v>
      </c>
      <c r="K14" s="69" t="s">
        <v>22</v>
      </c>
    </row>
    <row r="15" spans="1:18" x14ac:dyDescent="0.25">
      <c r="A15" s="75" t="s">
        <v>80</v>
      </c>
      <c r="B15" s="27">
        <f>121+14</f>
        <v>135</v>
      </c>
      <c r="C15" s="27">
        <v>30</v>
      </c>
      <c r="D15" s="180">
        <f t="shared" si="0"/>
        <v>135</v>
      </c>
      <c r="E15" s="180">
        <f t="shared" si="1"/>
        <v>30</v>
      </c>
      <c r="F15" s="27">
        <v>39</v>
      </c>
      <c r="G15" s="27">
        <v>3</v>
      </c>
      <c r="H15" s="27">
        <v>0</v>
      </c>
      <c r="I15" s="27">
        <f t="shared" si="2"/>
        <v>177</v>
      </c>
      <c r="J15" s="168">
        <v>3</v>
      </c>
      <c r="K15" s="69" t="s">
        <v>22</v>
      </c>
    </row>
    <row r="16" spans="1:18" x14ac:dyDescent="0.25">
      <c r="A16" s="75" t="s">
        <v>81</v>
      </c>
      <c r="B16" s="27">
        <f>2+10</f>
        <v>12</v>
      </c>
      <c r="C16" s="27">
        <f>10+10</f>
        <v>20</v>
      </c>
      <c r="D16" s="180">
        <f t="shared" si="0"/>
        <v>12</v>
      </c>
      <c r="E16" s="180">
        <f t="shared" si="1"/>
        <v>20</v>
      </c>
      <c r="F16" s="27">
        <v>8</v>
      </c>
      <c r="G16" s="27">
        <v>0</v>
      </c>
      <c r="H16" s="27">
        <v>0</v>
      </c>
      <c r="I16" s="27">
        <f t="shared" si="2"/>
        <v>20</v>
      </c>
      <c r="J16" s="168">
        <v>2</v>
      </c>
      <c r="K16" s="69" t="s">
        <v>22</v>
      </c>
    </row>
    <row r="17" spans="1:11" x14ac:dyDescent="0.25">
      <c r="A17" s="75" t="s">
        <v>82</v>
      </c>
      <c r="B17" s="27">
        <v>12</v>
      </c>
      <c r="C17" s="27">
        <v>5</v>
      </c>
      <c r="D17" s="180">
        <f t="shared" si="0"/>
        <v>12</v>
      </c>
      <c r="E17" s="180">
        <f t="shared" si="1"/>
        <v>5</v>
      </c>
      <c r="F17" s="27">
        <v>0</v>
      </c>
      <c r="G17" s="27">
        <v>0</v>
      </c>
      <c r="H17" s="27">
        <v>0</v>
      </c>
      <c r="I17" s="27">
        <f t="shared" si="2"/>
        <v>12</v>
      </c>
      <c r="J17" s="168">
        <v>1</v>
      </c>
      <c r="K17" s="69" t="s">
        <v>22</v>
      </c>
    </row>
    <row r="18" spans="1:11" x14ac:dyDescent="0.25">
      <c r="A18" s="75" t="s">
        <v>83</v>
      </c>
      <c r="B18" s="27">
        <f>23+3</f>
        <v>26</v>
      </c>
      <c r="C18" s="27">
        <v>0</v>
      </c>
      <c r="D18" s="245">
        <f t="shared" si="0"/>
        <v>26</v>
      </c>
      <c r="E18" s="180">
        <f t="shared" si="1"/>
        <v>0</v>
      </c>
      <c r="F18" s="27">
        <v>0</v>
      </c>
      <c r="G18" s="27">
        <v>0</v>
      </c>
      <c r="H18" s="27">
        <v>0</v>
      </c>
      <c r="I18" s="27">
        <f t="shared" si="2"/>
        <v>26</v>
      </c>
      <c r="J18" s="168">
        <v>1</v>
      </c>
      <c r="K18" s="69" t="s">
        <v>22</v>
      </c>
    </row>
    <row r="19" spans="1:11" x14ac:dyDescent="0.25">
      <c r="A19" s="75" t="s">
        <v>84</v>
      </c>
      <c r="B19" s="27">
        <v>34</v>
      </c>
      <c r="C19" s="27">
        <v>5</v>
      </c>
      <c r="D19" s="180">
        <f t="shared" si="0"/>
        <v>34</v>
      </c>
      <c r="E19" s="180">
        <f t="shared" si="1"/>
        <v>5</v>
      </c>
      <c r="F19" s="27">
        <v>0</v>
      </c>
      <c r="G19" s="27">
        <v>0</v>
      </c>
      <c r="H19" s="27">
        <v>0</v>
      </c>
      <c r="I19" s="27">
        <f t="shared" si="2"/>
        <v>34</v>
      </c>
      <c r="J19" s="168">
        <v>0</v>
      </c>
      <c r="K19" s="69" t="s">
        <v>22</v>
      </c>
    </row>
    <row r="20" spans="1:11" x14ac:dyDescent="0.25">
      <c r="A20" s="75" t="s">
        <v>85</v>
      </c>
      <c r="B20" s="27">
        <v>1</v>
      </c>
      <c r="C20" s="27">
        <v>1</v>
      </c>
      <c r="D20" s="180">
        <f t="shared" si="0"/>
        <v>1</v>
      </c>
      <c r="E20" s="180">
        <f t="shared" si="1"/>
        <v>1</v>
      </c>
      <c r="F20" s="27">
        <v>0</v>
      </c>
      <c r="G20" s="27">
        <v>0</v>
      </c>
      <c r="H20" s="27">
        <v>0</v>
      </c>
      <c r="I20" s="27">
        <f t="shared" si="2"/>
        <v>1</v>
      </c>
      <c r="J20" s="168">
        <v>1</v>
      </c>
      <c r="K20" s="69" t="s">
        <v>22</v>
      </c>
    </row>
    <row r="21" spans="1:11" x14ac:dyDescent="0.25">
      <c r="A21" s="75" t="s">
        <v>86</v>
      </c>
      <c r="B21" s="27">
        <v>0</v>
      </c>
      <c r="C21" s="27">
        <v>0</v>
      </c>
      <c r="D21" s="180">
        <f t="shared" si="0"/>
        <v>0</v>
      </c>
      <c r="E21" s="180">
        <f t="shared" si="1"/>
        <v>0</v>
      </c>
      <c r="F21" s="27">
        <v>0</v>
      </c>
      <c r="G21" s="27">
        <v>0</v>
      </c>
      <c r="H21" s="27">
        <v>0</v>
      </c>
      <c r="I21" s="27">
        <f t="shared" si="2"/>
        <v>0</v>
      </c>
      <c r="J21" s="168">
        <v>0</v>
      </c>
      <c r="K21" s="69" t="s">
        <v>22</v>
      </c>
    </row>
    <row r="22" spans="1:11" x14ac:dyDescent="0.25">
      <c r="A22" s="75" t="s">
        <v>87</v>
      </c>
      <c r="B22" s="27">
        <v>0</v>
      </c>
      <c r="C22" s="27">
        <v>0</v>
      </c>
      <c r="D22" s="180">
        <f t="shared" si="0"/>
        <v>0</v>
      </c>
      <c r="E22" s="180">
        <f t="shared" si="1"/>
        <v>0</v>
      </c>
      <c r="F22" s="27">
        <v>0</v>
      </c>
      <c r="G22" s="27">
        <v>0</v>
      </c>
      <c r="H22" s="27">
        <v>0</v>
      </c>
      <c r="I22" s="27">
        <f t="shared" si="2"/>
        <v>0</v>
      </c>
      <c r="J22" s="168">
        <v>0</v>
      </c>
      <c r="K22" s="69" t="s">
        <v>22</v>
      </c>
    </row>
    <row r="23" spans="1:11" x14ac:dyDescent="0.25">
      <c r="A23" s="75" t="s">
        <v>88</v>
      </c>
      <c r="B23" s="27">
        <v>2</v>
      </c>
      <c r="C23" s="27">
        <v>0</v>
      </c>
      <c r="D23" s="180">
        <f t="shared" si="0"/>
        <v>2</v>
      </c>
      <c r="E23" s="180">
        <f t="shared" si="1"/>
        <v>0</v>
      </c>
      <c r="F23" s="27">
        <v>0</v>
      </c>
      <c r="G23" s="27">
        <v>0</v>
      </c>
      <c r="H23" s="27">
        <v>0</v>
      </c>
      <c r="I23" s="27">
        <f t="shared" si="2"/>
        <v>2</v>
      </c>
      <c r="J23" s="168">
        <v>0</v>
      </c>
      <c r="K23" s="69" t="s">
        <v>22</v>
      </c>
    </row>
    <row r="24" spans="1:11" x14ac:dyDescent="0.25">
      <c r="A24" s="75" t="s">
        <v>90</v>
      </c>
      <c r="B24" s="27">
        <v>4</v>
      </c>
      <c r="C24" s="27">
        <v>0</v>
      </c>
      <c r="D24" s="180">
        <f t="shared" si="0"/>
        <v>4</v>
      </c>
      <c r="E24" s="180">
        <f t="shared" si="1"/>
        <v>0</v>
      </c>
      <c r="F24" s="27">
        <v>0</v>
      </c>
      <c r="G24" s="27">
        <v>0</v>
      </c>
      <c r="H24" s="27">
        <v>0</v>
      </c>
      <c r="I24" s="27">
        <f t="shared" si="2"/>
        <v>4</v>
      </c>
      <c r="J24" s="168">
        <v>0</v>
      </c>
      <c r="K24" s="69" t="s">
        <v>22</v>
      </c>
    </row>
    <row r="25" spans="1:11" x14ac:dyDescent="0.25">
      <c r="A25" s="75" t="s">
        <v>89</v>
      </c>
      <c r="B25" s="27">
        <v>0</v>
      </c>
      <c r="C25" s="27">
        <v>0</v>
      </c>
      <c r="D25" s="27">
        <f t="shared" si="0"/>
        <v>0</v>
      </c>
      <c r="E25" s="27">
        <f t="shared" si="1"/>
        <v>0</v>
      </c>
      <c r="F25" s="27">
        <v>0</v>
      </c>
      <c r="G25" s="27">
        <v>0</v>
      </c>
      <c r="H25" s="27">
        <v>0</v>
      </c>
      <c r="I25" s="27">
        <f t="shared" si="2"/>
        <v>0</v>
      </c>
      <c r="J25" s="168">
        <v>0</v>
      </c>
      <c r="K25" s="69" t="s">
        <v>22</v>
      </c>
    </row>
    <row r="26" spans="1:11" x14ac:dyDescent="0.25">
      <c r="A26" s="78" t="s">
        <v>27</v>
      </c>
      <c r="B26" s="171">
        <f t="shared" ref="B26:J26" si="3">SUM(B9:B25)</f>
        <v>557</v>
      </c>
      <c r="C26" s="171">
        <f t="shared" si="3"/>
        <v>90</v>
      </c>
      <c r="D26" s="171">
        <f t="shared" si="3"/>
        <v>557</v>
      </c>
      <c r="E26" s="171">
        <f t="shared" si="3"/>
        <v>90</v>
      </c>
      <c r="F26" s="171">
        <f t="shared" si="3"/>
        <v>71</v>
      </c>
      <c r="G26" s="171">
        <f t="shared" si="3"/>
        <v>3</v>
      </c>
      <c r="H26" s="171">
        <f t="shared" si="3"/>
        <v>0</v>
      </c>
      <c r="I26" s="171">
        <f t="shared" si="3"/>
        <v>631</v>
      </c>
      <c r="J26" s="172">
        <f t="shared" si="3"/>
        <v>12</v>
      </c>
      <c r="K26" s="69" t="s">
        <v>22</v>
      </c>
    </row>
    <row r="27" spans="1:11" x14ac:dyDescent="0.25">
      <c r="A27" s="76" t="s">
        <v>95</v>
      </c>
      <c r="B27" s="178">
        <f>557-5</f>
        <v>552</v>
      </c>
      <c r="C27" s="178">
        <v>90</v>
      </c>
      <c r="D27" s="178">
        <v>553</v>
      </c>
      <c r="E27" s="178">
        <v>90</v>
      </c>
      <c r="F27" s="178">
        <v>71</v>
      </c>
      <c r="G27" s="178">
        <v>3</v>
      </c>
      <c r="H27" s="178">
        <f t="shared" ref="H27:H29" si="4">SUM(H11:H26)</f>
        <v>0</v>
      </c>
      <c r="I27" s="178">
        <f t="shared" si="2"/>
        <v>627</v>
      </c>
      <c r="J27" s="179">
        <v>12</v>
      </c>
      <c r="K27" s="69" t="s">
        <v>22</v>
      </c>
    </row>
    <row r="28" spans="1:11" x14ac:dyDescent="0.25">
      <c r="A28" s="77" t="s">
        <v>96</v>
      </c>
      <c r="B28" s="27">
        <v>0</v>
      </c>
      <c r="C28" s="27">
        <v>0</v>
      </c>
      <c r="D28" s="27">
        <v>0</v>
      </c>
      <c r="E28" s="27">
        <v>0</v>
      </c>
      <c r="F28" s="27">
        <v>0</v>
      </c>
      <c r="G28" s="27">
        <v>0</v>
      </c>
      <c r="H28" s="27">
        <f t="shared" si="4"/>
        <v>0</v>
      </c>
      <c r="I28" s="27">
        <f t="shared" si="2"/>
        <v>0</v>
      </c>
      <c r="J28" s="168">
        <v>0</v>
      </c>
      <c r="K28" s="69" t="s">
        <v>22</v>
      </c>
    </row>
    <row r="29" spans="1:11" x14ac:dyDescent="0.25">
      <c r="A29" s="77" t="s">
        <v>97</v>
      </c>
      <c r="B29" s="27">
        <v>5</v>
      </c>
      <c r="C29" s="27">
        <v>0</v>
      </c>
      <c r="D29" s="27">
        <v>4</v>
      </c>
      <c r="E29" s="27">
        <v>0</v>
      </c>
      <c r="F29" s="27">
        <v>0</v>
      </c>
      <c r="G29" s="27">
        <v>0</v>
      </c>
      <c r="H29" s="27">
        <f t="shared" si="4"/>
        <v>0</v>
      </c>
      <c r="I29" s="27">
        <f t="shared" si="2"/>
        <v>4</v>
      </c>
      <c r="J29" s="168">
        <v>0</v>
      </c>
      <c r="K29" s="69" t="s">
        <v>22</v>
      </c>
    </row>
    <row r="30" spans="1:11" x14ac:dyDescent="0.25">
      <c r="A30" s="78" t="s">
        <v>27</v>
      </c>
      <c r="B30" s="171">
        <f>SUM(B27:B29)</f>
        <v>557</v>
      </c>
      <c r="C30" s="171">
        <f t="shared" ref="C30:J30" si="5">SUM(C27:C29)</f>
        <v>90</v>
      </c>
      <c r="D30" s="171">
        <f t="shared" si="5"/>
        <v>557</v>
      </c>
      <c r="E30" s="171">
        <f t="shared" si="5"/>
        <v>90</v>
      </c>
      <c r="F30" s="171">
        <f t="shared" si="5"/>
        <v>71</v>
      </c>
      <c r="G30" s="171">
        <f t="shared" si="5"/>
        <v>3</v>
      </c>
      <c r="H30" s="171">
        <f t="shared" si="5"/>
        <v>0</v>
      </c>
      <c r="I30" s="171">
        <f t="shared" si="5"/>
        <v>631</v>
      </c>
      <c r="J30" s="172">
        <f t="shared" si="5"/>
        <v>12</v>
      </c>
      <c r="K30" s="69" t="s">
        <v>22</v>
      </c>
    </row>
    <row r="31" spans="1:11" x14ac:dyDescent="0.25">
      <c r="K31" s="69" t="s">
        <v>23</v>
      </c>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1" orientation="landscape" r:id="rId1"/>
  <headerFooter>
    <oddHeader>&amp;L&amp;"Arial,Bold"&amp;12I. Detail of Permanent Positions by Category</oddHeader>
    <oddFooter>&amp;C&amp;"Arial,Regular"Exhibit I - Details of Permanent Positions by Category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B. Summ of Req.</vt:lpstr>
      <vt:lpstr>B. Summ of Req. by DU</vt:lpstr>
      <vt:lpstr>C. Program Changes by DU</vt:lpstr>
      <vt:lpstr>D. Strategic Goals &amp; Objectives</vt:lpstr>
      <vt:lpstr>E. ATB Justification</vt:lpstr>
      <vt:lpstr>F. 2012 Crosswalk</vt:lpstr>
      <vt:lpstr>G. 2013 Crosswalk</vt:lpstr>
      <vt:lpstr>H. Reimbursable Resources</vt:lpstr>
      <vt:lpstr>I. Permanent Positions</vt:lpstr>
      <vt:lpstr>J. Financial Analysis</vt:lpstr>
      <vt:lpstr>K. Summary by Grade</vt:lpstr>
      <vt:lpstr>L. Summary by OC</vt:lpstr>
      <vt:lpstr>'B. Summ of Req.'!Print_Area</vt:lpstr>
      <vt:lpstr>'B. Summ of Req. by DU'!Print_Area</vt:lpstr>
      <vt:lpstr>'C. Program Changes by DU'!Print_Area</vt:lpstr>
      <vt:lpstr>'D. Strategic Goals &amp; Objectives'!Print_Area</vt:lpstr>
      <vt:lpstr>'E. ATB Justification'!Print_Area</vt:lpstr>
      <vt:lpstr>'F. 2012 Crosswalk'!Print_Area</vt:lpstr>
      <vt:lpstr>'G. 2013 Crosswalk'!Print_Area</vt:lpstr>
      <vt:lpstr>'H. Reimbursable Resources'!Print_Area</vt:lpstr>
      <vt:lpstr>'I. Permanent Positions'!Print_Area</vt:lpstr>
      <vt:lpstr>'J. Financial Analysis'!Print_Area</vt:lpstr>
      <vt:lpstr>'K. Summary by Grade'!Print_Area</vt:lpstr>
      <vt:lpstr>'L. Summary by OC'!Print_Area</vt:lpstr>
      <vt:lpstr>'E. ATB Justification'!Print_Titles</vt:lpstr>
      <vt:lpstr>'J. Financial Analysis'!Print_Titles</vt:lpstr>
    </vt:vector>
  </TitlesOfParts>
  <Company>JMD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tphan</dc:creator>
  <cp:lastModifiedBy>mcvrkel</cp:lastModifiedBy>
  <cp:lastPrinted>2013-03-28T21:51:50Z</cp:lastPrinted>
  <dcterms:created xsi:type="dcterms:W3CDTF">2012-12-06T16:08:32Z</dcterms:created>
  <dcterms:modified xsi:type="dcterms:W3CDTF">2013-03-28T22:12:23Z</dcterms:modified>
</cp:coreProperties>
</file>