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90" windowWidth="12855" windowHeight="9375" tabRatio="806" activeTab="4"/>
  </bookViews>
  <sheets>
    <sheet name="B. Summ of Req.1" sheetId="1" r:id="rId1"/>
    <sheet name="B. Summ of Req. by DU" sheetId="4" r:id="rId2"/>
    <sheet name="C. Program Changes by DU (2)" sheetId="19" r:id="rId3"/>
    <sheet name="D. Strategic Goals &amp; Objectives" sheetId="8" r:id="rId4"/>
    <sheet name="E. ATB Justification1" sheetId="9" r:id="rId5"/>
    <sheet name="F. 2012 Crosswalk" sheetId="10" r:id="rId6"/>
    <sheet name="G. 2013 Crosswalk1" sheetId="11" r:id="rId7"/>
    <sheet name="H. Reimbursable Resources" sheetId="12" r:id="rId8"/>
    <sheet name="I. Permanent Positions" sheetId="13" r:id="rId9"/>
    <sheet name="J. Financial Analysis" sheetId="16" r:id="rId10"/>
    <sheet name="K. Summary by Grade" sheetId="18" r:id="rId11"/>
    <sheet name="L. Summary by OC" sheetId="14" r:id="rId12"/>
  </sheets>
  <definedNames>
    <definedName name="_xlnm.Print_Area" localSheetId="1">'B. Summ of Req. by DU'!$A$1:$M$20</definedName>
    <definedName name="_xlnm.Print_Area" localSheetId="0">'B. Summ of Req.1'!$A$1:$D$43</definedName>
    <definedName name="_xlnm.Print_Area" localSheetId="2">'C. Program Changes by DU (2)'!$A$1:$J$17</definedName>
    <definedName name="_xlnm.Print_Area" localSheetId="3">'D. Strategic Goals &amp; Objectives'!$A$1:$N$13</definedName>
    <definedName name="_xlnm.Print_Area" localSheetId="4">'E. ATB Justification1'!$A$1:$G$30</definedName>
    <definedName name="_xlnm.Print_Area" localSheetId="5">'F. 2012 Crosswalk'!$A$1:$O$22</definedName>
    <definedName name="_xlnm.Print_Area" localSheetId="6">'G. 2013 Crosswalk1'!$A$1:$M$23</definedName>
    <definedName name="_xlnm.Print_Area" localSheetId="7">'H. Reimbursable Resources'!$A$1:$M$56</definedName>
    <definedName name="_xlnm.Print_Area" localSheetId="8">'I. Permanent Positions'!$A$1:$J$16</definedName>
    <definedName name="_xlnm.Print_Area" localSheetId="9">'J. Financial Analysis'!$A$1:$G$14</definedName>
    <definedName name="_xlnm.Print_Area" localSheetId="10">'K. Summary by Grade'!$A$1:$L$29</definedName>
    <definedName name="_xlnm.Print_Area" localSheetId="11">'L. Summary by OC'!$A$1:$I$43</definedName>
    <definedName name="_xlnm.Print_Titles" localSheetId="4">'E. ATB Justification1'!$1:$6</definedName>
    <definedName name="_xlnm.Print_Titles" localSheetId="9">'J. Financial Analysis'!$1:$5</definedName>
  </definedNames>
  <calcPr calcId="145621"/>
</workbook>
</file>

<file path=xl/calcChain.xml><?xml version="1.0" encoding="utf-8"?>
<calcChain xmlns="http://schemas.openxmlformats.org/spreadsheetml/2006/main">
  <c r="E23" i="9" l="1"/>
  <c r="F23" i="9"/>
  <c r="F16" i="19"/>
  <c r="D16" i="19"/>
  <c r="E16" i="19"/>
  <c r="G16" i="19"/>
  <c r="H16" i="19"/>
  <c r="I16" i="19"/>
  <c r="J16" i="19"/>
  <c r="C16" i="19"/>
  <c r="M33" i="12"/>
  <c r="M34" i="12"/>
  <c r="M35" i="12"/>
  <c r="M36" i="12"/>
  <c r="M37" i="12"/>
  <c r="M38" i="12"/>
  <c r="M39" i="12"/>
  <c r="M40" i="12"/>
  <c r="M41" i="12"/>
  <c r="M42" i="12"/>
  <c r="M43" i="12"/>
  <c r="M44" i="12"/>
  <c r="M45" i="12"/>
  <c r="M46" i="12"/>
  <c r="M47" i="12"/>
  <c r="M48" i="12"/>
  <c r="M49" i="12"/>
  <c r="M50" i="12"/>
  <c r="M51" i="12"/>
  <c r="M52" i="12"/>
  <c r="M53" i="12"/>
  <c r="L32" i="12"/>
  <c r="L33" i="12"/>
  <c r="L34" i="12"/>
  <c r="L35" i="12"/>
  <c r="L36" i="12"/>
  <c r="L37" i="12"/>
  <c r="L38" i="12"/>
  <c r="L39" i="12"/>
  <c r="L40" i="12"/>
  <c r="L41" i="12"/>
  <c r="L42" i="12"/>
  <c r="L43" i="12"/>
  <c r="L44" i="12"/>
  <c r="L45" i="12"/>
  <c r="L46" i="12"/>
  <c r="L47" i="12"/>
  <c r="L48" i="12"/>
  <c r="L49" i="12"/>
  <c r="L50" i="12"/>
  <c r="L51" i="12"/>
  <c r="L52" i="12"/>
  <c r="L53" i="12"/>
  <c r="L54" i="12"/>
  <c r="L55" i="12"/>
  <c r="M55" i="12" l="1"/>
  <c r="M24" i="12"/>
  <c r="M25" i="12"/>
  <c r="M26" i="12"/>
  <c r="M27" i="12"/>
  <c r="M28" i="12"/>
  <c r="M29" i="12"/>
  <c r="M30" i="12"/>
  <c r="M31" i="12"/>
  <c r="M32" i="12"/>
  <c r="M22" i="12"/>
  <c r="M23" i="12"/>
  <c r="M21" i="12"/>
  <c r="M20" i="12"/>
  <c r="M19" i="12"/>
  <c r="M18" i="12"/>
  <c r="M17" i="12"/>
  <c r="M16" i="12"/>
  <c r="M15" i="12"/>
  <c r="M14" i="12"/>
  <c r="M13" i="12"/>
  <c r="M12" i="12"/>
  <c r="M11" i="12"/>
  <c r="M10" i="12"/>
  <c r="K27" i="12"/>
  <c r="L27" i="12"/>
  <c r="K28" i="12"/>
  <c r="L28" i="12"/>
  <c r="K29" i="12"/>
  <c r="L29" i="12"/>
  <c r="K30" i="12"/>
  <c r="L30" i="12"/>
  <c r="K31" i="12"/>
  <c r="L31" i="12"/>
  <c r="K32" i="12"/>
  <c r="K33" i="12"/>
  <c r="K34" i="12"/>
  <c r="K35" i="12"/>
  <c r="K36" i="12"/>
  <c r="K37" i="12"/>
  <c r="K38" i="12"/>
  <c r="K39" i="12"/>
  <c r="K40" i="12"/>
  <c r="K41" i="12"/>
  <c r="K42" i="12"/>
  <c r="K43" i="12"/>
  <c r="K44" i="12"/>
  <c r="K45" i="12"/>
  <c r="K46" i="12"/>
  <c r="K47" i="12"/>
  <c r="K48" i="12"/>
  <c r="K49" i="12"/>
  <c r="K50" i="12"/>
  <c r="K51" i="12"/>
  <c r="K52" i="12"/>
  <c r="K53" i="12"/>
  <c r="K54" i="12"/>
  <c r="K55" i="12"/>
  <c r="L26" i="12"/>
  <c r="L25" i="12"/>
  <c r="L24" i="12"/>
  <c r="L23" i="12"/>
  <c r="L22" i="12"/>
  <c r="L21" i="12"/>
  <c r="L20" i="12"/>
  <c r="L19" i="12"/>
  <c r="L18" i="12"/>
  <c r="L17" i="12"/>
  <c r="L16" i="12"/>
  <c r="L15" i="12"/>
  <c r="L14" i="12"/>
  <c r="L13" i="12"/>
  <c r="L12" i="12"/>
  <c r="L11" i="12"/>
  <c r="L10" i="12"/>
  <c r="L9" i="12"/>
  <c r="J9" i="12"/>
  <c r="C13" i="16" l="1"/>
  <c r="G13" i="16" s="1"/>
  <c r="C12" i="16"/>
  <c r="G12" i="16" s="1"/>
  <c r="C11" i="16"/>
  <c r="G11" i="16" s="1"/>
  <c r="E14" i="16"/>
  <c r="C14" i="16" l="1"/>
  <c r="D14" i="16"/>
  <c r="B14" i="16"/>
  <c r="C27" i="1"/>
  <c r="D16" i="13"/>
  <c r="D12" i="13"/>
  <c r="D10" i="8" l="1"/>
  <c r="E10" i="8"/>
  <c r="F10" i="8"/>
  <c r="G10" i="8"/>
  <c r="H10" i="8"/>
  <c r="I10" i="8"/>
  <c r="J10" i="8"/>
  <c r="K10" i="8"/>
  <c r="L10" i="8"/>
  <c r="C10" i="8"/>
  <c r="N9" i="8"/>
  <c r="N10" i="8" s="1"/>
  <c r="M9" i="8"/>
  <c r="M10" i="8" s="1"/>
  <c r="B27" i="1"/>
  <c r="K11" i="12" l="1"/>
  <c r="K12" i="12"/>
  <c r="K13" i="12"/>
  <c r="K14" i="12"/>
  <c r="K15" i="12"/>
  <c r="K16" i="12"/>
  <c r="K17" i="12"/>
  <c r="K18" i="12"/>
  <c r="K19" i="12"/>
  <c r="K20" i="12"/>
  <c r="K21" i="12"/>
  <c r="K22" i="12"/>
  <c r="K23" i="12"/>
  <c r="K24" i="12"/>
  <c r="K25" i="12"/>
  <c r="K26" i="12"/>
  <c r="G54" i="12"/>
  <c r="M54" i="12" s="1"/>
  <c r="D9" i="12" l="1"/>
  <c r="D56" i="12" s="1"/>
  <c r="G9" i="12"/>
  <c r="M9" i="12" s="1"/>
  <c r="M9" i="11" l="1"/>
  <c r="M10" i="11" s="1"/>
  <c r="J10" i="11" l="1"/>
  <c r="I10" i="11"/>
  <c r="G10" i="11"/>
  <c r="F10" i="11"/>
  <c r="E10" i="11"/>
  <c r="D10" i="11"/>
  <c r="C10" i="11"/>
  <c r="B10" i="11"/>
  <c r="L9" i="11"/>
  <c r="L10" i="11" s="1"/>
  <c r="K9" i="11"/>
  <c r="K10" i="11" s="1"/>
  <c r="G29" i="9"/>
  <c r="F29" i="9"/>
  <c r="E29" i="9"/>
  <c r="G26" i="9"/>
  <c r="G23" i="9"/>
  <c r="G14" i="9"/>
  <c r="F14" i="9"/>
  <c r="E14" i="9"/>
  <c r="G10" i="9"/>
  <c r="G30" i="9" l="1"/>
  <c r="E26" i="14"/>
  <c r="E25" i="14"/>
  <c r="E24" i="14"/>
  <c r="C40" i="14"/>
  <c r="E38" i="14"/>
  <c r="C25" i="14"/>
  <c r="C26" i="14"/>
  <c r="C24" i="14"/>
  <c r="C22" i="14"/>
  <c r="C33" i="14"/>
  <c r="G26" i="14"/>
  <c r="G25" i="14"/>
  <c r="G24" i="14"/>
  <c r="G8" i="14"/>
  <c r="B39" i="1" l="1"/>
  <c r="C39" i="1"/>
  <c r="D39" i="1"/>
  <c r="I8" i="14"/>
  <c r="G16" i="14"/>
  <c r="D23" i="1"/>
  <c r="D27" i="1" s="1"/>
  <c r="H8" i="14"/>
  <c r="G9" i="4"/>
  <c r="F26" i="9" l="1"/>
  <c r="F30" i="9" s="1"/>
  <c r="E25" i="9"/>
  <c r="E26" i="9" s="1"/>
  <c r="E30" i="9" s="1"/>
  <c r="O9" i="10" l="1"/>
  <c r="G10" i="10"/>
  <c r="F10" i="10"/>
  <c r="E10" i="10"/>
  <c r="A14" i="4" l="1"/>
  <c r="B14" i="14" l="1"/>
  <c r="K9" i="12"/>
  <c r="K9" i="4"/>
  <c r="H14" i="4" s="1"/>
  <c r="B10" i="4"/>
  <c r="M9" i="10" l="1"/>
  <c r="D18" i="1" l="1"/>
  <c r="D28" i="1" s="1"/>
  <c r="C18" i="1"/>
  <c r="B18" i="1"/>
  <c r="I10" i="13" l="1"/>
  <c r="L24" i="18" l="1"/>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L9" i="18"/>
  <c r="K9" i="18"/>
  <c r="J25" i="18"/>
  <c r="I25" i="18"/>
  <c r="H25" i="18"/>
  <c r="G25" i="18"/>
  <c r="F25" i="18"/>
  <c r="E25" i="18"/>
  <c r="L8" i="18"/>
  <c r="K8" i="18"/>
  <c r="L25" i="18" l="1"/>
  <c r="K25" i="18"/>
  <c r="G14" i="16"/>
  <c r="F14" i="16" l="1"/>
  <c r="I40" i="14"/>
  <c r="I38" i="14"/>
  <c r="I26" i="14" l="1"/>
  <c r="I25" i="14"/>
  <c r="I24" i="14"/>
  <c r="I20" i="14"/>
  <c r="I16" i="14"/>
  <c r="C14" i="14"/>
  <c r="G16" i="13"/>
  <c r="F16" i="13"/>
  <c r="E16" i="13"/>
  <c r="C16" i="13"/>
  <c r="B16" i="13"/>
  <c r="J12" i="13"/>
  <c r="H12" i="13"/>
  <c r="H13" i="13" s="1"/>
  <c r="G12" i="13"/>
  <c r="F12" i="13"/>
  <c r="E12" i="13"/>
  <c r="C12" i="13"/>
  <c r="B12" i="13"/>
  <c r="C37" i="14" l="1"/>
  <c r="C43" i="14" s="1"/>
  <c r="F14" i="14"/>
  <c r="G14" i="14"/>
  <c r="G37" i="14" s="1"/>
  <c r="G43" i="14" s="1"/>
  <c r="D14" i="14"/>
  <c r="E14" i="14"/>
  <c r="E37" i="14" s="1"/>
  <c r="E43" i="14" s="1"/>
  <c r="I12" i="13"/>
  <c r="I14" i="14"/>
  <c r="H14" i="13"/>
  <c r="H15" i="13" l="1"/>
  <c r="I15" i="13" s="1"/>
  <c r="I14" i="13"/>
  <c r="I37" i="14"/>
  <c r="I43" i="14" s="1"/>
  <c r="H14" i="14"/>
  <c r="J16" i="13"/>
  <c r="H16" i="13" l="1"/>
  <c r="I16" i="13"/>
  <c r="K10" i="12"/>
  <c r="J56" i="12"/>
  <c r="I56" i="12"/>
  <c r="H56" i="12"/>
  <c r="G56" i="12"/>
  <c r="F56" i="12"/>
  <c r="E56" i="12"/>
  <c r="C56" i="12"/>
  <c r="B56" i="12"/>
  <c r="J10" i="10"/>
  <c r="I10" i="10"/>
  <c r="H10" i="10"/>
  <c r="L10" i="10"/>
  <c r="K10" i="10"/>
  <c r="D10" i="10"/>
  <c r="C10" i="10"/>
  <c r="B10" i="10"/>
  <c r="L56" i="12" l="1"/>
  <c r="K56" i="12"/>
  <c r="M56" i="12"/>
  <c r="N10" i="10"/>
  <c r="M10" i="10"/>
  <c r="O10" i="10"/>
  <c r="G15" i="4" l="1"/>
  <c r="F15" i="4"/>
  <c r="E15" i="4"/>
  <c r="D15" i="4"/>
  <c r="C15" i="4"/>
  <c r="B15" i="4"/>
  <c r="J10" i="4"/>
  <c r="I10" i="4"/>
  <c r="H10" i="4"/>
  <c r="G10" i="4"/>
  <c r="F10" i="4"/>
  <c r="E10" i="4"/>
  <c r="D10" i="4"/>
  <c r="C10" i="4"/>
  <c r="M9" i="4"/>
  <c r="J14" i="4" s="1"/>
  <c r="L9" i="4"/>
  <c r="I14" i="4" s="1"/>
  <c r="C28" i="1"/>
  <c r="B28" i="1"/>
  <c r="C10" i="1"/>
  <c r="B10" i="1"/>
  <c r="B14" i="1" s="1"/>
  <c r="D10" i="1"/>
  <c r="D14" i="1" s="1"/>
  <c r="C29" i="1" l="1"/>
  <c r="B29" i="1"/>
  <c r="B40" i="1" s="1"/>
  <c r="B41" i="1" s="1"/>
  <c r="K10" i="4"/>
  <c r="L10" i="4"/>
  <c r="M10" i="4"/>
  <c r="J15" i="4"/>
  <c r="I15" i="4"/>
  <c r="H15" i="4"/>
  <c r="D29" i="1"/>
  <c r="D40" i="1" l="1"/>
  <c r="D41" i="1" s="1"/>
  <c r="C40" i="1"/>
  <c r="C41" i="1" s="1"/>
</calcChain>
</file>

<file path=xl/sharedStrings.xml><?xml version="1.0" encoding="utf-8"?>
<sst xmlns="http://schemas.openxmlformats.org/spreadsheetml/2006/main" count="788" uniqueCount="247">
  <si>
    <t>Summary of Requirements</t>
  </si>
  <si>
    <t>Salaries and Expenses</t>
  </si>
  <si>
    <t>(Dollars in Thousands)</t>
  </si>
  <si>
    <t>FY 2014 Request</t>
  </si>
  <si>
    <t>Direct Pos.</t>
  </si>
  <si>
    <t>Amount</t>
  </si>
  <si>
    <t>2012 Balance Rescission (if applicable)</t>
  </si>
  <si>
    <t>2012 Enacted</t>
  </si>
  <si>
    <t>2013 Continuing Resolution</t>
  </si>
  <si>
    <t>Technical Adjustments</t>
  </si>
  <si>
    <t>Transfers:</t>
  </si>
  <si>
    <t>Pay and Benefits</t>
  </si>
  <si>
    <t>Domestic Rent and Facilities</t>
  </si>
  <si>
    <t>Other Adjustments</t>
  </si>
  <si>
    <t>2014 Current Services</t>
  </si>
  <si>
    <t>Program Changes</t>
  </si>
  <si>
    <t>Total Program Changes</t>
  </si>
  <si>
    <t>2014 Total Request</t>
  </si>
  <si>
    <t>end of line</t>
  </si>
  <si>
    <t>end of sheet</t>
  </si>
  <si>
    <t>2014 Increases</t>
  </si>
  <si>
    <t>2014 Offsets</t>
  </si>
  <si>
    <t>2014 Request</t>
  </si>
  <si>
    <t>Total</t>
  </si>
  <si>
    <t>Overtime</t>
  </si>
  <si>
    <t>Direct FTE</t>
  </si>
  <si>
    <t>FY 2014 Program Increases/Offsets by Decision Unit</t>
  </si>
  <si>
    <t>Program Increases</t>
  </si>
  <si>
    <t>Total Increases</t>
  </si>
  <si>
    <t>Program Offsets</t>
  </si>
  <si>
    <t>Total Program Increases</t>
  </si>
  <si>
    <t>Agt./
Atty.</t>
  </si>
  <si>
    <t>Resources by Department of Justice Strategic Goal/Objective</t>
  </si>
  <si>
    <t>Strategic Goal and Strategic Objective</t>
  </si>
  <si>
    <t>Direct Amount</t>
  </si>
  <si>
    <t>2012 Appropriation Enacted with Balance Rescissions</t>
  </si>
  <si>
    <t>Direct/
Reimb FTE</t>
  </si>
  <si>
    <t>TOTAL</t>
  </si>
  <si>
    <t>Subtotal, Technical Adjustments</t>
  </si>
  <si>
    <t>Transfers</t>
  </si>
  <si>
    <t>Subtotal, Transfers</t>
  </si>
  <si>
    <t>25.6 Medical Care</t>
  </si>
  <si>
    <t>Subtotal, Pay and Benefits</t>
  </si>
  <si>
    <t>Subtotal, Domestic Rent and Facilities</t>
  </si>
  <si>
    <t>Subtotal, Other Adjustments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</si>
  <si>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</si>
  <si>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</si>
  <si>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</si>
  <si>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</si>
  <si>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</si>
  <si>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</si>
  <si>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</si>
  <si>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</si>
  <si>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</si>
  <si>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</si>
  <si>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</si>
  <si>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</si>
  <si>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</si>
  <si>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Clerical and Office Services (300-399)</t>
  </si>
  <si>
    <t>Accounting and Budget (500-599)</t>
  </si>
  <si>
    <t>Business &amp; Industry (1100-1199)</t>
  </si>
  <si>
    <t>Information Technology Mgmt  (2210)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</si>
  <si>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</si>
  <si>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</si>
  <si>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</si>
  <si>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</si>
  <si>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</si>
  <si>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</si>
  <si>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</si>
  <si>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</si>
  <si>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</si>
  <si>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</si>
  <si>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</si>
  <si>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</si>
  <si>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</si>
  <si>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</si>
  <si>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</si>
  <si>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</si>
  <si>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</si>
  <si>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</si>
  <si>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</si>
  <si>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</si>
  <si>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</si>
  <si>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</si>
  <si>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</si>
  <si>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</si>
  <si>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</si>
  <si>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</si>
  <si>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</si>
  <si>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</si>
  <si>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</si>
  <si>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</si>
  <si>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</si>
  <si>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</si>
  <si>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</si>
  <si>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</si>
  <si>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Financial Analysis of Program Changes</t>
  </si>
  <si>
    <t>Program Increase 1</t>
  </si>
  <si>
    <t>GS-15</t>
  </si>
  <si>
    <t>GS-14</t>
  </si>
  <si>
    <t>GS-13</t>
  </si>
  <si>
    <t>GS-12</t>
  </si>
  <si>
    <t>GS-11</t>
  </si>
  <si>
    <t>GS-10</t>
  </si>
  <si>
    <t>GS-9</t>
  </si>
  <si>
    <t>GS-8</t>
  </si>
  <si>
    <t>GS-7</t>
  </si>
  <si>
    <t>GS-6</t>
  </si>
  <si>
    <t>GS-5</t>
  </si>
  <si>
    <t>Grades and Salary Ranges</t>
  </si>
  <si>
    <t xml:space="preserve">EX </t>
  </si>
  <si>
    <t>GS-4</t>
  </si>
  <si>
    <t>GS-3</t>
  </si>
  <si>
    <t>GS-2</t>
  </si>
  <si>
    <t>GS-1</t>
  </si>
  <si>
    <t>-</t>
  </si>
  <si>
    <t>Total, Appropriated Positions</t>
  </si>
  <si>
    <t>Average SES Salary</t>
  </si>
  <si>
    <t>Average GS Salary</t>
  </si>
  <si>
    <t>Average GS Grade</t>
  </si>
  <si>
    <t>Base Adjustments</t>
  </si>
  <si>
    <t>Total 2013 Continuing Resolution (with Balance Rescission and Supplemental)</t>
  </si>
  <si>
    <t>Total Base Adjustments</t>
  </si>
  <si>
    <t>Total Technical and Base Adjustments</t>
  </si>
  <si>
    <t xml:space="preserve">2012 Appropriation Enacted </t>
  </si>
  <si>
    <t>Estimate FTE</t>
  </si>
  <si>
    <t>Actual FTE</t>
  </si>
  <si>
    <t>Estim. FTE</t>
  </si>
  <si>
    <t>Balance Rescission</t>
  </si>
  <si>
    <t>Total Direct</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</si>
  <si>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</si>
  <si>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</si>
  <si>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</si>
  <si>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</si>
  <si>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</si>
  <si>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</si>
  <si>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2013 Supplemental Appropriation -  Sandy Hurricane Relief</t>
  </si>
  <si>
    <t>Recoveries/Refunds</t>
  </si>
  <si>
    <t>Summary of Requirements by Grade</t>
  </si>
  <si>
    <t>SES/SL</t>
  </si>
  <si>
    <t>Total Program Change Requests</t>
  </si>
  <si>
    <t>11.5 Other Personnel Compensation</t>
  </si>
  <si>
    <t>22.0 Transportation of Things</t>
  </si>
  <si>
    <t>Subtract - Unobligated Balance, Start-of-Year</t>
  </si>
  <si>
    <t>Budgetary Resources</t>
  </si>
  <si>
    <t>Est. FTE</t>
  </si>
  <si>
    <t>Add - Unobligated End-of-Year, Expiring</t>
  </si>
  <si>
    <r>
      <t>2012 Enacted</t>
    </r>
    <r>
      <rPr>
        <b/>
        <vertAlign val="superscript"/>
        <sz val="11"/>
        <color theme="1"/>
        <rFont val="Arial"/>
        <family val="2"/>
      </rPr>
      <t xml:space="preserve"> 1/</t>
    </r>
  </si>
  <si>
    <r>
      <t>Total 2012 Enacted (with Balance Rescission)</t>
    </r>
    <r>
      <rPr>
        <b/>
        <vertAlign val="superscript"/>
        <sz val="11"/>
        <color theme="1"/>
        <rFont val="Arial"/>
        <family val="2"/>
      </rPr>
      <t xml:space="preserve"> 1/</t>
    </r>
  </si>
  <si>
    <t>Total Technical Adjustments</t>
  </si>
  <si>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</si>
  <si>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</si>
  <si>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</si>
  <si>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</si>
  <si>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</si>
  <si>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</si>
  <si>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</si>
  <si>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</si>
  <si>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 xml:space="preserve">JIST </t>
  </si>
  <si>
    <t xml:space="preserve">Transfers- JABS - From JIST </t>
  </si>
  <si>
    <t xml:space="preserve">Transfers- JCON and JCON S/TS Transfers - From JIST </t>
  </si>
  <si>
    <t>Other Adjustments- Working Capital Fund</t>
  </si>
  <si>
    <t>JIST</t>
  </si>
  <si>
    <t>Data Centers</t>
  </si>
  <si>
    <t>Email and Collaboration</t>
  </si>
  <si>
    <t>Telecommunications</t>
  </si>
  <si>
    <t>[14,000]</t>
  </si>
  <si>
    <t>[5,000]</t>
  </si>
  <si>
    <t>[11,300]</t>
  </si>
  <si>
    <t>[2,800]</t>
  </si>
  <si>
    <t>[600]</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</si>
  <si>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$ 16,000 is necessary to meet our increased retirement obligations as a result of this conversion.</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</si>
  <si>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 -21,000 is required to meet these commitments.</t>
    </r>
  </si>
  <si>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</si>
  <si>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 xml:space="preserve">FY 2013 Transfers - JABS from JIST </t>
  </si>
  <si>
    <t xml:space="preserve">FY 2013 Transfers-JCON and JCON S/TS form JIST </t>
  </si>
  <si>
    <r>
      <t xml:space="preserve">2014 Pay Raise:
</t>
    </r>
    <r>
      <rPr>
        <sz val="9"/>
        <color theme="1"/>
        <rFont val="Arial"/>
        <family val="2"/>
      </rPr>
      <t>This request provides for a proposed 1 percent pay raise to be effective in January of 2014.  The amount request, $ 117,000 , represents the pay amounts for 3/4 of the fiscal year plus appropriate benefits ($ 92,430  for pay and $ 24,570 for benefits.)</t>
    </r>
  </si>
  <si>
    <r>
      <t xml:space="preserve">Annualization of 2013 Pay Raise:
</t>
    </r>
    <r>
      <rPr>
        <sz val="9"/>
        <color theme="1"/>
        <rFont val="Arial"/>
        <family val="2"/>
      </rPr>
      <t>This pay annualization represents first quarter amounts (October through December) of the 2013 pay increase of 0.5% included in the 2013 President's Budget.  The amount requested $ 11,000 , represents the pay amounts for 1/4 of the fiscal year plus appropriate benefits ($8,690  for pay and $ 2,310 for benefits).</t>
    </r>
  </si>
  <si>
    <r>
      <t>Health Insurance:</t>
    </r>
    <r>
      <rPr>
        <sz val="9"/>
        <color theme="1"/>
        <rFont val="Arial"/>
        <family val="2"/>
      </rPr>
      <t xml:space="preserve">
Effective January 2014, the component's contribution to Federal employees' health insurance increases by 10.7 percent.  Applied against the 2013 estimate of $ 351,000 , the additional amount required is $ 38,000.</t>
    </r>
  </si>
  <si>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$ 3,000 is required for this account.</t>
    </r>
  </si>
  <si>
    <t>2013 Supplemental Appropriation</t>
  </si>
  <si>
    <t>2013 Reprogramming/Transfers</t>
  </si>
  <si>
    <t xml:space="preserve">2013 Carryover </t>
  </si>
  <si>
    <t>2013 Recoveries/Refunds</t>
  </si>
  <si>
    <t xml:space="preserve">CIVIL DIVISION </t>
  </si>
  <si>
    <t>CRIMINAL DIVISION</t>
  </si>
  <si>
    <t>ENRD</t>
  </si>
  <si>
    <t>EOIR</t>
  </si>
  <si>
    <t>GSA</t>
  </si>
  <si>
    <t>SEC</t>
  </si>
  <si>
    <t>US COURTS</t>
  </si>
  <si>
    <t>JMD/OCIO/OSS</t>
  </si>
  <si>
    <t>JMD/SEPS/JSTARS</t>
  </si>
  <si>
    <t>AFF</t>
  </si>
  <si>
    <t>CRS</t>
  </si>
  <si>
    <t>DNI</t>
  </si>
  <si>
    <t>GA</t>
  </si>
  <si>
    <t>INTERPOL</t>
  </si>
  <si>
    <t>NSD</t>
  </si>
  <si>
    <t>OCDE</t>
  </si>
  <si>
    <t>USPC</t>
  </si>
  <si>
    <t>WCF/UBT - JMD BUDGET STAFF</t>
  </si>
  <si>
    <t>EOUST</t>
  </si>
  <si>
    <t xml:space="preserve">FBI </t>
  </si>
  <si>
    <t>JMD/ITSS/JSOC</t>
  </si>
  <si>
    <t>ANTI TRUST (ATR)</t>
  </si>
  <si>
    <t>COMMERCE</t>
  </si>
  <si>
    <t>FY 2013 Continuing Resolution</t>
  </si>
  <si>
    <t>Position/FTE Adjustment</t>
  </si>
  <si>
    <t>CSOSA, Customs, FEMA, Patent&amp; Trade, Secret Serv. &amp; Various DOJ Components</t>
  </si>
  <si>
    <t>[1,700]</t>
  </si>
  <si>
    <t>ATF (BUREAU OF )</t>
  </si>
  <si>
    <t>BOP</t>
  </si>
  <si>
    <t xml:space="preserve">CIVIL RIGHTS DIVISION </t>
  </si>
  <si>
    <t xml:space="preserve">COPS </t>
  </si>
  <si>
    <t xml:space="preserve">DEA </t>
  </si>
  <si>
    <t>DEPT OF  HOMELAND SEC</t>
  </si>
  <si>
    <t xml:space="preserve">DEPT OF NAVY </t>
  </si>
  <si>
    <t xml:space="preserve">DOT </t>
  </si>
  <si>
    <t xml:space="preserve">EDUCATION </t>
  </si>
  <si>
    <t>EOUSA</t>
  </si>
  <si>
    <t>FDIC</t>
  </si>
  <si>
    <t xml:space="preserve">FPI </t>
  </si>
  <si>
    <t>OIG</t>
  </si>
  <si>
    <t>SMALL BUSINESS ADMIN</t>
  </si>
  <si>
    <t>TAX DIVISION</t>
  </si>
  <si>
    <t xml:space="preserve">US TREASURY COMPTROLLER OF CURRENCY </t>
  </si>
  <si>
    <t>USDA</t>
  </si>
  <si>
    <t>USMS</t>
  </si>
  <si>
    <t>JMD PERSONNEL STAFF</t>
  </si>
  <si>
    <t>JMD/OSS/COMPUTER SERVICES</t>
  </si>
  <si>
    <t>JMD SEPS</t>
  </si>
  <si>
    <t>OJP/SMART/Indian Affairs</t>
  </si>
  <si>
    <t xml:space="preserve">WCF RE - JMD FINANCE STAFF </t>
  </si>
  <si>
    <t>Increases:</t>
  </si>
  <si>
    <t>Desktops</t>
  </si>
  <si>
    <t>IT Security</t>
  </si>
  <si>
    <t>Mobility</t>
  </si>
  <si>
    <t>2012 - 2014 Total Change</t>
  </si>
  <si>
    <t>*The 2013 Continuing Resolution includes the 0.612% funding provided by the Continuing Appropriations Resolution, 2013 (P.L. 112-175, Section 101 (c)).</t>
  </si>
  <si>
    <t>1/ FY 2012 FTE is actual</t>
  </si>
  <si>
    <t>IT Transformation and Cyber Security</t>
  </si>
  <si>
    <t xml:space="preserve">A base adjustment of $ 9,500,000 is included for the Department's Justice Automated Booking System program, which will be moved to the Working Capital Fund and provided as a </t>
  </si>
  <si>
    <t>billable service in FY 2014.  A base adjustment of $17,529,000 is included for the Department's Justice Consolidated Office Network (JCON) and JCON S/TS programs, which will be</t>
  </si>
  <si>
    <t>moved to the Working Capital fund and provided as billable services in FY 2014.</t>
  </si>
  <si>
    <t>Protect the federal fisc and defend the interests of the United States</t>
  </si>
  <si>
    <r>
      <t xml:space="preserve">Position/ FTE Adjustment: 
</t>
    </r>
    <r>
      <rPr>
        <sz val="9"/>
        <color theme="1"/>
        <rFont val="Arial"/>
        <family val="2"/>
      </rPr>
      <t>This adjustment is required to accommodate planned hires.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</si>
</sst>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numFmt numFmtId="167" formatCode="_(* #,##0_);_(* \(#,##0\);_(* &quot;....&quot;_);_(@_)"/>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b/>
      <sz val="24"/>
      <color theme="1"/>
      <name val="Arial"/>
      <family val="2"/>
    </font>
    <font>
      <sz val="10"/>
      <color theme="1"/>
      <name val="Times New Roman"/>
      <family val="1"/>
    </font>
    <font>
      <b/>
      <sz val="12"/>
      <name val="Arial"/>
      <family val="2"/>
    </font>
    <font>
      <sz val="12"/>
      <color rgb="FF000000"/>
      <name val="Calibri"/>
      <family val="2"/>
    </font>
    <font>
      <sz val="12"/>
      <name val="Times New Roman"/>
      <family val="1"/>
    </font>
    <font>
      <sz val="10"/>
      <color rgb="FF000000"/>
      <name val="Calibri"/>
      <family val="2"/>
    </font>
    <font>
      <sz val="10"/>
      <name val="Arial"/>
      <family val="2"/>
    </font>
    <font>
      <sz val="10"/>
      <color rgb="FF000000"/>
      <name val="Arial"/>
      <family val="2"/>
    </font>
    <font>
      <b/>
      <u/>
      <sz val="11"/>
      <name val="Arial"/>
      <family val="2"/>
    </font>
    <font>
      <b/>
      <sz val="14"/>
      <name val="Arial"/>
      <family val="2"/>
    </font>
    <font>
      <sz val="12"/>
      <name val="Arial"/>
      <family val="2"/>
    </font>
    <font>
      <b/>
      <sz val="10"/>
      <name val="Arial"/>
      <family val="2"/>
    </font>
    <font>
      <sz val="11"/>
      <color theme="1"/>
      <name val="Times New Roman"/>
      <family val="1"/>
    </font>
    <font>
      <b/>
      <sz val="11"/>
      <color rgb="FFFF0000"/>
      <name val="Arial"/>
      <family val="2"/>
    </font>
    <font>
      <sz val="11"/>
      <color rgb="FF000000"/>
      <name val="Calibri"/>
      <family val="2"/>
    </font>
    <font>
      <sz val="11"/>
      <color rgb="FF000000"/>
      <name val="Arial"/>
      <family val="2"/>
    </font>
  </fonts>
  <fills count="3">
    <fill>
      <patternFill patternType="none"/>
    </fill>
    <fill>
      <patternFill patternType="gray125"/>
    </fill>
    <fill>
      <patternFill patternType="solid">
        <fgColor theme="0"/>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style="thin">
        <color auto="1"/>
      </left>
      <right style="thin">
        <color auto="1"/>
      </right>
      <top style="medium">
        <color auto="1"/>
      </top>
      <bottom/>
      <diagonal/>
    </border>
    <border>
      <left style="medium">
        <color auto="1"/>
      </left>
      <right/>
      <top style="dashed">
        <color theme="0" tint="-0.14996795556505021"/>
      </top>
      <bottom style="thin">
        <color auto="1"/>
      </bottom>
      <diagonal/>
    </border>
    <border>
      <left style="medium">
        <color auto="1"/>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style="thin">
        <color auto="1"/>
      </left>
      <right style="medium">
        <color auto="1"/>
      </right>
      <top/>
      <bottom/>
      <diagonal/>
    </border>
    <border>
      <left style="thin">
        <color indexed="64"/>
      </left>
      <right style="medium">
        <color auto="1"/>
      </right>
      <top style="hair">
        <color theme="0" tint="-0.34998626667073579"/>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style="thin">
        <color indexed="64"/>
      </right>
      <top style="medium">
        <color auto="1"/>
      </top>
      <bottom style="thin">
        <color indexed="64"/>
      </bottom>
      <diagonal/>
    </border>
    <border>
      <left/>
      <right style="medium">
        <color indexed="64"/>
      </right>
      <top style="thin">
        <color auto="1"/>
      </top>
      <bottom style="thin">
        <color indexed="64"/>
      </bottom>
      <diagonal/>
    </border>
    <border>
      <left/>
      <right style="medium">
        <color indexed="64"/>
      </right>
      <top style="medium">
        <color indexed="64"/>
      </top>
      <bottom style="medium">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43" fontId="12" fillId="0" borderId="0" applyFont="0" applyFill="0" applyBorder="0" applyAlignment="0" applyProtection="0"/>
    <xf numFmtId="44" fontId="12" fillId="0" borderId="0" applyFont="0" applyFill="0" applyBorder="0" applyAlignment="0" applyProtection="0"/>
  </cellStyleXfs>
  <cellXfs count="450">
    <xf numFmtId="0" fontId="0" fillId="0" borderId="0" xfId="0"/>
    <xf numFmtId="0" fontId="13" fillId="0" borderId="0" xfId="0" applyFont="1"/>
    <xf numFmtId="3" fontId="13" fillId="0" borderId="0" xfId="0" applyNumberFormat="1" applyFont="1"/>
    <xf numFmtId="164" fontId="13" fillId="0" borderId="0" xfId="1" applyNumberFormat="1" applyFont="1"/>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3" xfId="0" applyFont="1" applyBorder="1" applyAlignment="1">
      <alignment horizontal="center" vertical="top" wrapText="1"/>
    </xf>
    <xf numFmtId="0" fontId="17" fillId="0" borderId="15" xfId="0" applyFont="1" applyBorder="1" applyAlignment="1">
      <alignment horizontal="right"/>
    </xf>
    <xf numFmtId="0" fontId="11" fillId="0" borderId="16" xfId="0" applyFont="1" applyBorder="1" applyAlignment="1">
      <alignment horizontal="left" indent="3"/>
    </xf>
    <xf numFmtId="0" fontId="10" fillId="0" borderId="1" xfId="0" applyFont="1" applyBorder="1" applyAlignment="1">
      <alignment horizontal="center" vertical="top" wrapText="1"/>
    </xf>
    <xf numFmtId="0" fontId="10" fillId="0" borderId="0" xfId="0" applyFont="1"/>
    <xf numFmtId="0" fontId="17" fillId="0" borderId="6" xfId="0" applyFont="1" applyBorder="1" applyAlignment="1">
      <alignment horizontal="right"/>
    </xf>
    <xf numFmtId="0" fontId="10" fillId="0" borderId="0" xfId="0" applyFont="1" applyAlignment="1">
      <alignment vertical="top" wrapText="1"/>
    </xf>
    <xf numFmtId="3" fontId="17" fillId="0" borderId="7" xfId="0" applyNumberFormat="1" applyFont="1" applyBorder="1"/>
    <xf numFmtId="0" fontId="14" fillId="0" borderId="0" xfId="0" applyFont="1" applyBorder="1" applyAlignment="1"/>
    <xf numFmtId="0" fontId="14" fillId="0" borderId="0" xfId="0" applyFont="1" applyAlignment="1">
      <alignment horizontal="center"/>
    </xf>
    <xf numFmtId="0" fontId="24" fillId="0" borderId="0" xfId="0" applyFont="1" applyAlignment="1"/>
    <xf numFmtId="0" fontId="22" fillId="0" borderId="0" xfId="0" applyFont="1"/>
    <xf numFmtId="0" fontId="24" fillId="0" borderId="0" xfId="0" applyFont="1"/>
    <xf numFmtId="0" fontId="14" fillId="0" borderId="0" xfId="0" applyFont="1"/>
    <xf numFmtId="0" fontId="14" fillId="0" borderId="30" xfId="0" applyFont="1" applyBorder="1" applyAlignment="1"/>
    <xf numFmtId="0" fontId="18" fillId="0" borderId="0" xfId="0" applyFont="1" applyAlignment="1"/>
    <xf numFmtId="0" fontId="9" fillId="0" borderId="16" xfId="0" applyFont="1" applyBorder="1" applyAlignment="1">
      <alignment horizontal="left" indent="2"/>
    </xf>
    <xf numFmtId="0" fontId="9" fillId="0" borderId="19" xfId="0" applyFont="1" applyBorder="1" applyAlignment="1">
      <alignment horizontal="left" indent="2"/>
    </xf>
    <xf numFmtId="0" fontId="27"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47" xfId="0" applyFont="1" applyBorder="1" applyAlignment="1">
      <alignment horizontal="center"/>
    </xf>
    <xf numFmtId="0" fontId="10" fillId="0" borderId="0" xfId="0" applyFont="1" applyBorder="1"/>
    <xf numFmtId="0" fontId="17" fillId="0" borderId="0" xfId="0" applyFont="1" applyBorder="1"/>
    <xf numFmtId="0" fontId="17" fillId="0" borderId="0" xfId="0" applyFont="1" applyBorder="1" applyAlignment="1">
      <alignment horizontal="right" indent="1"/>
    </xf>
    <xf numFmtId="0" fontId="11" fillId="0" borderId="0" xfId="0" applyFont="1" applyBorder="1"/>
    <xf numFmtId="0" fontId="17" fillId="0" borderId="1" xfId="0" applyFont="1" applyBorder="1" applyAlignment="1">
      <alignment horizontal="right" indent="1"/>
    </xf>
    <xf numFmtId="165" fontId="10" fillId="0" borderId="59" xfId="2" applyNumberFormat="1" applyFont="1" applyBorder="1" applyAlignment="1">
      <alignment horizontal="left"/>
    </xf>
    <xf numFmtId="165" fontId="10" fillId="0" borderId="59" xfId="2" applyNumberFormat="1" applyFont="1" applyBorder="1" applyAlignment="1">
      <alignment horizontal="center"/>
    </xf>
    <xf numFmtId="164" fontId="10" fillId="0" borderId="25" xfId="1" applyNumberFormat="1" applyFont="1" applyBorder="1" applyAlignment="1">
      <alignment horizontal="left"/>
    </xf>
    <xf numFmtId="0" fontId="8" fillId="0" borderId="55" xfId="0" applyFont="1" applyBorder="1" applyAlignment="1">
      <alignment horizontal="left"/>
    </xf>
    <xf numFmtId="0" fontId="8" fillId="0" borderId="60" xfId="0" applyFont="1" applyBorder="1" applyAlignment="1">
      <alignment horizontal="left"/>
    </xf>
    <xf numFmtId="165" fontId="8" fillId="0" borderId="61" xfId="2" applyNumberFormat="1" applyFont="1" applyBorder="1" applyAlignment="1">
      <alignment horizontal="left"/>
    </xf>
    <xf numFmtId="165" fontId="8" fillId="0" borderId="61" xfId="2" applyNumberFormat="1" applyFont="1" applyBorder="1" applyAlignment="1">
      <alignment horizontal="center"/>
    </xf>
    <xf numFmtId="164" fontId="8" fillId="0" borderId="62" xfId="1" applyNumberFormat="1" applyFont="1" applyBorder="1" applyAlignment="1">
      <alignment horizontal="left"/>
    </xf>
    <xf numFmtId="0" fontId="8" fillId="0" borderId="65" xfId="0" applyFont="1" applyBorder="1" applyAlignment="1">
      <alignment horizontal="left"/>
    </xf>
    <xf numFmtId="165" fontId="8" fillId="0" borderId="66" xfId="2" applyNumberFormat="1" applyFont="1" applyBorder="1" applyAlignment="1">
      <alignment horizontal="left"/>
    </xf>
    <xf numFmtId="165" fontId="8" fillId="0" borderId="66" xfId="2" applyNumberFormat="1" applyFont="1" applyBorder="1" applyAlignment="1">
      <alignment horizontal="center"/>
    </xf>
    <xf numFmtId="164" fontId="8" fillId="0" borderId="67" xfId="1" applyNumberFormat="1" applyFont="1" applyBorder="1" applyAlignment="1">
      <alignment horizontal="left"/>
    </xf>
    <xf numFmtId="165" fontId="10" fillId="0" borderId="66" xfId="2" applyNumberFormat="1" applyFont="1" applyBorder="1" applyAlignment="1">
      <alignment horizontal="left"/>
    </xf>
    <xf numFmtId="165" fontId="10" fillId="0" borderId="66" xfId="2" applyNumberFormat="1" applyFont="1" applyBorder="1" applyAlignment="1">
      <alignment horizontal="center"/>
    </xf>
    <xf numFmtId="164" fontId="10" fillId="0" borderId="67" xfId="1" applyNumberFormat="1" applyFont="1" applyBorder="1" applyAlignment="1">
      <alignment horizontal="left"/>
    </xf>
    <xf numFmtId="0" fontId="8" fillId="0" borderId="1" xfId="0" applyFont="1" applyBorder="1" applyAlignment="1">
      <alignment horizontal="center" vertical="top" wrapText="1"/>
    </xf>
    <xf numFmtId="0" fontId="7" fillId="0" borderId="65" xfId="0" applyFont="1" applyBorder="1" applyAlignment="1">
      <alignment horizontal="left"/>
    </xf>
    <xf numFmtId="0" fontId="7" fillId="0" borderId="19" xfId="0" applyFont="1" applyBorder="1" applyAlignment="1">
      <alignment horizontal="left" indent="2"/>
    </xf>
    <xf numFmtId="0" fontId="4" fillId="0" borderId="19" xfId="0" applyFont="1" applyBorder="1" applyAlignment="1">
      <alignment horizontal="left" indent="2"/>
    </xf>
    <xf numFmtId="3" fontId="11" fillId="0" borderId="2" xfId="0" applyNumberFormat="1" applyFont="1" applyBorder="1"/>
    <xf numFmtId="3" fontId="17" fillId="0" borderId="1" xfId="0" applyNumberFormat="1" applyFont="1" applyBorder="1"/>
    <xf numFmtId="3" fontId="17" fillId="0" borderId="13" xfId="0" applyNumberFormat="1" applyFont="1" applyBorder="1"/>
    <xf numFmtId="3" fontId="10" fillId="0" borderId="39" xfId="0" applyNumberFormat="1" applyFont="1" applyBorder="1"/>
    <xf numFmtId="3" fontId="11" fillId="0" borderId="63" xfId="0" applyNumberFormat="1" applyFont="1" applyBorder="1"/>
    <xf numFmtId="3" fontId="11" fillId="0" borderId="64" xfId="0" applyNumberFormat="1" applyFont="1" applyBorder="1"/>
    <xf numFmtId="3" fontId="11" fillId="0" borderId="68" xfId="0" applyNumberFormat="1" applyFont="1" applyBorder="1"/>
    <xf numFmtId="3" fontId="11" fillId="0" borderId="69" xfId="0" applyNumberFormat="1" applyFont="1" applyBorder="1"/>
    <xf numFmtId="3" fontId="11" fillId="0" borderId="54" xfId="0" applyNumberFormat="1" applyFont="1" applyBorder="1"/>
    <xf numFmtId="3" fontId="17" fillId="0" borderId="63" xfId="2" applyNumberFormat="1" applyFont="1" applyBorder="1"/>
    <xf numFmtId="3" fontId="11" fillId="0" borderId="71" xfId="0" applyNumberFormat="1" applyFont="1" applyBorder="1"/>
    <xf numFmtId="3" fontId="17" fillId="0" borderId="68" xfId="2" applyNumberFormat="1" applyFont="1" applyBorder="1"/>
    <xf numFmtId="3" fontId="11" fillId="0" borderId="72" xfId="0" applyNumberFormat="1" applyFont="1" applyBorder="1"/>
    <xf numFmtId="3" fontId="11" fillId="0" borderId="46" xfId="0" applyNumberFormat="1" applyFont="1" applyBorder="1"/>
    <xf numFmtId="3" fontId="17" fillId="0" borderId="46" xfId="0" applyNumberFormat="1" applyFont="1" applyBorder="1"/>
    <xf numFmtId="3" fontId="11" fillId="0" borderId="70" xfId="0" applyNumberFormat="1" applyFont="1" applyBorder="1"/>
    <xf numFmtId="0" fontId="1" fillId="0" borderId="19" xfId="0" applyFont="1" applyBorder="1" applyAlignment="1">
      <alignment horizontal="left" indent="2"/>
    </xf>
    <xf numFmtId="0" fontId="1" fillId="0" borderId="0" xfId="0" applyFont="1"/>
    <xf numFmtId="0" fontId="22" fillId="0" borderId="29" xfId="0" applyFont="1" applyBorder="1" applyAlignment="1">
      <alignment vertical="top"/>
    </xf>
    <xf numFmtId="0" fontId="1" fillId="0" borderId="16" xfId="0" applyFont="1" applyBorder="1" applyAlignment="1">
      <alignment horizontal="left" indent="3"/>
    </xf>
    <xf numFmtId="166" fontId="17" fillId="0" borderId="39" xfId="0" applyNumberFormat="1" applyFont="1" applyBorder="1"/>
    <xf numFmtId="166" fontId="17" fillId="0" borderId="20" xfId="0" applyNumberFormat="1" applyFont="1" applyBorder="1"/>
    <xf numFmtId="166" fontId="1" fillId="0" borderId="1" xfId="0" applyNumberFormat="1" applyFont="1" applyBorder="1" applyAlignment="1">
      <alignment horizontal="center" vertical="top" wrapText="1"/>
    </xf>
    <xf numFmtId="166" fontId="1" fillId="0" borderId="20" xfId="0" applyNumberFormat="1" applyFont="1" applyBorder="1"/>
    <xf numFmtId="166" fontId="1" fillId="0" borderId="0" xfId="0" applyNumberFormat="1" applyFont="1"/>
    <xf numFmtId="3" fontId="17" fillId="0" borderId="28" xfId="0" applyNumberFormat="1" applyFont="1" applyBorder="1"/>
    <xf numFmtId="0" fontId="17" fillId="0" borderId="46" xfId="0" applyFont="1" applyBorder="1" applyAlignment="1">
      <alignment horizontal="right"/>
    </xf>
    <xf numFmtId="3" fontId="17" fillId="0" borderId="7" xfId="0" applyNumberFormat="1" applyFont="1" applyBorder="1" applyAlignment="1">
      <alignment horizontal="right"/>
    </xf>
    <xf numFmtId="166" fontId="17" fillId="0" borderId="57" xfId="0" applyNumberFormat="1" applyFont="1" applyBorder="1"/>
    <xf numFmtId="166" fontId="17" fillId="0" borderId="37" xfId="0" applyNumberFormat="1" applyFont="1" applyBorder="1"/>
    <xf numFmtId="166" fontId="17" fillId="0" borderId="33" xfId="0" applyNumberFormat="1" applyFont="1" applyBorder="1"/>
    <xf numFmtId="166" fontId="17" fillId="0" borderId="38" xfId="0" applyNumberFormat="1" applyFont="1" applyBorder="1"/>
    <xf numFmtId="166" fontId="17" fillId="0" borderId="19" xfId="0" applyNumberFormat="1" applyFont="1" applyBorder="1"/>
    <xf numFmtId="166" fontId="17" fillId="0" borderId="40" xfId="0" applyNumberFormat="1" applyFont="1" applyBorder="1"/>
    <xf numFmtId="166" fontId="17" fillId="0" borderId="22" xfId="0" applyNumberFormat="1" applyFont="1" applyBorder="1"/>
    <xf numFmtId="166" fontId="17" fillId="0" borderId="16" xfId="0" applyNumberFormat="1" applyFont="1" applyBorder="1"/>
    <xf numFmtId="166" fontId="17" fillId="0" borderId="17" xfId="0" applyNumberFormat="1" applyFont="1" applyBorder="1"/>
    <xf numFmtId="166" fontId="13" fillId="0" borderId="19" xfId="0" applyNumberFormat="1" applyFont="1" applyBorder="1"/>
    <xf numFmtId="166" fontId="13" fillId="0" borderId="20" xfId="0" applyNumberFormat="1" applyFont="1" applyBorder="1"/>
    <xf numFmtId="166" fontId="1" fillId="0" borderId="19" xfId="0" applyNumberFormat="1" applyFont="1" applyBorder="1"/>
    <xf numFmtId="166" fontId="17" fillId="0" borderId="32" xfId="0" applyNumberFormat="1" applyFont="1" applyBorder="1"/>
    <xf numFmtId="166" fontId="17" fillId="0" borderId="50" xfId="0" applyNumberFormat="1" applyFont="1" applyBorder="1"/>
    <xf numFmtId="37" fontId="11" fillId="0" borderId="17" xfId="0" applyNumberFormat="1" applyFont="1" applyBorder="1"/>
    <xf numFmtId="37" fontId="11" fillId="0" borderId="17" xfId="0" applyNumberFormat="1" applyFont="1" applyFill="1" applyBorder="1"/>
    <xf numFmtId="37" fontId="11" fillId="0" borderId="18" xfId="0" applyNumberFormat="1" applyFont="1" applyBorder="1"/>
    <xf numFmtId="37" fontId="11" fillId="0" borderId="20" xfId="0" applyNumberFormat="1" applyFont="1" applyFill="1" applyBorder="1"/>
    <xf numFmtId="37" fontId="17" fillId="0" borderId="1" xfId="0" applyNumberFormat="1" applyFont="1" applyBorder="1"/>
    <xf numFmtId="37" fontId="17" fillId="0" borderId="13" xfId="0" applyNumberFormat="1" applyFont="1" applyBorder="1"/>
    <xf numFmtId="37" fontId="11" fillId="0" borderId="0" xfId="0" applyNumberFormat="1" applyFont="1"/>
    <xf numFmtId="37" fontId="11" fillId="0" borderId="1" xfId="0" applyNumberFormat="1" applyFont="1" applyBorder="1" applyAlignment="1">
      <alignment horizontal="center" vertical="top" wrapText="1"/>
    </xf>
    <xf numFmtId="37" fontId="11" fillId="0" borderId="13" xfId="0" applyNumberFormat="1" applyFont="1" applyBorder="1" applyAlignment="1">
      <alignment horizontal="center" vertical="top" wrapText="1"/>
    </xf>
    <xf numFmtId="0" fontId="9" fillId="0" borderId="1" xfId="0"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3" fontId="11" fillId="0" borderId="17" xfId="0" applyNumberFormat="1" applyFont="1" applyFill="1" applyBorder="1"/>
    <xf numFmtId="3" fontId="11" fillId="0" borderId="20" xfId="0" applyNumberFormat="1" applyFont="1" applyFill="1" applyBorder="1"/>
    <xf numFmtId="0" fontId="9" fillId="2" borderId="19" xfId="0" applyFont="1" applyFill="1" applyBorder="1" applyAlignment="1">
      <alignment horizontal="left" indent="2"/>
    </xf>
    <xf numFmtId="0" fontId="17" fillId="2" borderId="19" xfId="0" applyFont="1" applyFill="1" applyBorder="1" applyAlignment="1">
      <alignment horizontal="left" indent="2"/>
    </xf>
    <xf numFmtId="0" fontId="17" fillId="0" borderId="4" xfId="0" applyFont="1" applyBorder="1" applyAlignment="1">
      <alignment horizontal="center" vertical="center" wrapText="1"/>
    </xf>
    <xf numFmtId="3" fontId="21" fillId="0" borderId="0" xfId="0" applyNumberFormat="1" applyFont="1" applyBorder="1"/>
    <xf numFmtId="3" fontId="22" fillId="0" borderId="0" xfId="0" applyNumberFormat="1" applyFont="1" applyBorder="1"/>
    <xf numFmtId="0" fontId="22" fillId="0" borderId="0" xfId="0" applyFont="1" applyBorder="1" applyAlignment="1">
      <alignment vertical="top"/>
    </xf>
    <xf numFmtId="0" fontId="22" fillId="0" borderId="0" xfId="0" applyFont="1" applyBorder="1"/>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3" fontId="1" fillId="0" borderId="17" xfId="0" applyNumberFormat="1" applyFont="1" applyBorder="1"/>
    <xf numFmtId="3" fontId="1" fillId="0" borderId="18" xfId="0" applyNumberFormat="1" applyFont="1" applyBorder="1"/>
    <xf numFmtId="3" fontId="11" fillId="0" borderId="27" xfId="0" applyNumberFormat="1" applyFont="1" applyFill="1" applyBorder="1"/>
    <xf numFmtId="164" fontId="11" fillId="0" borderId="18" xfId="1" applyNumberFormat="1" applyFont="1" applyBorder="1"/>
    <xf numFmtId="164" fontId="11" fillId="0" borderId="0" xfId="1" applyNumberFormat="1" applyFont="1"/>
    <xf numFmtId="164" fontId="11" fillId="0" borderId="21" xfId="1" applyNumberFormat="1" applyFont="1" applyBorder="1"/>
    <xf numFmtId="164" fontId="11" fillId="0" borderId="34" xfId="1" applyNumberFormat="1" applyFont="1" applyBorder="1"/>
    <xf numFmtId="0" fontId="17" fillId="0" borderId="48" xfId="0" applyFont="1" applyBorder="1"/>
    <xf numFmtId="0" fontId="13" fillId="0" borderId="21" xfId="0" applyFont="1" applyBorder="1" applyAlignment="1">
      <alignment horizontal="left" indent="1"/>
    </xf>
    <xf numFmtId="0" fontId="17" fillId="0" borderId="42" xfId="0" applyFont="1" applyBorder="1" applyAlignment="1">
      <alignment horizontal="left" indent="1"/>
    </xf>
    <xf numFmtId="0" fontId="17" fillId="0" borderId="42" xfId="0" applyFont="1" applyBorder="1"/>
    <xf numFmtId="0" fontId="2" fillId="0" borderId="21" xfId="0" applyFont="1" applyBorder="1" applyAlignment="1">
      <alignment horizontal="left" indent="1"/>
    </xf>
    <xf numFmtId="0" fontId="7" fillId="0" borderId="21" xfId="0" applyFont="1" applyBorder="1" applyAlignment="1">
      <alignment horizontal="left" indent="1"/>
    </xf>
    <xf numFmtId="0" fontId="17" fillId="0" borderId="21" xfId="0" applyFont="1" applyBorder="1" applyAlignment="1">
      <alignment horizontal="left" indent="1"/>
    </xf>
    <xf numFmtId="0" fontId="17" fillId="0" borderId="21" xfId="0" applyFont="1" applyBorder="1"/>
    <xf numFmtId="0" fontId="2" fillId="0" borderId="21" xfId="0" applyFont="1" applyBorder="1" applyAlignment="1">
      <alignment horizontal="left" indent="6"/>
    </xf>
    <xf numFmtId="0" fontId="17" fillId="0" borderId="21" xfId="0" applyFont="1" applyBorder="1" applyAlignment="1">
      <alignment horizontal="left" indent="3"/>
    </xf>
    <xf numFmtId="0" fontId="13" fillId="0" borderId="21" xfId="0" applyFont="1" applyBorder="1" applyAlignment="1">
      <alignment horizontal="left" indent="3"/>
    </xf>
    <xf numFmtId="0" fontId="1" fillId="0" borderId="21" xfId="0" applyFont="1" applyBorder="1" applyAlignment="1">
      <alignment horizontal="left" indent="3"/>
    </xf>
    <xf numFmtId="0" fontId="17" fillId="0" borderId="74" xfId="0" applyFont="1" applyBorder="1" applyAlignment="1">
      <alignment horizontal="left"/>
    </xf>
    <xf numFmtId="164" fontId="17" fillId="0" borderId="48" xfId="1" applyNumberFormat="1" applyFont="1" applyBorder="1"/>
    <xf numFmtId="164" fontId="13" fillId="0" borderId="34" xfId="1" applyNumberFormat="1" applyFont="1" applyBorder="1"/>
    <xf numFmtId="164" fontId="13" fillId="0" borderId="42" xfId="1" applyNumberFormat="1" applyFont="1" applyBorder="1"/>
    <xf numFmtId="166" fontId="17" fillId="0" borderId="42" xfId="0" applyNumberFormat="1" applyFont="1" applyBorder="1"/>
    <xf numFmtId="164" fontId="13" fillId="0" borderId="23" xfId="1" applyNumberFormat="1" applyFont="1" applyBorder="1"/>
    <xf numFmtId="164" fontId="17" fillId="0" borderId="21" xfId="1" applyNumberFormat="1" applyFont="1" applyBorder="1"/>
    <xf numFmtId="164" fontId="13" fillId="0" borderId="21" xfId="1" applyNumberFormat="1" applyFont="1" applyBorder="1"/>
    <xf numFmtId="164" fontId="1" fillId="0" borderId="21" xfId="1" applyNumberFormat="1" applyFont="1" applyBorder="1"/>
    <xf numFmtId="164" fontId="17" fillId="0" borderId="34" xfId="1" applyNumberFormat="1" applyFont="1" applyBorder="1"/>
    <xf numFmtId="164" fontId="17" fillId="0" borderId="42" xfId="1" applyNumberFormat="1" applyFont="1" applyBorder="1"/>
    <xf numFmtId="164" fontId="1" fillId="0" borderId="21" xfId="1" applyNumberFormat="1" applyFont="1" applyBorder="1" applyAlignment="1">
      <alignment horizontal="right"/>
    </xf>
    <xf numFmtId="37" fontId="13" fillId="0" borderId="21" xfId="1" applyNumberFormat="1" applyFont="1" applyBorder="1"/>
    <xf numFmtId="0" fontId="1" fillId="0" borderId="39" xfId="0" applyFont="1" applyBorder="1" applyAlignment="1">
      <alignment horizontal="left" indent="1"/>
    </xf>
    <xf numFmtId="164" fontId="11" fillId="0" borderId="1" xfId="1" applyNumberFormat="1" applyFont="1" applyBorder="1" applyAlignment="1">
      <alignment horizontal="center" vertical="top" wrapText="1"/>
    </xf>
    <xf numFmtId="0" fontId="23" fillId="0" borderId="17" xfId="0" applyFont="1" applyFill="1" applyBorder="1" applyAlignment="1"/>
    <xf numFmtId="0" fontId="36" fillId="0" borderId="20" xfId="0" applyFont="1" applyFill="1" applyBorder="1" applyAlignment="1"/>
    <xf numFmtId="0" fontId="38" fillId="0" borderId="0" xfId="0" applyFont="1" applyAlignment="1">
      <alignment horizontal="center" vertical="top"/>
    </xf>
    <xf numFmtId="0" fontId="39" fillId="0" borderId="0" xfId="0" applyNumberFormat="1" applyFont="1" applyBorder="1" applyAlignment="1"/>
    <xf numFmtId="0" fontId="39" fillId="0" borderId="0" xfId="0" applyNumberFormat="1" applyFont="1" applyBorder="1" applyAlignment="1">
      <alignment horizontal="left"/>
    </xf>
    <xf numFmtId="37" fontId="39" fillId="0" borderId="0" xfId="0" applyNumberFormat="1" applyFont="1" applyBorder="1" applyAlignment="1">
      <alignment horizontal="center"/>
    </xf>
    <xf numFmtId="3" fontId="39" fillId="0" borderId="0" xfId="0" applyNumberFormat="1" applyFont="1" applyBorder="1" applyAlignment="1"/>
    <xf numFmtId="37" fontId="39" fillId="0" borderId="0" xfId="0" applyNumberFormat="1" applyFont="1" applyBorder="1" applyAlignment="1"/>
    <xf numFmtId="3" fontId="39" fillId="0" borderId="0" xfId="0" applyNumberFormat="1" applyFont="1" applyAlignment="1"/>
    <xf numFmtId="3" fontId="39" fillId="0" borderId="0" xfId="0" applyNumberFormat="1" applyFont="1" applyAlignment="1">
      <alignment horizontal="fill"/>
    </xf>
    <xf numFmtId="167" fontId="39" fillId="0" borderId="0" xfId="0" applyNumberFormat="1" applyFont="1" applyAlignment="1"/>
    <xf numFmtId="0" fontId="40" fillId="0" borderId="0" xfId="0" applyFont="1" applyAlignment="1">
      <alignment vertical="top" wrapText="1"/>
    </xf>
    <xf numFmtId="3" fontId="41" fillId="0" borderId="0" xfId="0" applyNumberFormat="1" applyFont="1" applyAlignment="1"/>
    <xf numFmtId="0" fontId="42" fillId="0" borderId="0" xfId="0" applyFont="1" applyAlignment="1">
      <alignment horizontal="center" vertical="top"/>
    </xf>
    <xf numFmtId="0" fontId="42" fillId="0" borderId="0" xfId="0" applyFont="1" applyAlignment="1">
      <alignment vertical="top" wrapText="1"/>
    </xf>
    <xf numFmtId="0" fontId="1" fillId="0" borderId="0" xfId="0" applyFont="1" applyFill="1"/>
    <xf numFmtId="164" fontId="1" fillId="0" borderId="17" xfId="1" applyNumberFormat="1" applyFont="1" applyFill="1" applyBorder="1"/>
    <xf numFmtId="164" fontId="1" fillId="0" borderId="17" xfId="1" applyNumberFormat="1" applyFont="1" applyBorder="1"/>
    <xf numFmtId="164" fontId="11" fillId="0" borderId="20" xfId="1" applyNumberFormat="1" applyFont="1" applyFill="1" applyBorder="1"/>
    <xf numFmtId="164" fontId="1" fillId="0" borderId="20" xfId="1" applyNumberFormat="1" applyFont="1" applyFill="1" applyBorder="1"/>
    <xf numFmtId="164" fontId="1" fillId="0" borderId="20" xfId="1" applyNumberFormat="1" applyFont="1" applyBorder="1"/>
    <xf numFmtId="164" fontId="27" fillId="0" borderId="20" xfId="1" applyNumberFormat="1" applyFont="1" applyFill="1" applyBorder="1"/>
    <xf numFmtId="164" fontId="27" fillId="0" borderId="21" xfId="1" applyNumberFormat="1" applyFont="1" applyBorder="1"/>
    <xf numFmtId="164" fontId="11" fillId="0" borderId="33" xfId="1" applyNumberFormat="1" applyFont="1" applyFill="1" applyBorder="1"/>
    <xf numFmtId="164" fontId="1" fillId="0" borderId="33" xfId="1" applyNumberFormat="1" applyFont="1" applyFill="1" applyBorder="1"/>
    <xf numFmtId="164" fontId="1" fillId="0" borderId="33" xfId="1" applyNumberFormat="1" applyFont="1" applyBorder="1"/>
    <xf numFmtId="164" fontId="17" fillId="0" borderId="39" xfId="1" applyNumberFormat="1" applyFont="1" applyFill="1" applyBorder="1"/>
    <xf numFmtId="164" fontId="17" fillId="0" borderId="39" xfId="1" applyNumberFormat="1" applyFont="1" applyBorder="1"/>
    <xf numFmtId="164" fontId="11" fillId="2" borderId="20" xfId="1" applyNumberFormat="1" applyFont="1" applyFill="1" applyBorder="1"/>
    <xf numFmtId="164" fontId="1" fillId="2" borderId="20" xfId="1" applyNumberFormat="1" applyFont="1" applyFill="1" applyBorder="1"/>
    <xf numFmtId="164" fontId="17" fillId="2" borderId="20" xfId="1" applyNumberFormat="1" applyFont="1" applyFill="1" applyBorder="1"/>
    <xf numFmtId="164" fontId="17" fillId="0" borderId="20" xfId="1" applyNumberFormat="1" applyFont="1" applyFill="1" applyBorder="1"/>
    <xf numFmtId="164" fontId="17" fillId="0" borderId="41" xfId="1" applyNumberFormat="1" applyFont="1" applyFill="1" applyBorder="1"/>
    <xf numFmtId="0" fontId="31" fillId="0" borderId="0" xfId="0" applyFont="1" applyBorder="1" applyAlignment="1">
      <alignment horizontal="center"/>
    </xf>
    <xf numFmtId="0" fontId="18" fillId="0" borderId="0" xfId="0" applyFont="1" applyBorder="1"/>
    <xf numFmtId="0" fontId="29" fillId="0" borderId="0" xfId="0" applyFont="1" applyBorder="1"/>
    <xf numFmtId="0" fontId="30" fillId="0" borderId="0" xfId="0" applyFont="1" applyBorder="1"/>
    <xf numFmtId="0" fontId="31" fillId="0" borderId="0" xfId="0" applyFont="1" applyFill="1" applyBorder="1" applyAlignment="1">
      <alignment horizontal="center"/>
    </xf>
    <xf numFmtId="0" fontId="18" fillId="0" borderId="0" xfId="0" applyFont="1" applyFill="1" applyBorder="1"/>
    <xf numFmtId="0" fontId="29" fillId="0" borderId="0" xfId="0" applyFont="1" applyFill="1" applyBorder="1" applyAlignment="1">
      <alignment horizontal="left" vertical="top"/>
    </xf>
    <xf numFmtId="0" fontId="29" fillId="0" borderId="0" xfId="0" applyFont="1" applyFill="1" applyBorder="1"/>
    <xf numFmtId="0" fontId="30" fillId="0" borderId="0" xfId="0" applyFont="1" applyFill="1" applyBorder="1"/>
    <xf numFmtId="0" fontId="5" fillId="0" borderId="0" xfId="0" applyFont="1" applyFill="1" applyBorder="1"/>
    <xf numFmtId="0" fontId="43" fillId="0" borderId="0" xfId="0" applyFont="1" applyFill="1" applyBorder="1" applyAlignment="1">
      <alignment horizontal="center"/>
    </xf>
    <xf numFmtId="0" fontId="15" fillId="0" borderId="0" xfId="0" applyFont="1" applyBorder="1" applyAlignment="1"/>
    <xf numFmtId="0" fontId="16" fillId="0" borderId="0" xfId="0" applyFont="1" applyBorder="1" applyAlignment="1"/>
    <xf numFmtId="0" fontId="11" fillId="0" borderId="0" xfId="0" applyFont="1" applyBorder="1" applyAlignment="1"/>
    <xf numFmtId="0" fontId="28" fillId="0" borderId="0" xfId="0" applyFont="1" applyBorder="1"/>
    <xf numFmtId="0" fontId="6" fillId="0" borderId="0" xfId="0" applyFont="1" applyBorder="1"/>
    <xf numFmtId="0" fontId="17" fillId="0" borderId="0" xfId="0" applyFont="1" applyBorder="1" applyAlignment="1"/>
    <xf numFmtId="0" fontId="14" fillId="0" borderId="0" xfId="0" applyFont="1" applyBorder="1"/>
    <xf numFmtId="0" fontId="32" fillId="0" borderId="0" xfId="0" applyFont="1" applyFill="1" applyBorder="1" applyAlignment="1">
      <alignment horizontal="center"/>
    </xf>
    <xf numFmtId="0" fontId="33" fillId="0" borderId="0" xfId="0" applyFont="1" applyFill="1" applyBorder="1" applyAlignment="1"/>
    <xf numFmtId="0" fontId="18" fillId="0" borderId="0" xfId="0" applyFont="1" applyFill="1" applyBorder="1" applyAlignment="1"/>
    <xf numFmtId="0" fontId="14" fillId="0" borderId="0" xfId="0" applyFont="1" applyFill="1" applyBorder="1" applyAlignment="1"/>
    <xf numFmtId="0" fontId="10" fillId="0" borderId="0" xfId="0" applyFont="1" applyFill="1" applyBorder="1"/>
    <xf numFmtId="0" fontId="17" fillId="0" borderId="0" xfId="0" applyFont="1" applyFill="1" applyBorder="1"/>
    <xf numFmtId="0" fontId="11" fillId="0" borderId="0" xfId="0" applyFont="1" applyFill="1" applyBorder="1"/>
    <xf numFmtId="0" fontId="28" fillId="0" borderId="0" xfId="0" applyFont="1" applyFill="1" applyBorder="1"/>
    <xf numFmtId="0" fontId="26" fillId="0" borderId="0" xfId="0" applyFont="1" applyBorder="1"/>
    <xf numFmtId="0" fontId="10" fillId="0" borderId="0" xfId="0" applyFont="1" applyFill="1" applyBorder="1" applyAlignment="1">
      <alignment horizontal="left" indent="2"/>
    </xf>
    <xf numFmtId="0" fontId="44" fillId="0" borderId="0" xfId="0" applyFont="1" applyBorder="1" applyAlignment="1"/>
    <xf numFmtId="0" fontId="43" fillId="0" borderId="0" xfId="0" applyFont="1" applyBorder="1" applyAlignment="1">
      <alignment horizontal="center"/>
    </xf>
    <xf numFmtId="0" fontId="45" fillId="0" borderId="0" xfId="0" applyFont="1" applyBorder="1" applyAlignment="1"/>
    <xf numFmtId="0" fontId="29" fillId="0" borderId="0" xfId="0" applyFont="1" applyBorder="1" applyAlignment="1"/>
    <xf numFmtId="0" fontId="41" fillId="0" borderId="0" xfId="0" applyFont="1" applyBorder="1" applyAlignment="1"/>
    <xf numFmtId="0" fontId="29" fillId="0" borderId="0" xfId="0" applyFont="1" applyBorder="1" applyAlignment="1">
      <alignment horizontal="left" indent="2"/>
    </xf>
    <xf numFmtId="0" fontId="29" fillId="0" borderId="0" xfId="0" applyFont="1" applyBorder="1" applyAlignment="1">
      <alignment wrapText="1"/>
    </xf>
    <xf numFmtId="0" fontId="46" fillId="0" borderId="0" xfId="0" applyFont="1" applyBorder="1"/>
    <xf numFmtId="0" fontId="41" fillId="0" borderId="0" xfId="0" applyFont="1" applyBorder="1" applyAlignment="1">
      <alignment wrapText="1"/>
    </xf>
    <xf numFmtId="0" fontId="41" fillId="0" borderId="0" xfId="0" applyFont="1" applyBorder="1"/>
    <xf numFmtId="0" fontId="1" fillId="0" borderId="16" xfId="0" applyFont="1" applyBorder="1" applyAlignment="1">
      <alignment horizontal="center"/>
    </xf>
    <xf numFmtId="3" fontId="11" fillId="0" borderId="26" xfId="0" applyNumberFormat="1" applyFont="1" applyFill="1" applyBorder="1"/>
    <xf numFmtId="3" fontId="11" fillId="0" borderId="75" xfId="0" applyNumberFormat="1" applyFont="1" applyFill="1" applyBorder="1"/>
    <xf numFmtId="0" fontId="17" fillId="0" borderId="1" xfId="0" applyFont="1" applyFill="1" applyBorder="1" applyAlignment="1">
      <alignment horizontal="right"/>
    </xf>
    <xf numFmtId="3" fontId="17" fillId="0" borderId="1" xfId="0" applyNumberFormat="1" applyFont="1" applyFill="1" applyBorder="1"/>
    <xf numFmtId="164" fontId="17" fillId="0" borderId="1" xfId="1" applyNumberFormat="1" applyFont="1" applyFill="1" applyBorder="1"/>
    <xf numFmtId="37" fontId="11" fillId="0" borderId="14" xfId="0" applyNumberFormat="1" applyFont="1" applyFill="1" applyBorder="1"/>
    <xf numFmtId="0" fontId="47" fillId="0" borderId="14" xfId="0" applyFont="1" applyBorder="1"/>
    <xf numFmtId="0" fontId="17" fillId="0" borderId="29" xfId="0" applyFont="1" applyBorder="1" applyAlignment="1">
      <alignment vertical="top"/>
    </xf>
    <xf numFmtId="0" fontId="21" fillId="0" borderId="29" xfId="0" applyFont="1" applyBorder="1" applyAlignment="1">
      <alignment vertical="top"/>
    </xf>
    <xf numFmtId="3" fontId="22" fillId="0" borderId="77" xfId="0" applyNumberFormat="1" applyFont="1" applyBorder="1"/>
    <xf numFmtId="3" fontId="21" fillId="0" borderId="77" xfId="0" applyNumberFormat="1" applyFont="1" applyBorder="1"/>
    <xf numFmtId="0" fontId="22" fillId="0" borderId="56" xfId="0" applyFont="1" applyBorder="1" applyAlignment="1">
      <alignment vertical="top"/>
    </xf>
    <xf numFmtId="3" fontId="21" fillId="0" borderId="78" xfId="0" applyNumberFormat="1" applyFont="1" applyBorder="1"/>
    <xf numFmtId="3" fontId="11" fillId="0" borderId="77" xfId="0" applyNumberFormat="1" applyFont="1" applyBorder="1"/>
    <xf numFmtId="3" fontId="17" fillId="0" borderId="30" xfId="0" applyNumberFormat="1" applyFont="1" applyBorder="1"/>
    <xf numFmtId="3" fontId="17" fillId="0" borderId="78" xfId="0" applyNumberFormat="1" applyFont="1" applyBorder="1"/>
    <xf numFmtId="0" fontId="17" fillId="0" borderId="4" xfId="0" applyFont="1" applyBorder="1" applyAlignment="1">
      <alignment horizontal="center" vertical="center" wrapText="1"/>
    </xf>
    <xf numFmtId="0" fontId="11" fillId="0" borderId="14" xfId="0" applyFont="1" applyBorder="1" applyAlignment="1">
      <alignment horizontal="right"/>
    </xf>
    <xf numFmtId="164" fontId="11" fillId="0" borderId="14" xfId="1" applyNumberFormat="1" applyFont="1" applyBorder="1" applyAlignment="1">
      <alignment horizontal="right"/>
    </xf>
    <xf numFmtId="164" fontId="11" fillId="0" borderId="14" xfId="1" applyNumberFormat="1" applyFont="1" applyFill="1" applyBorder="1" applyAlignment="1">
      <alignment horizontal="right"/>
    </xf>
    <xf numFmtId="0" fontId="22" fillId="0" borderId="55" xfId="0" applyFont="1" applyBorder="1"/>
    <xf numFmtId="3" fontId="21" fillId="0" borderId="54" xfId="0" applyNumberFormat="1" applyFont="1" applyBorder="1"/>
    <xf numFmtId="0" fontId="21" fillId="0" borderId="56" xfId="0" applyFont="1" applyBorder="1" applyAlignment="1">
      <alignment vertical="center" wrapText="1"/>
    </xf>
    <xf numFmtId="0" fontId="21" fillId="0" borderId="30" xfId="0" applyFont="1" applyBorder="1" applyAlignment="1">
      <alignment vertical="center" wrapText="1"/>
    </xf>
    <xf numFmtId="0" fontId="21" fillId="0" borderId="86" xfId="0" applyFont="1" applyBorder="1" applyAlignment="1">
      <alignment horizontal="center" vertical="center" wrapText="1"/>
    </xf>
    <xf numFmtId="0" fontId="22" fillId="0" borderId="24" xfId="0" applyFont="1" applyBorder="1"/>
    <xf numFmtId="3" fontId="22" fillId="0" borderId="79" xfId="0" applyNumberFormat="1" applyFont="1" applyBorder="1"/>
    <xf numFmtId="3" fontId="21" fillId="0" borderId="25" xfId="0" applyNumberFormat="1" applyFont="1" applyBorder="1"/>
    <xf numFmtId="0" fontId="22" fillId="0" borderId="79" xfId="0" applyFont="1" applyBorder="1"/>
    <xf numFmtId="3" fontId="22" fillId="0" borderId="53" xfId="0" applyNumberFormat="1" applyFont="1" applyBorder="1"/>
    <xf numFmtId="3" fontId="21" fillId="0" borderId="79" xfId="0" applyNumberFormat="1" applyFont="1" applyBorder="1"/>
    <xf numFmtId="3" fontId="22" fillId="0" borderId="11" xfId="0" applyNumberFormat="1" applyFont="1" applyBorder="1"/>
    <xf numFmtId="3" fontId="22" fillId="0" borderId="14" xfId="0" applyNumberFormat="1" applyFont="1" applyBorder="1"/>
    <xf numFmtId="3" fontId="21" fillId="0" borderId="14" xfId="0" applyNumberFormat="1" applyFont="1" applyBorder="1"/>
    <xf numFmtId="3" fontId="21" fillId="0" borderId="2" xfId="0" applyNumberFormat="1" applyFont="1" applyBorder="1"/>
    <xf numFmtId="0" fontId="1" fillId="0" borderId="9" xfId="0" applyFont="1" applyBorder="1" applyAlignment="1">
      <alignment horizontal="left" indent="3"/>
    </xf>
    <xf numFmtId="0" fontId="17" fillId="0" borderId="56" xfId="0" applyFont="1" applyBorder="1" applyAlignment="1">
      <alignment horizontal="right"/>
    </xf>
    <xf numFmtId="0" fontId="11" fillId="0" borderId="54" xfId="0" applyFont="1" applyBorder="1" applyAlignment="1">
      <alignment horizontal="center" vertical="top" wrapText="1"/>
    </xf>
    <xf numFmtId="3" fontId="11" fillId="0" borderId="85" xfId="0" applyNumberFormat="1" applyFont="1" applyBorder="1"/>
    <xf numFmtId="3" fontId="11" fillId="0" borderId="1" xfId="0" applyNumberFormat="1" applyFont="1" applyBorder="1"/>
    <xf numFmtId="0" fontId="11" fillId="0" borderId="45" xfId="0" applyFont="1" applyBorder="1" applyAlignment="1">
      <alignment horizontal="center" vertical="top" wrapText="1"/>
    </xf>
    <xf numFmtId="3" fontId="11" fillId="0" borderId="45" xfId="0" applyNumberFormat="1" applyFont="1" applyBorder="1"/>
    <xf numFmtId="3" fontId="17" fillId="0" borderId="80" xfId="0" applyNumberFormat="1" applyFont="1" applyBorder="1"/>
    <xf numFmtId="0" fontId="7" fillId="0" borderId="45" xfId="0" applyFont="1" applyBorder="1" applyAlignment="1">
      <alignment horizontal="center" vertical="top" wrapText="1"/>
    </xf>
    <xf numFmtId="0" fontId="10" fillId="0" borderId="45" xfId="0" applyFont="1" applyBorder="1" applyAlignment="1">
      <alignment horizontal="center" vertical="top" wrapText="1"/>
    </xf>
    <xf numFmtId="0" fontId="11" fillId="0" borderId="25" xfId="0" applyFont="1" applyBorder="1" applyAlignment="1">
      <alignment horizontal="center" vertical="top" wrapText="1"/>
    </xf>
    <xf numFmtId="0" fontId="11" fillId="0" borderId="87" xfId="0" applyFont="1" applyBorder="1" applyAlignment="1">
      <alignment horizontal="left" indent="1"/>
    </xf>
    <xf numFmtId="0" fontId="17" fillId="0" borderId="88" xfId="0" applyFont="1" applyBorder="1" applyAlignment="1">
      <alignment horizontal="center"/>
    </xf>
    <xf numFmtId="3" fontId="11" fillId="0" borderId="79" xfId="0" applyNumberFormat="1" applyFont="1" applyBorder="1"/>
    <xf numFmtId="0" fontId="11" fillId="0" borderId="10" xfId="0" applyFont="1" applyBorder="1" applyAlignment="1">
      <alignment horizontal="left" indent="1"/>
    </xf>
    <xf numFmtId="3" fontId="11" fillId="0" borderId="25" xfId="0" applyNumberFormat="1" applyFont="1" applyBorder="1"/>
    <xf numFmtId="0" fontId="17" fillId="0" borderId="15" xfId="0" applyFont="1" applyBorder="1" applyAlignment="1">
      <alignment horizontal="center"/>
    </xf>
    <xf numFmtId="3" fontId="17" fillId="0" borderId="45" xfId="0" applyNumberFormat="1" applyFont="1" applyBorder="1"/>
    <xf numFmtId="3" fontId="17" fillId="0" borderId="85" xfId="0" applyNumberFormat="1" applyFont="1" applyBorder="1"/>
    <xf numFmtId="0" fontId="21" fillId="0" borderId="58" xfId="0" applyFont="1" applyBorder="1" applyAlignment="1">
      <alignment vertical="top"/>
    </xf>
    <xf numFmtId="0" fontId="22" fillId="0" borderId="76" xfId="0" applyFont="1" applyBorder="1"/>
    <xf numFmtId="0" fontId="48" fillId="0" borderId="0" xfId="0" applyFont="1" applyBorder="1"/>
    <xf numFmtId="0" fontId="1" fillId="0" borderId="0" xfId="0" applyFont="1" applyBorder="1"/>
    <xf numFmtId="0" fontId="17" fillId="0" borderId="0" xfId="0" applyFont="1" applyBorder="1" applyAlignment="1">
      <alignment vertical="top" wrapText="1"/>
    </xf>
    <xf numFmtId="0" fontId="11" fillId="0" borderId="89" xfId="0" applyFont="1" applyBorder="1"/>
    <xf numFmtId="0" fontId="17" fillId="0" borderId="90" xfId="0" applyFont="1" applyBorder="1" applyAlignment="1">
      <alignment horizontal="center"/>
    </xf>
    <xf numFmtId="0" fontId="7" fillId="0" borderId="1" xfId="0" applyFont="1" applyBorder="1" applyAlignment="1">
      <alignment horizontal="center" vertical="top" wrapText="1"/>
    </xf>
    <xf numFmtId="0" fontId="10" fillId="0" borderId="13" xfId="0" applyFont="1" applyBorder="1" applyAlignment="1">
      <alignment horizontal="center" vertical="top" wrapText="1"/>
    </xf>
    <xf numFmtId="164" fontId="11" fillId="0" borderId="73" xfId="1" applyNumberFormat="1" applyFont="1" applyBorder="1" applyAlignment="1">
      <alignment horizontal="right"/>
    </xf>
    <xf numFmtId="3" fontId="17" fillId="0" borderId="8" xfId="0" applyNumberFormat="1" applyFont="1" applyBorder="1" applyAlignment="1">
      <alignment horizontal="right"/>
    </xf>
    <xf numFmtId="3" fontId="17" fillId="0" borderId="28" xfId="0" applyNumberFormat="1" applyFont="1" applyBorder="1" applyAlignment="1">
      <alignment horizontal="right"/>
    </xf>
    <xf numFmtId="0" fontId="11" fillId="0" borderId="79" xfId="0" applyFont="1" applyBorder="1" applyAlignment="1">
      <alignment horizontal="right"/>
    </xf>
    <xf numFmtId="0" fontId="11" fillId="0" borderId="45" xfId="0" applyFont="1" applyBorder="1" applyAlignment="1">
      <alignment horizontal="right"/>
    </xf>
    <xf numFmtId="164" fontId="11" fillId="0" borderId="1" xfId="1" applyNumberFormat="1" applyFont="1" applyBorder="1" applyAlignment="1">
      <alignment horizontal="right"/>
    </xf>
    <xf numFmtId="3" fontId="11" fillId="0" borderId="14" xfId="0" applyNumberFormat="1" applyFont="1" applyBorder="1"/>
    <xf numFmtId="0" fontId="9" fillId="0" borderId="1" xfId="0" applyFont="1" applyBorder="1" applyAlignment="1">
      <alignment horizontal="center" vertical="top" wrapText="1"/>
    </xf>
    <xf numFmtId="0" fontId="9" fillId="0" borderId="45" xfId="0" applyFont="1" applyBorder="1" applyAlignment="1">
      <alignment horizontal="center" vertical="top" wrapText="1"/>
    </xf>
    <xf numFmtId="0" fontId="3" fillId="0" borderId="45" xfId="0" applyFont="1" applyBorder="1" applyAlignment="1">
      <alignment horizontal="center" vertical="top" wrapText="1"/>
    </xf>
    <xf numFmtId="0" fontId="9" fillId="0" borderId="85" xfId="0" applyFont="1" applyBorder="1" applyAlignment="1">
      <alignment horizontal="center" vertical="top"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22" fillId="0" borderId="0" xfId="0" applyFont="1" applyBorder="1" applyAlignment="1">
      <alignment horizontal="left" vertical="top" wrapText="1"/>
    </xf>
    <xf numFmtId="0" fontId="35" fillId="0" borderId="0" xfId="0" applyFont="1" applyFill="1"/>
    <xf numFmtId="0" fontId="17" fillId="0" borderId="0" xfId="0" applyFont="1" applyFill="1"/>
    <xf numFmtId="0" fontId="10" fillId="0" borderId="79" xfId="0" applyFont="1" applyBorder="1" applyAlignment="1">
      <alignment horizontal="center" vertical="top" wrapText="1"/>
    </xf>
    <xf numFmtId="0" fontId="10" fillId="0" borderId="14" xfId="0" applyFont="1" applyBorder="1" applyAlignment="1">
      <alignment horizontal="center" vertical="top" wrapText="1"/>
    </xf>
    <xf numFmtId="0" fontId="1" fillId="0" borderId="7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9" xfId="0" applyFont="1" applyBorder="1" applyAlignment="1">
      <alignment horizontal="left" indent="3"/>
    </xf>
    <xf numFmtId="3" fontId="17" fillId="0" borderId="93" xfId="0" applyNumberFormat="1" applyFont="1" applyBorder="1"/>
    <xf numFmtId="0" fontId="1" fillId="0" borderId="21" xfId="0" applyFont="1" applyFill="1" applyBorder="1" applyAlignment="1">
      <alignment horizontal="left" indent="3"/>
    </xf>
    <xf numFmtId="0" fontId="13" fillId="0" borderId="0" xfId="0" applyFont="1" applyFill="1"/>
    <xf numFmtId="166" fontId="17" fillId="0" borderId="49" xfId="0" applyNumberFormat="1" applyFont="1" applyFill="1" applyBorder="1"/>
    <xf numFmtId="166" fontId="17" fillId="0" borderId="33" xfId="0" applyNumberFormat="1" applyFont="1" applyFill="1" applyBorder="1"/>
    <xf numFmtId="166" fontId="17" fillId="0" borderId="39" xfId="0" applyNumberFormat="1" applyFont="1" applyFill="1" applyBorder="1"/>
    <xf numFmtId="0" fontId="17" fillId="0" borderId="21" xfId="0" applyFont="1" applyFill="1" applyBorder="1" applyAlignment="1">
      <alignment horizontal="left"/>
    </xf>
    <xf numFmtId="0" fontId="1" fillId="0" borderId="70" xfId="0" applyFont="1" applyFill="1" applyBorder="1" applyAlignment="1">
      <alignment horizontal="left"/>
    </xf>
    <xf numFmtId="166" fontId="13" fillId="0" borderId="30" xfId="0" applyNumberFormat="1" applyFont="1" applyFill="1" applyBorder="1"/>
    <xf numFmtId="166" fontId="13" fillId="0" borderId="47" xfId="0" applyNumberFormat="1" applyFont="1" applyFill="1" applyBorder="1"/>
    <xf numFmtId="164" fontId="13" fillId="0" borderId="43" xfId="1" applyNumberFormat="1" applyFont="1" applyFill="1" applyBorder="1"/>
    <xf numFmtId="37" fontId="17" fillId="0" borderId="1" xfId="0" applyNumberFormat="1" applyFont="1" applyFill="1" applyBorder="1"/>
    <xf numFmtId="0" fontId="49" fillId="0" borderId="0" xfId="0" applyFont="1" applyAlignment="1">
      <alignment vertical="top" wrapText="1"/>
    </xf>
    <xf numFmtId="3" fontId="29" fillId="0" borderId="0" xfId="0" applyNumberFormat="1" applyFont="1" applyAlignment="1"/>
    <xf numFmtId="0" fontId="50" fillId="0" borderId="0" xfId="0" applyFont="1" applyAlignment="1"/>
    <xf numFmtId="0" fontId="50" fillId="0" borderId="0" xfId="0" applyFont="1" applyAlignment="1">
      <alignment vertical="top" wrapText="1"/>
    </xf>
    <xf numFmtId="0" fontId="49" fillId="0" borderId="0" xfId="0" applyFont="1" applyBorder="1" applyAlignment="1">
      <alignment vertical="top" wrapText="1"/>
    </xf>
    <xf numFmtId="0" fontId="1" fillId="0" borderId="19" xfId="0" applyFont="1" applyFill="1" applyBorder="1" applyAlignment="1">
      <alignment horizontal="left" indent="3"/>
    </xf>
    <xf numFmtId="0" fontId="11" fillId="0" borderId="14" xfId="0" applyFont="1" applyFill="1" applyBorder="1" applyAlignment="1">
      <alignment horizontal="right"/>
    </xf>
    <xf numFmtId="3" fontId="17" fillId="0" borderId="7" xfId="0" applyNumberFormat="1" applyFont="1" applyFill="1" applyBorder="1" applyAlignment="1">
      <alignment horizontal="right"/>
    </xf>
    <xf numFmtId="3" fontId="22" fillId="0" borderId="77" xfId="0" applyNumberFormat="1" applyFont="1" applyFill="1" applyBorder="1"/>
    <xf numFmtId="3" fontId="11" fillId="0" borderId="1" xfId="0" applyNumberFormat="1" applyFont="1" applyFill="1" applyBorder="1"/>
    <xf numFmtId="3" fontId="17" fillId="0" borderId="46" xfId="0" applyNumberFormat="1" applyFont="1" applyFill="1" applyBorder="1"/>
    <xf numFmtId="3" fontId="1" fillId="0" borderId="17" xfId="0" applyNumberFormat="1" applyFont="1" applyFill="1" applyBorder="1"/>
    <xf numFmtId="0" fontId="11" fillId="0" borderId="87" xfId="0" applyFont="1" applyFill="1" applyBorder="1"/>
    <xf numFmtId="164" fontId="11" fillId="0" borderId="17" xfId="1" applyNumberFormat="1" applyFont="1" applyFill="1" applyBorder="1"/>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1"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37" fontId="17" fillId="0" borderId="4" xfId="0" applyNumberFormat="1" applyFont="1" applyBorder="1" applyAlignment="1">
      <alignment horizontal="center" vertical="center" wrapText="1"/>
    </xf>
    <xf numFmtId="37" fontId="17" fillId="0" borderId="5" xfId="0" applyNumberFormat="1" applyFont="1" applyBorder="1" applyAlignment="1">
      <alignment horizontal="center" vertical="center" wrapText="1"/>
    </xf>
    <xf numFmtId="0" fontId="17" fillId="0" borderId="36" xfId="0" applyFont="1" applyBorder="1" applyAlignment="1">
      <alignment horizontal="center" vertical="center" wrapText="1"/>
    </xf>
    <xf numFmtId="0" fontId="17" fillId="0" borderId="2" xfId="0" applyFont="1" applyBorder="1" applyAlignment="1">
      <alignment horizontal="center" vertical="center" wrapText="1"/>
    </xf>
    <xf numFmtId="0" fontId="10" fillId="0" borderId="0" xfId="0" applyFont="1" applyAlignment="1">
      <alignment horizontal="center"/>
    </xf>
    <xf numFmtId="0" fontId="19" fillId="0" borderId="0" xfId="0" applyFont="1" applyFill="1" applyBorder="1" applyAlignment="1">
      <alignment horizontal="left" vertical="top"/>
    </xf>
    <xf numFmtId="0" fontId="17" fillId="0" borderId="81"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9" xfId="0" applyFont="1" applyBorder="1" applyAlignment="1">
      <alignment horizontal="center" vertical="center" wrapText="1"/>
    </xf>
    <xf numFmtId="0" fontId="15" fillId="0" borderId="0" xfId="0" applyFont="1" applyBorder="1" applyAlignment="1">
      <alignment horizontal="center"/>
    </xf>
    <xf numFmtId="0" fontId="16" fillId="0" borderId="0" xfId="0" applyFont="1" applyBorder="1" applyAlignment="1">
      <alignment horizontal="center"/>
    </xf>
    <xf numFmtId="0" fontId="10" fillId="0" borderId="0" xfId="0" applyFont="1" applyBorder="1" applyAlignment="1">
      <alignment horizontal="center"/>
    </xf>
    <xf numFmtId="0" fontId="14" fillId="0" borderId="0" xfId="0" applyFont="1" applyBorder="1" applyAlignment="1">
      <alignment horizontal="center"/>
    </xf>
    <xf numFmtId="0" fontId="11" fillId="0" borderId="0" xfId="0" applyFont="1" applyBorder="1" applyAlignment="1">
      <alignment horizontal="center"/>
    </xf>
    <xf numFmtId="0" fontId="17" fillId="0" borderId="84" xfId="0" applyFont="1" applyBorder="1" applyAlignment="1">
      <alignment horizontal="center" vertical="center" wrapText="1"/>
    </xf>
    <xf numFmtId="0" fontId="21" fillId="0" borderId="0" xfId="0" applyFont="1" applyBorder="1" applyAlignment="1">
      <alignment horizontal="left" vertical="top"/>
    </xf>
    <xf numFmtId="0" fontId="25" fillId="0" borderId="0" xfId="0" applyFont="1" applyBorder="1" applyAlignment="1">
      <alignment horizontal="left" vertical="top"/>
    </xf>
    <xf numFmtId="0" fontId="22" fillId="0" borderId="0" xfId="0" applyFont="1" applyBorder="1" applyAlignment="1">
      <alignment horizontal="left" vertical="top"/>
    </xf>
    <xf numFmtId="0" fontId="21" fillId="0" borderId="0" xfId="0" applyFont="1" applyBorder="1" applyAlignment="1">
      <alignment horizontal="right" vertical="top"/>
    </xf>
    <xf numFmtId="0" fontId="20" fillId="0" borderId="58" xfId="0" applyFont="1" applyBorder="1" applyAlignment="1">
      <alignment horizontal="center"/>
    </xf>
    <xf numFmtId="0" fontId="20" fillId="0" borderId="35" xfId="0" applyFont="1" applyBorder="1" applyAlignment="1">
      <alignment horizontal="center"/>
    </xf>
    <xf numFmtId="0" fontId="20" fillId="0" borderId="76" xfId="0" applyFont="1" applyBorder="1" applyAlignment="1">
      <alignment horizontal="center"/>
    </xf>
    <xf numFmtId="0" fontId="14" fillId="0" borderId="29" xfId="0" applyFont="1" applyBorder="1" applyAlignment="1">
      <alignment horizontal="center"/>
    </xf>
    <xf numFmtId="0" fontId="14" fillId="0" borderId="77" xfId="0" applyFont="1" applyBorder="1" applyAlignment="1">
      <alignment horizontal="center"/>
    </xf>
    <xf numFmtId="0" fontId="22" fillId="0" borderId="29" xfId="0" applyFont="1" applyBorder="1" applyAlignment="1">
      <alignment horizontal="center"/>
    </xf>
    <xf numFmtId="0" fontId="22" fillId="0" borderId="0" xfId="0" applyFont="1" applyBorder="1" applyAlignment="1">
      <alignment horizontal="center"/>
    </xf>
    <xf numFmtId="0" fontId="22" fillId="0" borderId="77" xfId="0" applyFont="1" applyBorder="1" applyAlignment="1">
      <alignment horizontal="center"/>
    </xf>
    <xf numFmtId="0" fontId="23" fillId="0" borderId="29" xfId="0" applyFont="1" applyBorder="1" applyAlignment="1">
      <alignment horizontal="center"/>
    </xf>
    <xf numFmtId="0" fontId="23" fillId="0" borderId="0" xfId="0" applyFont="1" applyBorder="1" applyAlignment="1">
      <alignment horizontal="center"/>
    </xf>
    <xf numFmtId="0" fontId="23" fillId="0" borderId="77" xfId="0" applyFont="1" applyBorder="1" applyAlignment="1">
      <alignment horizontal="center"/>
    </xf>
    <xf numFmtId="0" fontId="21" fillId="0" borderId="35" xfId="0" applyFont="1" applyBorder="1" applyAlignment="1">
      <alignment horizontal="left" vertical="top" wrapText="1"/>
    </xf>
    <xf numFmtId="0" fontId="21" fillId="0" borderId="59" xfId="0" applyFont="1" applyBorder="1" applyAlignment="1">
      <alignment horizontal="right" vertical="top"/>
    </xf>
    <xf numFmtId="0" fontId="22" fillId="0" borderId="0" xfId="0" applyFont="1" applyBorder="1" applyAlignment="1">
      <alignment horizontal="left" vertical="top" wrapText="1"/>
    </xf>
    <xf numFmtId="0" fontId="21" fillId="0" borderId="0" xfId="0" applyFont="1" applyBorder="1" applyAlignment="1">
      <alignment horizontal="left" vertical="top" wrapText="1"/>
    </xf>
    <xf numFmtId="0" fontId="11" fillId="0" borderId="29" xfId="0" applyFont="1" applyBorder="1" applyAlignment="1">
      <alignment horizontal="center"/>
    </xf>
    <xf numFmtId="0" fontId="11" fillId="0" borderId="77" xfId="0" applyFont="1" applyBorder="1" applyAlignment="1">
      <alignment horizontal="center"/>
    </xf>
    <xf numFmtId="0" fontId="25" fillId="0" borderId="0" xfId="0" applyFont="1" applyBorder="1" applyAlignment="1">
      <alignment horizontal="left" vertical="top" wrapText="1"/>
    </xf>
    <xf numFmtId="0" fontId="0" fillId="0" borderId="0" xfId="0" applyBorder="1" applyAlignment="1">
      <alignment horizontal="left" vertical="top" wrapText="1"/>
    </xf>
    <xf numFmtId="0" fontId="21" fillId="0" borderId="30" xfId="0" applyFont="1" applyBorder="1" applyAlignment="1">
      <alignment horizontal="center" vertical="top"/>
    </xf>
    <xf numFmtId="0" fontId="17" fillId="0" borderId="58" xfId="0" applyFont="1" applyBorder="1" applyAlignment="1">
      <alignment horizontal="center" vertical="center"/>
    </xf>
    <xf numFmtId="0" fontId="17" fillId="0" borderId="55" xfId="0" applyFont="1" applyBorder="1" applyAlignment="1">
      <alignment horizontal="center" vertical="center"/>
    </xf>
    <xf numFmtId="0" fontId="17" fillId="0" borderId="82" xfId="0" applyFont="1" applyBorder="1" applyAlignment="1">
      <alignment horizontal="center" vertical="center" wrapText="1"/>
    </xf>
    <xf numFmtId="0" fontId="11" fillId="0" borderId="0" xfId="0" applyFont="1" applyBorder="1" applyAlignment="1">
      <alignment horizontal="center" wrapText="1"/>
    </xf>
    <xf numFmtId="0" fontId="1" fillId="0" borderId="0" xfId="0" applyFont="1" applyBorder="1" applyAlignment="1">
      <alignment horizontal="left" wrapText="1"/>
    </xf>
    <xf numFmtId="0" fontId="1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17" fillId="0" borderId="4" xfId="0" applyFont="1" applyFill="1" applyBorder="1" applyAlignment="1">
      <alignment horizontal="center" vertical="center" wrapText="1"/>
    </xf>
    <xf numFmtId="0" fontId="17" fillId="0" borderId="36" xfId="0" applyFont="1" applyBorder="1" applyAlignment="1">
      <alignment horizontal="center" vertical="center"/>
    </xf>
    <xf numFmtId="0" fontId="17" fillId="0" borderId="2" xfId="0" applyFont="1" applyBorder="1" applyAlignment="1">
      <alignment horizontal="center" vertical="center"/>
    </xf>
    <xf numFmtId="0" fontId="17" fillId="0" borderId="82"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2" xfId="0" applyFont="1" applyFill="1" applyBorder="1" applyAlignment="1">
      <alignment horizontal="center" vertical="center"/>
    </xf>
    <xf numFmtId="0" fontId="37" fillId="0" borderId="0" xfId="0" applyFont="1" applyFill="1" applyAlignment="1">
      <alignment horizontal="center"/>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6" xfId="0" applyFont="1" applyBorder="1" applyAlignment="1">
      <alignment horizontal="left" indent="2"/>
    </xf>
    <xf numFmtId="0" fontId="17" fillId="0" borderId="30" xfId="0" applyFont="1" applyBorder="1" applyAlignment="1">
      <alignment horizontal="left" indent="2"/>
    </xf>
    <xf numFmtId="0" fontId="17" fillId="0" borderId="35" xfId="0" applyFont="1" applyBorder="1" applyAlignment="1">
      <alignment horizontal="center" vertical="center"/>
    </xf>
    <xf numFmtId="0" fontId="17" fillId="0" borderId="24" xfId="0" applyFont="1" applyBorder="1" applyAlignment="1">
      <alignment horizontal="center" vertical="center"/>
    </xf>
    <xf numFmtId="0" fontId="17" fillId="0" borderId="59" xfId="0" applyFont="1" applyBorder="1" applyAlignment="1">
      <alignment horizontal="center" vertical="center"/>
    </xf>
    <xf numFmtId="0" fontId="17" fillId="0" borderId="25" xfId="0" applyFont="1" applyBorder="1" applyAlignment="1">
      <alignment horizontal="center" vertical="center"/>
    </xf>
    <xf numFmtId="0" fontId="17" fillId="0" borderId="9" xfId="0" applyFont="1" applyBorder="1" applyAlignment="1">
      <alignment horizontal="center"/>
    </xf>
    <xf numFmtId="0" fontId="17" fillId="0" borderId="51" xfId="0" applyFont="1" applyBorder="1" applyAlignment="1">
      <alignment horizontal="center"/>
    </xf>
    <xf numFmtId="0" fontId="17" fillId="0" borderId="45" xfId="0" applyFont="1" applyBorder="1" applyAlignment="1">
      <alignment horizontal="center"/>
    </xf>
    <xf numFmtId="0" fontId="17" fillId="0" borderId="60" xfId="0" applyFont="1" applyBorder="1" applyAlignment="1">
      <alignment horizontal="left" indent="2"/>
    </xf>
    <xf numFmtId="0" fontId="17" fillId="0" borderId="61" xfId="0" applyFont="1" applyBorder="1" applyAlignment="1">
      <alignment horizontal="left" indent="2"/>
    </xf>
    <xf numFmtId="0" fontId="17" fillId="0" borderId="65" xfId="0" applyFont="1" applyBorder="1" applyAlignment="1">
      <alignment horizontal="left" indent="2"/>
    </xf>
    <xf numFmtId="0" fontId="17" fillId="0" borderId="66" xfId="0" applyFont="1" applyBorder="1" applyAlignment="1">
      <alignment horizontal="left" indent="2"/>
    </xf>
    <xf numFmtId="166" fontId="17" fillId="0" borderId="4" xfId="0" applyNumberFormat="1" applyFont="1" applyFill="1" applyBorder="1" applyAlignment="1">
      <alignment horizontal="center" vertical="center" wrapText="1"/>
    </xf>
    <xf numFmtId="166" fontId="17" fillId="0" borderId="4" xfId="0" applyNumberFormat="1" applyFont="1" applyBorder="1" applyAlignment="1">
      <alignment horizontal="center" vertical="center" wrapText="1"/>
    </xf>
    <xf numFmtId="0" fontId="25" fillId="0" borderId="0" xfId="0" applyFont="1" applyFill="1" applyBorder="1" applyAlignment="1">
      <alignment horizontal="left" vertical="top" wrapText="1"/>
    </xf>
    <xf numFmtId="3" fontId="11" fillId="0" borderId="45" xfId="0" applyNumberFormat="1" applyFont="1" applyFill="1" applyBorder="1"/>
    <xf numFmtId="3" fontId="17" fillId="0" borderId="80" xfId="0" applyNumberFormat="1" applyFont="1" applyFill="1" applyBorder="1"/>
    <xf numFmtId="164" fontId="17" fillId="0" borderId="21" xfId="1" applyNumberFormat="1" applyFont="1" applyFill="1" applyBorder="1"/>
    <xf numFmtId="0" fontId="18" fillId="0" borderId="0" xfId="0" applyFont="1" applyFill="1" applyAlignment="1"/>
    <xf numFmtId="0" fontId="11" fillId="0" borderId="0" xfId="0" applyFont="1" applyFill="1"/>
    <xf numFmtId="0" fontId="46" fillId="0" borderId="0" xfId="0" applyFont="1" applyFill="1" applyBorder="1"/>
    <xf numFmtId="164" fontId="11" fillId="0" borderId="21" xfId="1" applyNumberFormat="1" applyFont="1" applyFill="1" applyBorder="1"/>
    <xf numFmtId="164" fontId="17" fillId="0" borderId="43" xfId="1" applyNumberFormat="1" applyFont="1" applyFill="1" applyBorder="1"/>
    <xf numFmtId="166" fontId="1" fillId="0" borderId="0" xfId="0" applyNumberFormat="1" applyFont="1" applyFill="1"/>
    <xf numFmtId="0" fontId="18" fillId="0" borderId="0" xfId="0" applyFont="1" applyFill="1"/>
    <xf numFmtId="0" fontId="41" fillId="0" borderId="0" xfId="0" applyFont="1" applyFill="1" applyBorder="1"/>
    <xf numFmtId="0" fontId="14" fillId="0" borderId="0" xfId="0" applyFont="1" applyFill="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3"/>
  <sheetViews>
    <sheetView view="pageBreakPreview" zoomScale="75" zoomScaleNormal="75" zoomScaleSheetLayoutView="75" workbookViewId="0">
      <selection activeCell="G57" sqref="G57"/>
    </sheetView>
  </sheetViews>
  <sheetFormatPr defaultColWidth="9.140625" defaultRowHeight="14.25" x14ac:dyDescent="0.2"/>
  <cols>
    <col min="1" max="1" width="113.5703125" style="1" customWidth="1"/>
    <col min="2" max="3" width="14.5703125" style="2" customWidth="1"/>
    <col min="4" max="4" width="14.5703125" style="3" customWidth="1"/>
    <col min="5" max="5" width="11.5703125" style="7" bestFit="1" customWidth="1"/>
    <col min="6" max="6" width="4.85546875" style="1" customWidth="1"/>
    <col min="7" max="7" width="140.28515625" style="1" customWidth="1"/>
    <col min="8" max="16384" width="9.140625" style="1"/>
  </cols>
  <sheetData>
    <row r="1" spans="1:7" ht="18" x14ac:dyDescent="0.25">
      <c r="A1" s="344" t="s">
        <v>0</v>
      </c>
      <c r="B1" s="344"/>
      <c r="C1" s="344"/>
      <c r="D1" s="344"/>
      <c r="E1" s="7" t="s">
        <v>18</v>
      </c>
      <c r="G1" s="202"/>
    </row>
    <row r="2" spans="1:7" ht="15" x14ac:dyDescent="0.2">
      <c r="A2" s="345" t="s">
        <v>158</v>
      </c>
      <c r="B2" s="345"/>
      <c r="C2" s="345"/>
      <c r="D2" s="345"/>
      <c r="E2" s="7" t="s">
        <v>18</v>
      </c>
      <c r="G2" s="199"/>
    </row>
    <row r="3" spans="1:7" x14ac:dyDescent="0.2">
      <c r="A3" s="346" t="s">
        <v>1</v>
      </c>
      <c r="B3" s="346"/>
      <c r="C3" s="346"/>
      <c r="D3" s="346"/>
      <c r="E3" s="7" t="s">
        <v>18</v>
      </c>
      <c r="G3" s="199"/>
    </row>
    <row r="4" spans="1:7" x14ac:dyDescent="0.2">
      <c r="A4" s="347" t="s">
        <v>2</v>
      </c>
      <c r="B4" s="347"/>
      <c r="C4" s="347"/>
      <c r="D4" s="347"/>
      <c r="E4" s="7" t="s">
        <v>18</v>
      </c>
      <c r="G4" s="199"/>
    </row>
    <row r="5" spans="1:7" ht="15" thickBot="1" x14ac:dyDescent="0.25">
      <c r="E5" s="7" t="s">
        <v>18</v>
      </c>
      <c r="G5" s="199"/>
    </row>
    <row r="6" spans="1:7" ht="15" x14ac:dyDescent="0.25">
      <c r="B6" s="341" t="s">
        <v>3</v>
      </c>
      <c r="C6" s="342"/>
      <c r="D6" s="343"/>
      <c r="E6" s="7" t="s">
        <v>18</v>
      </c>
      <c r="G6" s="199"/>
    </row>
    <row r="7" spans="1:7" ht="15.75" thickBot="1" x14ac:dyDescent="0.25">
      <c r="B7" s="4" t="s">
        <v>4</v>
      </c>
      <c r="C7" s="5" t="s">
        <v>125</v>
      </c>
      <c r="D7" s="6" t="s">
        <v>5</v>
      </c>
      <c r="E7" s="7" t="s">
        <v>18</v>
      </c>
      <c r="G7" s="198"/>
    </row>
    <row r="8" spans="1:7" ht="17.25" x14ac:dyDescent="0.25">
      <c r="A8" s="132" t="s">
        <v>147</v>
      </c>
      <c r="B8" s="89">
        <v>72</v>
      </c>
      <c r="C8" s="318">
        <v>54</v>
      </c>
      <c r="D8" s="145">
        <v>44307</v>
      </c>
      <c r="E8" s="7" t="s">
        <v>18</v>
      </c>
      <c r="G8" s="199"/>
    </row>
    <row r="9" spans="1:7" ht="15" x14ac:dyDescent="0.25">
      <c r="A9" s="133" t="s">
        <v>6</v>
      </c>
      <c r="B9" s="90"/>
      <c r="C9" s="319"/>
      <c r="D9" s="146">
        <v>0</v>
      </c>
      <c r="E9" s="7" t="s">
        <v>18</v>
      </c>
      <c r="G9" s="199"/>
    </row>
    <row r="10" spans="1:7" ht="17.25" x14ac:dyDescent="0.25">
      <c r="A10" s="134" t="s">
        <v>148</v>
      </c>
      <c r="B10" s="92">
        <f t="shared" ref="B10:C10" si="0">SUM(B8:B9)</f>
        <v>72</v>
      </c>
      <c r="C10" s="320">
        <f t="shared" si="0"/>
        <v>54</v>
      </c>
      <c r="D10" s="147">
        <f>SUM(D8:D9)</f>
        <v>44307</v>
      </c>
      <c r="E10" s="7" t="s">
        <v>18</v>
      </c>
      <c r="G10" s="200"/>
    </row>
    <row r="11" spans="1:7" ht="15" x14ac:dyDescent="0.25">
      <c r="A11" s="135" t="s">
        <v>8</v>
      </c>
      <c r="B11" s="92"/>
      <c r="C11" s="81"/>
      <c r="D11" s="148"/>
      <c r="E11" s="7" t="s">
        <v>18</v>
      </c>
      <c r="G11" s="199"/>
    </row>
    <row r="12" spans="1:7" ht="15" x14ac:dyDescent="0.25">
      <c r="A12" s="136" t="s">
        <v>151</v>
      </c>
      <c r="B12" s="94"/>
      <c r="C12" s="95"/>
      <c r="D12" s="149">
        <v>271</v>
      </c>
      <c r="E12" s="7" t="s">
        <v>18</v>
      </c>
      <c r="G12" s="199"/>
    </row>
    <row r="13" spans="1:7" ht="15" x14ac:dyDescent="0.25">
      <c r="A13" s="137" t="s">
        <v>136</v>
      </c>
      <c r="B13" s="90"/>
      <c r="C13" s="91"/>
      <c r="D13" s="146">
        <v>0</v>
      </c>
      <c r="E13" s="7" t="s">
        <v>18</v>
      </c>
      <c r="G13" s="200"/>
    </row>
    <row r="14" spans="1:7" ht="15" x14ac:dyDescent="0.25">
      <c r="A14" s="138" t="s">
        <v>121</v>
      </c>
      <c r="B14" s="96">
        <f>SUM(B10:B13)</f>
        <v>72</v>
      </c>
      <c r="C14" s="97">
        <v>54</v>
      </c>
      <c r="D14" s="150">
        <f>SUM(D10:D13)</f>
        <v>44578</v>
      </c>
      <c r="E14" s="7" t="s">
        <v>18</v>
      </c>
      <c r="G14" s="200"/>
    </row>
    <row r="15" spans="1:7" ht="15" x14ac:dyDescent="0.25">
      <c r="A15" s="138"/>
      <c r="B15" s="93"/>
      <c r="C15" s="82"/>
      <c r="D15" s="150"/>
      <c r="E15" s="7" t="s">
        <v>18</v>
      </c>
      <c r="G15" s="199"/>
    </row>
    <row r="16" spans="1:7" ht="15" x14ac:dyDescent="0.25">
      <c r="A16" s="139" t="s">
        <v>9</v>
      </c>
      <c r="B16" s="93"/>
      <c r="C16" s="82"/>
      <c r="D16" s="150"/>
      <c r="E16" s="7" t="s">
        <v>18</v>
      </c>
      <c r="G16" s="199"/>
    </row>
    <row r="17" spans="1:7" ht="15" x14ac:dyDescent="0.25">
      <c r="A17" s="140" t="s">
        <v>152</v>
      </c>
      <c r="B17" s="98">
        <v>0</v>
      </c>
      <c r="C17" s="99">
        <v>0</v>
      </c>
      <c r="D17" s="151">
        <v>-271</v>
      </c>
      <c r="E17" s="7" t="s">
        <v>18</v>
      </c>
      <c r="G17" s="200"/>
    </row>
    <row r="18" spans="1:7" ht="15" x14ac:dyDescent="0.25">
      <c r="A18" s="141" t="s">
        <v>149</v>
      </c>
      <c r="B18" s="93">
        <f>SUM(B17:B17)</f>
        <v>0</v>
      </c>
      <c r="C18" s="82">
        <f>SUM(C17:C17)</f>
        <v>0</v>
      </c>
      <c r="D18" s="150">
        <f>SUM(D17:D17)</f>
        <v>-271</v>
      </c>
      <c r="E18" s="7" t="s">
        <v>18</v>
      </c>
      <c r="G18" s="199"/>
    </row>
    <row r="19" spans="1:7" ht="15" x14ac:dyDescent="0.25">
      <c r="A19" s="139" t="s">
        <v>120</v>
      </c>
      <c r="B19" s="93"/>
      <c r="C19" s="82"/>
      <c r="D19" s="150"/>
      <c r="E19" s="7" t="s">
        <v>18</v>
      </c>
      <c r="G19" s="200"/>
    </row>
    <row r="20" spans="1:7" ht="15" x14ac:dyDescent="0.25">
      <c r="A20" s="142" t="s">
        <v>10</v>
      </c>
      <c r="B20" s="93"/>
      <c r="C20" s="82"/>
      <c r="D20" s="150"/>
      <c r="E20" s="7" t="s">
        <v>18</v>
      </c>
      <c r="G20" s="199"/>
    </row>
    <row r="21" spans="1:7" x14ac:dyDescent="0.2">
      <c r="A21" s="143" t="s">
        <v>159</v>
      </c>
      <c r="B21" s="100">
        <v>-5</v>
      </c>
      <c r="C21" s="84">
        <v>0</v>
      </c>
      <c r="D21" s="152">
        <v>-9500</v>
      </c>
      <c r="E21" s="7" t="s">
        <v>18</v>
      </c>
      <c r="G21" s="199"/>
    </row>
    <row r="22" spans="1:7" x14ac:dyDescent="0.2">
      <c r="A22" s="143" t="s">
        <v>160</v>
      </c>
      <c r="B22" s="100">
        <v>-8</v>
      </c>
      <c r="C22" s="84">
        <v>0</v>
      </c>
      <c r="D22" s="152">
        <v>-17529</v>
      </c>
      <c r="E22" s="7" t="s">
        <v>18</v>
      </c>
      <c r="G22" s="199"/>
    </row>
    <row r="23" spans="1:7" ht="15" x14ac:dyDescent="0.25">
      <c r="A23" s="142" t="s">
        <v>11</v>
      </c>
      <c r="B23" s="98">
        <v>0</v>
      </c>
      <c r="C23" s="99">
        <v>0</v>
      </c>
      <c r="D23" s="151">
        <f>54+11+117</f>
        <v>182</v>
      </c>
      <c r="E23" s="7" t="s">
        <v>18</v>
      </c>
      <c r="G23" s="200"/>
    </row>
    <row r="24" spans="1:7" ht="15" x14ac:dyDescent="0.25">
      <c r="A24" s="143" t="s">
        <v>208</v>
      </c>
      <c r="B24" s="98">
        <v>0</v>
      </c>
      <c r="C24" s="99">
        <v>5</v>
      </c>
      <c r="D24" s="156">
        <v>0</v>
      </c>
      <c r="E24" s="7" t="s">
        <v>18</v>
      </c>
      <c r="G24" s="200"/>
    </row>
    <row r="25" spans="1:7" ht="15" x14ac:dyDescent="0.25">
      <c r="A25" s="142" t="s">
        <v>12</v>
      </c>
      <c r="B25" s="98">
        <v>0</v>
      </c>
      <c r="C25" s="99">
        <v>0</v>
      </c>
      <c r="D25" s="151">
        <v>-21</v>
      </c>
      <c r="E25" s="7" t="s">
        <v>18</v>
      </c>
      <c r="G25" s="200"/>
    </row>
    <row r="26" spans="1:7" ht="15" x14ac:dyDescent="0.25">
      <c r="A26" s="143" t="s">
        <v>161</v>
      </c>
      <c r="B26" s="98">
        <v>0</v>
      </c>
      <c r="C26" s="99">
        <v>0</v>
      </c>
      <c r="D26" s="151">
        <v>3</v>
      </c>
      <c r="E26" s="7" t="s">
        <v>18</v>
      </c>
      <c r="G26" s="200"/>
    </row>
    <row r="27" spans="1:7" ht="15" x14ac:dyDescent="0.25">
      <c r="A27" s="141" t="s">
        <v>122</v>
      </c>
      <c r="B27" s="93">
        <f>SUM(B20:B26)</f>
        <v>-13</v>
      </c>
      <c r="C27" s="93">
        <f>SUM(C20:C26)</f>
        <v>5</v>
      </c>
      <c r="D27" s="150">
        <f>SUM(D21:D26)</f>
        <v>-26865</v>
      </c>
      <c r="E27" s="7" t="s">
        <v>18</v>
      </c>
      <c r="G27" s="200"/>
    </row>
    <row r="28" spans="1:7" ht="15" x14ac:dyDescent="0.25">
      <c r="A28" s="138" t="s">
        <v>123</v>
      </c>
      <c r="B28" s="101">
        <f>B27+B18</f>
        <v>-13</v>
      </c>
      <c r="C28" s="91">
        <f>C27+C18</f>
        <v>5</v>
      </c>
      <c r="D28" s="153">
        <f>D27+D18</f>
        <v>-27136</v>
      </c>
      <c r="E28" s="7" t="s">
        <v>18</v>
      </c>
      <c r="G28" s="200"/>
    </row>
    <row r="29" spans="1:7" ht="15" x14ac:dyDescent="0.25">
      <c r="A29" s="144" t="s">
        <v>14</v>
      </c>
      <c r="B29" s="102">
        <f>B14+B28</f>
        <v>59</v>
      </c>
      <c r="C29" s="81">
        <f>C14+C28</f>
        <v>59</v>
      </c>
      <c r="D29" s="154">
        <f>D14+D28</f>
        <v>17442</v>
      </c>
      <c r="E29" s="7" t="s">
        <v>18</v>
      </c>
      <c r="G29" s="200"/>
    </row>
    <row r="30" spans="1:7" ht="15" x14ac:dyDescent="0.25">
      <c r="A30" s="144" t="s">
        <v>15</v>
      </c>
      <c r="B30" s="102"/>
      <c r="C30" s="81"/>
      <c r="D30" s="154"/>
      <c r="E30" s="7" t="s">
        <v>18</v>
      </c>
      <c r="G30" s="199"/>
    </row>
    <row r="31" spans="1:7" ht="15" x14ac:dyDescent="0.25">
      <c r="A31" s="143" t="s">
        <v>234</v>
      </c>
      <c r="B31" s="93"/>
      <c r="C31" s="82"/>
      <c r="D31" s="150"/>
      <c r="E31" s="7" t="s">
        <v>18</v>
      </c>
      <c r="G31" s="199"/>
    </row>
    <row r="32" spans="1:7" x14ac:dyDescent="0.2">
      <c r="A32" s="143" t="s">
        <v>163</v>
      </c>
      <c r="B32" s="100">
        <v>0</v>
      </c>
      <c r="C32" s="84">
        <v>0</v>
      </c>
      <c r="D32" s="155" t="s">
        <v>166</v>
      </c>
      <c r="E32" s="7" t="s">
        <v>18</v>
      </c>
      <c r="G32" s="199"/>
    </row>
    <row r="33" spans="1:7" x14ac:dyDescent="0.2">
      <c r="A33" s="143" t="s">
        <v>235</v>
      </c>
      <c r="B33" s="100">
        <v>0</v>
      </c>
      <c r="C33" s="84">
        <v>0</v>
      </c>
      <c r="D33" s="155" t="s">
        <v>167</v>
      </c>
      <c r="E33" s="7" t="s">
        <v>18</v>
      </c>
      <c r="G33" s="199"/>
    </row>
    <row r="34" spans="1:7" x14ac:dyDescent="0.2">
      <c r="A34" s="143" t="s">
        <v>164</v>
      </c>
      <c r="B34" s="100">
        <v>0</v>
      </c>
      <c r="C34" s="84">
        <v>0</v>
      </c>
      <c r="D34" s="155" t="s">
        <v>168</v>
      </c>
      <c r="E34" s="7" t="s">
        <v>18</v>
      </c>
      <c r="G34" s="199"/>
    </row>
    <row r="35" spans="1:7" x14ac:dyDescent="0.2">
      <c r="A35" s="316" t="s">
        <v>241</v>
      </c>
      <c r="B35" s="100">
        <v>0</v>
      </c>
      <c r="C35" s="84">
        <v>0</v>
      </c>
      <c r="D35" s="152">
        <v>8400</v>
      </c>
      <c r="E35" s="7" t="s">
        <v>18</v>
      </c>
      <c r="G35" s="199"/>
    </row>
    <row r="36" spans="1:7" x14ac:dyDescent="0.2">
      <c r="A36" s="143" t="s">
        <v>236</v>
      </c>
      <c r="B36" s="100">
        <v>0</v>
      </c>
      <c r="C36" s="84">
        <v>0</v>
      </c>
      <c r="D36" s="155" t="s">
        <v>210</v>
      </c>
      <c r="E36" s="7" t="s">
        <v>18</v>
      </c>
      <c r="G36" s="199"/>
    </row>
    <row r="37" spans="1:7" x14ac:dyDescent="0.2">
      <c r="A37" s="143" t="s">
        <v>237</v>
      </c>
      <c r="B37" s="100">
        <v>0</v>
      </c>
      <c r="C37" s="84">
        <v>0</v>
      </c>
      <c r="D37" s="155" t="s">
        <v>169</v>
      </c>
      <c r="E37" s="7" t="s">
        <v>18</v>
      </c>
      <c r="G37" s="199"/>
    </row>
    <row r="38" spans="1:7" x14ac:dyDescent="0.2">
      <c r="A38" s="143" t="s">
        <v>165</v>
      </c>
      <c r="B38" s="100">
        <v>0</v>
      </c>
      <c r="C38" s="84">
        <v>0</v>
      </c>
      <c r="D38" s="155" t="s">
        <v>170</v>
      </c>
      <c r="E38" s="7" t="s">
        <v>18</v>
      </c>
      <c r="G38" s="199"/>
    </row>
    <row r="39" spans="1:7" ht="15" x14ac:dyDescent="0.25">
      <c r="A39" s="138" t="s">
        <v>16</v>
      </c>
      <c r="B39" s="101">
        <f>SUM(B32:B38)</f>
        <v>0</v>
      </c>
      <c r="C39" s="91">
        <f>SUM(C32:C38)</f>
        <v>0</v>
      </c>
      <c r="D39" s="153">
        <f>D35</f>
        <v>8400</v>
      </c>
      <c r="E39" s="7" t="s">
        <v>18</v>
      </c>
      <c r="G39" s="200"/>
    </row>
    <row r="40" spans="1:7" ht="15" x14ac:dyDescent="0.25">
      <c r="A40" s="321" t="s">
        <v>17</v>
      </c>
      <c r="B40" s="102">
        <f>B29+B39</f>
        <v>59</v>
      </c>
      <c r="C40" s="81">
        <f>C29+C39</f>
        <v>59</v>
      </c>
      <c r="D40" s="154">
        <f>D29+D39</f>
        <v>25842</v>
      </c>
      <c r="E40" s="7" t="s">
        <v>18</v>
      </c>
      <c r="G40" s="200"/>
    </row>
    <row r="41" spans="1:7" ht="15.75" thickBot="1" x14ac:dyDescent="0.3">
      <c r="A41" s="322" t="s">
        <v>238</v>
      </c>
      <c r="B41" s="324">
        <f>B40-B10</f>
        <v>-13</v>
      </c>
      <c r="C41" s="323">
        <f>C40-C10</f>
        <v>5</v>
      </c>
      <c r="D41" s="325">
        <f>D40-D10</f>
        <v>-18465</v>
      </c>
      <c r="E41" s="7" t="s">
        <v>18</v>
      </c>
      <c r="G41" s="200"/>
    </row>
    <row r="42" spans="1:7" x14ac:dyDescent="0.2">
      <c r="A42" s="7"/>
      <c r="E42" s="7" t="s">
        <v>18</v>
      </c>
      <c r="G42" s="199"/>
    </row>
    <row r="43" spans="1:7" x14ac:dyDescent="0.2">
      <c r="A43" s="317" t="s">
        <v>240</v>
      </c>
      <c r="E43" s="7" t="s">
        <v>19</v>
      </c>
      <c r="G43" s="199"/>
    </row>
  </sheetData>
  <mergeCells count="5">
    <mergeCell ref="B6:D6"/>
    <mergeCell ref="A1:D1"/>
    <mergeCell ref="A2:D2"/>
    <mergeCell ref="A3:D3"/>
    <mergeCell ref="A4:D4"/>
  </mergeCells>
  <printOptions horizontalCentered="1"/>
  <pageMargins left="0.7" right="0.7" top="0.63" bottom="0.63" header="0.3" footer="0.3"/>
  <pageSetup scale="69" orientation="landscape" r:id="rId1"/>
  <headerFooter>
    <oddHeader>&amp;L&amp;"Arial,Bold"&amp;12B. Summary of Requirements</oddHeader>
    <oddFooter>&amp;C&amp;"Arial,Regular"Exhibit B - Summary of Requirements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75" zoomScaleNormal="75" zoomScaleSheetLayoutView="80" workbookViewId="0">
      <selection activeCell="A15" sqref="A15"/>
    </sheetView>
  </sheetViews>
  <sheetFormatPr defaultColWidth="9.140625" defaultRowHeight="14.25" x14ac:dyDescent="0.2"/>
  <cols>
    <col min="1" max="1" width="63.5703125" style="12" customWidth="1"/>
    <col min="2" max="2" width="18.5703125" style="12" customWidth="1"/>
    <col min="3" max="3" width="19.7109375" style="12" customWidth="1"/>
    <col min="4" max="4" width="16" style="12" customWidth="1"/>
    <col min="5" max="6" width="17.85546875" style="12" customWidth="1"/>
    <col min="7" max="7" width="18.42578125" style="12" customWidth="1"/>
    <col min="8" max="8" width="14" style="7" bestFit="1" customWidth="1"/>
    <col min="9" max="9" width="4.5703125" style="12" customWidth="1"/>
    <col min="10" max="10" width="122.85546875" style="12"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x14ac:dyDescent="0.25">
      <c r="A1" s="344" t="s">
        <v>96</v>
      </c>
      <c r="B1" s="344"/>
      <c r="C1" s="344"/>
      <c r="D1" s="344"/>
      <c r="E1" s="344"/>
      <c r="F1" s="344"/>
      <c r="G1" s="344"/>
      <c r="H1" s="30" t="s">
        <v>18</v>
      </c>
      <c r="I1" s="9"/>
      <c r="J1" s="221"/>
      <c r="K1" s="9"/>
      <c r="L1" s="9"/>
      <c r="M1" s="9"/>
      <c r="N1" s="9"/>
      <c r="O1" s="9"/>
      <c r="P1" s="9"/>
    </row>
    <row r="2" spans="1:16" ht="15" x14ac:dyDescent="0.2">
      <c r="A2" s="345" t="s">
        <v>162</v>
      </c>
      <c r="B2" s="345"/>
      <c r="C2" s="345"/>
      <c r="D2" s="345"/>
      <c r="E2" s="345"/>
      <c r="F2" s="345"/>
      <c r="G2" s="345"/>
      <c r="H2" s="30" t="s">
        <v>18</v>
      </c>
      <c r="I2" s="10"/>
      <c r="J2" s="194"/>
      <c r="K2" s="10"/>
      <c r="L2" s="10"/>
      <c r="M2" s="10"/>
      <c r="N2" s="10"/>
      <c r="O2" s="10"/>
      <c r="P2" s="10"/>
    </row>
    <row r="3" spans="1:16" x14ac:dyDescent="0.2">
      <c r="A3" s="357" t="s">
        <v>1</v>
      </c>
      <c r="B3" s="357"/>
      <c r="C3" s="357"/>
      <c r="D3" s="357"/>
      <c r="E3" s="357"/>
      <c r="F3" s="357"/>
      <c r="G3" s="357"/>
      <c r="H3" s="30" t="s">
        <v>18</v>
      </c>
      <c r="I3" s="13"/>
      <c r="J3" s="194"/>
      <c r="K3" s="13"/>
      <c r="L3" s="13"/>
      <c r="M3" s="13"/>
      <c r="N3" s="13"/>
      <c r="O3" s="13"/>
      <c r="P3" s="13"/>
    </row>
    <row r="4" spans="1:16" x14ac:dyDescent="0.2">
      <c r="A4" s="347" t="s">
        <v>2</v>
      </c>
      <c r="B4" s="347"/>
      <c r="C4" s="347"/>
      <c r="D4" s="347"/>
      <c r="E4" s="347"/>
      <c r="F4" s="347"/>
      <c r="G4" s="347"/>
      <c r="H4" s="30" t="s">
        <v>18</v>
      </c>
      <c r="I4" s="11"/>
      <c r="J4" s="194"/>
      <c r="K4" s="11"/>
      <c r="L4" s="11"/>
      <c r="M4" s="11"/>
      <c r="N4" s="11"/>
      <c r="O4" s="11"/>
      <c r="P4" s="11"/>
    </row>
    <row r="5" spans="1:16" ht="15.75" x14ac:dyDescent="0.25">
      <c r="A5" s="414"/>
      <c r="B5" s="414"/>
      <c r="C5" s="414"/>
      <c r="D5" s="414"/>
      <c r="E5" s="414"/>
      <c r="F5" s="24"/>
      <c r="G5" s="24"/>
      <c r="H5" s="30" t="s">
        <v>18</v>
      </c>
      <c r="I5" s="11"/>
      <c r="J5" s="195"/>
      <c r="K5" s="11"/>
      <c r="L5" s="11"/>
      <c r="M5" s="11"/>
      <c r="N5" s="11"/>
      <c r="O5" s="11"/>
      <c r="P5" s="11"/>
    </row>
    <row r="6" spans="1:16" ht="15" x14ac:dyDescent="0.25">
      <c r="A6" s="39"/>
      <c r="B6" s="38"/>
      <c r="C6" s="38"/>
      <c r="D6" s="38"/>
      <c r="E6" s="38"/>
      <c r="F6" s="38"/>
      <c r="G6" s="38"/>
      <c r="H6" s="30" t="s">
        <v>18</v>
      </c>
      <c r="J6" s="194"/>
    </row>
    <row r="7" spans="1:16" x14ac:dyDescent="0.2">
      <c r="A7" s="40"/>
      <c r="B7" s="40"/>
      <c r="C7" s="40"/>
      <c r="D7" s="40"/>
      <c r="E7" s="40"/>
      <c r="H7" s="30" t="s">
        <v>18</v>
      </c>
      <c r="J7" s="194"/>
    </row>
    <row r="8" spans="1:16" ht="15" customHeight="1" x14ac:dyDescent="0.2">
      <c r="A8" s="411"/>
      <c r="B8" s="419" t="s">
        <v>162</v>
      </c>
      <c r="C8" s="421"/>
      <c r="D8" s="421"/>
      <c r="E8" s="420"/>
      <c r="F8" s="415" t="s">
        <v>16</v>
      </c>
      <c r="G8" s="416"/>
      <c r="H8" s="30" t="s">
        <v>18</v>
      </c>
      <c r="J8" s="194"/>
    </row>
    <row r="9" spans="1:16" ht="15" customHeight="1" x14ac:dyDescent="0.2">
      <c r="A9" s="412"/>
      <c r="B9" s="419" t="s">
        <v>97</v>
      </c>
      <c r="C9" s="420"/>
      <c r="D9" s="419" t="s">
        <v>29</v>
      </c>
      <c r="E9" s="420"/>
      <c r="F9" s="417"/>
      <c r="G9" s="418"/>
      <c r="H9" s="30" t="s">
        <v>18</v>
      </c>
      <c r="J9" s="194"/>
    </row>
    <row r="10" spans="1:16" x14ac:dyDescent="0.2">
      <c r="A10" s="413"/>
      <c r="B10" s="18" t="s">
        <v>4</v>
      </c>
      <c r="C10" s="18" t="s">
        <v>5</v>
      </c>
      <c r="D10" s="18" t="s">
        <v>4</v>
      </c>
      <c r="E10" s="18" t="s">
        <v>5</v>
      </c>
      <c r="F10" s="18" t="s">
        <v>4</v>
      </c>
      <c r="G10" s="18" t="s">
        <v>5</v>
      </c>
      <c r="H10" s="30" t="s">
        <v>18</v>
      </c>
      <c r="J10" s="194"/>
    </row>
    <row r="11" spans="1:16" x14ac:dyDescent="0.2">
      <c r="A11" s="157" t="s">
        <v>81</v>
      </c>
      <c r="B11" s="64"/>
      <c r="C11" s="64">
        <f>8400*0.155</f>
        <v>1302</v>
      </c>
      <c r="D11" s="64"/>
      <c r="E11" s="64">
        <v>0</v>
      </c>
      <c r="F11" s="64"/>
      <c r="G11" s="64">
        <f>C11</f>
        <v>1302</v>
      </c>
      <c r="H11" s="30" t="s">
        <v>18</v>
      </c>
      <c r="J11" s="194"/>
    </row>
    <row r="12" spans="1:16" x14ac:dyDescent="0.2">
      <c r="A12" s="157" t="s">
        <v>82</v>
      </c>
      <c r="B12" s="64"/>
      <c r="C12" s="64">
        <f>8400*0.733</f>
        <v>6157.2</v>
      </c>
      <c r="D12" s="64"/>
      <c r="E12" s="64">
        <v>0</v>
      </c>
      <c r="F12" s="64"/>
      <c r="G12" s="64">
        <f>C12</f>
        <v>6157.2</v>
      </c>
      <c r="H12" s="30" t="s">
        <v>18</v>
      </c>
      <c r="J12" s="194"/>
    </row>
    <row r="13" spans="1:16" x14ac:dyDescent="0.2">
      <c r="A13" s="157" t="s">
        <v>83</v>
      </c>
      <c r="B13" s="64"/>
      <c r="C13" s="64">
        <f>8400*0.112</f>
        <v>940.80000000000007</v>
      </c>
      <c r="D13" s="64"/>
      <c r="E13" s="64">
        <v>0</v>
      </c>
      <c r="F13" s="64"/>
      <c r="G13" s="64">
        <f>C13</f>
        <v>940.80000000000007</v>
      </c>
      <c r="H13" s="30" t="s">
        <v>18</v>
      </c>
      <c r="J13" s="194"/>
    </row>
    <row r="14" spans="1:16" ht="15" x14ac:dyDescent="0.25">
      <c r="A14" s="41" t="s">
        <v>140</v>
      </c>
      <c r="B14" s="62">
        <f t="shared" ref="B14:G14" si="0">SUM(B11:B13)</f>
        <v>0</v>
      </c>
      <c r="C14" s="62">
        <f t="shared" si="0"/>
        <v>8400</v>
      </c>
      <c r="D14" s="62">
        <f t="shared" si="0"/>
        <v>0</v>
      </c>
      <c r="E14" s="62">
        <f t="shared" si="0"/>
        <v>0</v>
      </c>
      <c r="F14" s="62">
        <f t="shared" si="0"/>
        <v>0</v>
      </c>
      <c r="G14" s="62">
        <f t="shared" si="0"/>
        <v>8400</v>
      </c>
      <c r="H14" s="30" t="s">
        <v>18</v>
      </c>
      <c r="J14" s="194"/>
    </row>
    <row r="15" spans="1:16" x14ac:dyDescent="0.2">
      <c r="H15" s="30" t="s">
        <v>19</v>
      </c>
      <c r="J15" s="194"/>
    </row>
    <row r="16" spans="1:16" x14ac:dyDescent="0.2">
      <c r="J16" s="194"/>
    </row>
    <row r="17" spans="10:10" x14ac:dyDescent="0.2">
      <c r="J17" s="194"/>
    </row>
    <row r="18" spans="10:10" x14ac:dyDescent="0.2">
      <c r="J18" s="194"/>
    </row>
    <row r="19" spans="10:10" x14ac:dyDescent="0.2">
      <c r="J19" s="194"/>
    </row>
    <row r="20" spans="10:10" x14ac:dyDescent="0.2">
      <c r="J20" s="194"/>
    </row>
    <row r="21" spans="10:10" x14ac:dyDescent="0.2">
      <c r="J21" s="194"/>
    </row>
    <row r="22" spans="10:10" x14ac:dyDescent="0.2">
      <c r="J22" s="194"/>
    </row>
    <row r="23" spans="10:10" x14ac:dyDescent="0.2">
      <c r="J23" s="194"/>
    </row>
    <row r="24" spans="10:10" x14ac:dyDescent="0.2">
      <c r="J24" s="194"/>
    </row>
    <row r="25" spans="10:10" x14ac:dyDescent="0.2">
      <c r="J25" s="194"/>
    </row>
  </sheetData>
  <mergeCells count="10">
    <mergeCell ref="A8:A10"/>
    <mergeCell ref="A1:G1"/>
    <mergeCell ref="A2:G2"/>
    <mergeCell ref="A3:G3"/>
    <mergeCell ref="A4:G4"/>
    <mergeCell ref="A5:E5"/>
    <mergeCell ref="F8:G9"/>
    <mergeCell ref="B9:C9"/>
    <mergeCell ref="D9:E9"/>
    <mergeCell ref="B8:E8"/>
  </mergeCells>
  <printOptions horizontalCentered="1"/>
  <pageMargins left="0.7" right="0.7" top="0.52" bottom="0.39" header="0.3" footer="0.23"/>
  <pageSetup scale="71"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7"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32"/>
  <sheetViews>
    <sheetView zoomScale="75" zoomScaleNormal="75" zoomScaleSheetLayoutView="80" workbookViewId="0">
      <selection activeCell="C12" sqref="C12"/>
    </sheetView>
  </sheetViews>
  <sheetFormatPr defaultColWidth="9.140625" defaultRowHeight="14.25" x14ac:dyDescent="0.2"/>
  <cols>
    <col min="1" max="1" width="9.42578125" style="12" customWidth="1"/>
    <col min="2" max="2" width="13.5703125" style="12" customWidth="1"/>
    <col min="3" max="3" width="3.7109375" style="12" customWidth="1"/>
    <col min="4" max="4" width="10.7109375" style="12" bestFit="1" customWidth="1"/>
    <col min="5" max="5" width="8.28515625" style="12" customWidth="1"/>
    <col min="6" max="6" width="12.7109375" style="12" customWidth="1"/>
    <col min="7" max="7" width="8.28515625" style="12" customWidth="1"/>
    <col min="8" max="8" width="12.7109375" style="12" customWidth="1"/>
    <col min="9" max="9" width="8.28515625" style="12" customWidth="1"/>
    <col min="10" max="10" width="12.7109375" style="12" customWidth="1"/>
    <col min="11" max="11" width="8.28515625" style="12" customWidth="1"/>
    <col min="12" max="12" width="12.7109375" style="12" customWidth="1"/>
    <col min="13" max="13" width="14" style="7" bestFit="1" customWidth="1"/>
    <col min="14" max="14" width="4.5703125" style="12" customWidth="1"/>
    <col min="15" max="15" width="116.7109375" style="12" customWidth="1"/>
    <col min="16" max="17" width="8.28515625" style="12" customWidth="1"/>
    <col min="18" max="18" width="12.7109375" style="12" customWidth="1"/>
    <col min="19" max="20" width="8.28515625" style="12" customWidth="1"/>
    <col min="21" max="21" width="12.7109375" style="12" customWidth="1"/>
    <col min="22" max="16384" width="9.140625" style="12"/>
  </cols>
  <sheetData>
    <row r="1" spans="1:21" ht="18" x14ac:dyDescent="0.25">
      <c r="A1" s="344" t="s">
        <v>138</v>
      </c>
      <c r="B1" s="344"/>
      <c r="C1" s="344"/>
      <c r="D1" s="344"/>
      <c r="E1" s="344"/>
      <c r="F1" s="344"/>
      <c r="G1" s="344"/>
      <c r="H1" s="344"/>
      <c r="I1" s="344"/>
      <c r="J1" s="344"/>
      <c r="K1" s="344"/>
      <c r="L1" s="344"/>
      <c r="M1" s="30" t="s">
        <v>18</v>
      </c>
      <c r="N1" s="9"/>
      <c r="O1" s="221"/>
      <c r="P1" s="9"/>
      <c r="Q1" s="9"/>
      <c r="R1" s="9"/>
      <c r="S1" s="9"/>
      <c r="T1" s="9"/>
      <c r="U1" s="9"/>
    </row>
    <row r="2" spans="1:21" ht="15" x14ac:dyDescent="0.2">
      <c r="A2" s="345" t="s">
        <v>162</v>
      </c>
      <c r="B2" s="345"/>
      <c r="C2" s="345"/>
      <c r="D2" s="345"/>
      <c r="E2" s="345"/>
      <c r="F2" s="345"/>
      <c r="G2" s="345"/>
      <c r="H2" s="345"/>
      <c r="I2" s="345"/>
      <c r="J2" s="345"/>
      <c r="K2" s="345"/>
      <c r="L2" s="345"/>
      <c r="M2" s="30" t="s">
        <v>18</v>
      </c>
      <c r="N2" s="10"/>
      <c r="O2" s="194"/>
      <c r="P2" s="10"/>
      <c r="Q2" s="10"/>
      <c r="R2" s="10"/>
      <c r="S2" s="10"/>
      <c r="T2" s="10"/>
      <c r="U2" s="10"/>
    </row>
    <row r="3" spans="1:21" x14ac:dyDescent="0.2">
      <c r="A3" s="350" t="s">
        <v>1</v>
      </c>
      <c r="B3" s="350"/>
      <c r="C3" s="350"/>
      <c r="D3" s="350"/>
      <c r="E3" s="350"/>
      <c r="F3" s="350"/>
      <c r="G3" s="350"/>
      <c r="H3" s="350"/>
      <c r="I3" s="350"/>
      <c r="J3" s="350"/>
      <c r="K3" s="350"/>
      <c r="L3" s="350"/>
      <c r="M3" s="30" t="s">
        <v>18</v>
      </c>
      <c r="N3" s="13"/>
      <c r="O3" s="194"/>
      <c r="P3" s="13"/>
      <c r="Q3" s="13"/>
      <c r="R3" s="13"/>
      <c r="S3" s="13"/>
      <c r="T3" s="13"/>
      <c r="U3" s="13"/>
    </row>
    <row r="4" spans="1:21" ht="15" x14ac:dyDescent="0.25">
      <c r="A4" s="347"/>
      <c r="B4" s="347"/>
      <c r="C4" s="347"/>
      <c r="D4" s="347"/>
      <c r="E4" s="347"/>
      <c r="F4" s="347"/>
      <c r="G4" s="347"/>
      <c r="H4" s="347"/>
      <c r="I4" s="347"/>
      <c r="J4" s="347"/>
      <c r="K4" s="347"/>
      <c r="L4" s="347"/>
      <c r="M4" s="30" t="s">
        <v>18</v>
      </c>
      <c r="N4" s="11"/>
      <c r="O4" s="195"/>
      <c r="P4" s="11"/>
      <c r="Q4" s="11"/>
      <c r="R4" s="11"/>
      <c r="S4" s="11"/>
      <c r="T4" s="11"/>
      <c r="U4" s="11"/>
    </row>
    <row r="5" spans="1:21" ht="15" thickBot="1" x14ac:dyDescent="0.25">
      <c r="A5" s="347"/>
      <c r="B5" s="347"/>
      <c r="C5" s="347"/>
      <c r="D5" s="347"/>
      <c r="E5" s="347"/>
      <c r="F5" s="347"/>
      <c r="G5" s="347"/>
      <c r="H5" s="347"/>
      <c r="I5" s="347"/>
      <c r="J5" s="347"/>
      <c r="K5" s="347"/>
      <c r="L5" s="347"/>
      <c r="M5" s="30" t="s">
        <v>18</v>
      </c>
      <c r="N5" s="11"/>
      <c r="O5" s="224"/>
      <c r="P5" s="11"/>
      <c r="Q5" s="11"/>
      <c r="R5" s="11"/>
      <c r="S5" s="11"/>
      <c r="T5" s="11"/>
      <c r="U5" s="11"/>
    </row>
    <row r="6" spans="1:21" ht="30.75" customHeight="1" x14ac:dyDescent="0.25">
      <c r="A6" s="395" t="s">
        <v>109</v>
      </c>
      <c r="B6" s="424"/>
      <c r="C6" s="424"/>
      <c r="D6" s="425"/>
      <c r="E6" s="351" t="s">
        <v>7</v>
      </c>
      <c r="F6" s="351"/>
      <c r="G6" s="351" t="s">
        <v>8</v>
      </c>
      <c r="H6" s="351"/>
      <c r="I6" s="351" t="s">
        <v>22</v>
      </c>
      <c r="J6" s="351"/>
      <c r="K6" s="351" t="s">
        <v>52</v>
      </c>
      <c r="L6" s="352"/>
      <c r="M6" s="30" t="s">
        <v>18</v>
      </c>
      <c r="O6" s="195"/>
    </row>
    <row r="7" spans="1:21" ht="28.5" x14ac:dyDescent="0.2">
      <c r="A7" s="396"/>
      <c r="B7" s="426"/>
      <c r="C7" s="426"/>
      <c r="D7" s="427"/>
      <c r="E7" s="14" t="s">
        <v>4</v>
      </c>
      <c r="F7" s="14" t="s">
        <v>5</v>
      </c>
      <c r="G7" s="14" t="s">
        <v>4</v>
      </c>
      <c r="H7" s="14" t="s">
        <v>5</v>
      </c>
      <c r="I7" s="14" t="s">
        <v>4</v>
      </c>
      <c r="J7" s="14" t="s">
        <v>5</v>
      </c>
      <c r="K7" s="14" t="s">
        <v>4</v>
      </c>
      <c r="L7" s="15" t="s">
        <v>5</v>
      </c>
      <c r="M7" s="30" t="s">
        <v>18</v>
      </c>
      <c r="O7" s="226"/>
    </row>
    <row r="8" spans="1:21" ht="15" x14ac:dyDescent="0.25">
      <c r="A8" s="46" t="s">
        <v>110</v>
      </c>
      <c r="B8" s="47">
        <v>145700</v>
      </c>
      <c r="C8" s="48" t="s">
        <v>115</v>
      </c>
      <c r="D8" s="49">
        <v>199700</v>
      </c>
      <c r="E8" s="65">
        <v>0</v>
      </c>
      <c r="F8" s="65">
        <v>0</v>
      </c>
      <c r="G8" s="65">
        <v>0</v>
      </c>
      <c r="H8" s="65">
        <v>0</v>
      </c>
      <c r="I8" s="65">
        <v>0</v>
      </c>
      <c r="J8" s="65">
        <v>0</v>
      </c>
      <c r="K8" s="65">
        <f>I8-G8</f>
        <v>0</v>
      </c>
      <c r="L8" s="66">
        <f>J8-H8</f>
        <v>0</v>
      </c>
      <c r="M8" s="30" t="s">
        <v>18</v>
      </c>
      <c r="O8" s="195"/>
    </row>
    <row r="9" spans="1:21" ht="15" x14ac:dyDescent="0.25">
      <c r="A9" s="58" t="s">
        <v>139</v>
      </c>
      <c r="B9" s="51">
        <v>119554</v>
      </c>
      <c r="C9" s="52" t="s">
        <v>115</v>
      </c>
      <c r="D9" s="53">
        <v>179700</v>
      </c>
      <c r="E9" s="67">
        <v>5</v>
      </c>
      <c r="F9" s="67">
        <v>0</v>
      </c>
      <c r="G9" s="67">
        <v>5</v>
      </c>
      <c r="H9" s="67">
        <v>0</v>
      </c>
      <c r="I9" s="67">
        <v>5</v>
      </c>
      <c r="J9" s="67">
        <v>0</v>
      </c>
      <c r="K9" s="67">
        <f t="shared" ref="K9:K24" si="0">I9-G9</f>
        <v>0</v>
      </c>
      <c r="L9" s="68">
        <f t="shared" ref="L9:L24" si="1">J9-H9</f>
        <v>0</v>
      </c>
      <c r="M9" s="30" t="s">
        <v>18</v>
      </c>
      <c r="O9" s="195"/>
    </row>
    <row r="10" spans="1:21" ht="15" x14ac:dyDescent="0.25">
      <c r="A10" s="50" t="s">
        <v>98</v>
      </c>
      <c r="B10" s="51">
        <v>123758</v>
      </c>
      <c r="C10" s="52" t="s">
        <v>115</v>
      </c>
      <c r="D10" s="53">
        <v>155500</v>
      </c>
      <c r="E10" s="67">
        <v>34</v>
      </c>
      <c r="F10" s="67">
        <v>0</v>
      </c>
      <c r="G10" s="67">
        <v>34</v>
      </c>
      <c r="H10" s="67">
        <v>0</v>
      </c>
      <c r="I10" s="67">
        <v>28</v>
      </c>
      <c r="J10" s="67">
        <v>0</v>
      </c>
      <c r="K10" s="67">
        <f t="shared" si="0"/>
        <v>-6</v>
      </c>
      <c r="L10" s="68">
        <f t="shared" si="1"/>
        <v>0</v>
      </c>
      <c r="M10" s="30" t="s">
        <v>18</v>
      </c>
      <c r="O10" s="195"/>
    </row>
    <row r="11" spans="1:21" ht="15" x14ac:dyDescent="0.25">
      <c r="A11" s="50" t="s">
        <v>99</v>
      </c>
      <c r="B11" s="51">
        <v>105211</v>
      </c>
      <c r="C11" s="52" t="s">
        <v>115</v>
      </c>
      <c r="D11" s="53">
        <v>136771</v>
      </c>
      <c r="E11" s="67">
        <v>27</v>
      </c>
      <c r="F11" s="67">
        <v>0</v>
      </c>
      <c r="G11" s="67">
        <v>26</v>
      </c>
      <c r="H11" s="67">
        <v>0</v>
      </c>
      <c r="I11" s="67">
        <v>20</v>
      </c>
      <c r="J11" s="67">
        <v>0</v>
      </c>
      <c r="K11" s="67">
        <f t="shared" si="0"/>
        <v>-6</v>
      </c>
      <c r="L11" s="68">
        <f t="shared" si="1"/>
        <v>0</v>
      </c>
      <c r="M11" s="30" t="s">
        <v>18</v>
      </c>
      <c r="O11" s="195"/>
    </row>
    <row r="12" spans="1:21" ht="15" x14ac:dyDescent="0.25">
      <c r="A12" s="50" t="s">
        <v>100</v>
      </c>
      <c r="B12" s="51">
        <v>89033</v>
      </c>
      <c r="C12" s="52" t="s">
        <v>115</v>
      </c>
      <c r="D12" s="53">
        <v>115742</v>
      </c>
      <c r="E12" s="67">
        <v>4</v>
      </c>
      <c r="F12" s="67">
        <v>0</v>
      </c>
      <c r="G12" s="67">
        <v>4</v>
      </c>
      <c r="H12" s="67">
        <v>0</v>
      </c>
      <c r="I12" s="67">
        <v>3</v>
      </c>
      <c r="J12" s="67">
        <v>0</v>
      </c>
      <c r="K12" s="67">
        <f t="shared" si="0"/>
        <v>-1</v>
      </c>
      <c r="L12" s="68">
        <f t="shared" si="1"/>
        <v>0</v>
      </c>
      <c r="M12" s="30" t="s">
        <v>18</v>
      </c>
      <c r="O12" s="195"/>
    </row>
    <row r="13" spans="1:21" ht="15" x14ac:dyDescent="0.25">
      <c r="A13" s="50" t="s">
        <v>101</v>
      </c>
      <c r="B13" s="51">
        <v>74872</v>
      </c>
      <c r="C13" s="52" t="s">
        <v>115</v>
      </c>
      <c r="D13" s="53">
        <v>97333</v>
      </c>
      <c r="E13" s="67">
        <v>1</v>
      </c>
      <c r="F13" s="67">
        <v>0</v>
      </c>
      <c r="G13" s="67">
        <v>2</v>
      </c>
      <c r="H13" s="67">
        <v>0</v>
      </c>
      <c r="I13" s="67">
        <v>2</v>
      </c>
      <c r="J13" s="67">
        <v>0</v>
      </c>
      <c r="K13" s="67">
        <f t="shared" si="0"/>
        <v>0</v>
      </c>
      <c r="L13" s="68">
        <f t="shared" si="1"/>
        <v>0</v>
      </c>
      <c r="M13" s="30" t="s">
        <v>18</v>
      </c>
      <c r="O13" s="195"/>
    </row>
    <row r="14" spans="1:21" ht="15" x14ac:dyDescent="0.25">
      <c r="A14" s="50" t="s">
        <v>102</v>
      </c>
      <c r="B14" s="51">
        <v>62467</v>
      </c>
      <c r="C14" s="52" t="s">
        <v>115</v>
      </c>
      <c r="D14" s="53">
        <v>81204</v>
      </c>
      <c r="E14" s="67">
        <v>1</v>
      </c>
      <c r="F14" s="67">
        <v>0</v>
      </c>
      <c r="G14" s="67">
        <v>1</v>
      </c>
      <c r="H14" s="67">
        <v>0</v>
      </c>
      <c r="I14" s="67">
        <v>1</v>
      </c>
      <c r="J14" s="67">
        <v>0</v>
      </c>
      <c r="K14" s="67">
        <f t="shared" si="0"/>
        <v>0</v>
      </c>
      <c r="L14" s="68">
        <f t="shared" si="1"/>
        <v>0</v>
      </c>
      <c r="M14" s="30" t="s">
        <v>18</v>
      </c>
      <c r="O14" s="195"/>
    </row>
    <row r="15" spans="1:21" ht="15" x14ac:dyDescent="0.25">
      <c r="A15" s="50" t="s">
        <v>103</v>
      </c>
      <c r="B15" s="51">
        <v>56857</v>
      </c>
      <c r="C15" s="52" t="s">
        <v>115</v>
      </c>
      <c r="D15" s="53">
        <v>73917</v>
      </c>
      <c r="E15" s="67">
        <v>0</v>
      </c>
      <c r="F15" s="67">
        <v>0</v>
      </c>
      <c r="G15" s="67">
        <v>0</v>
      </c>
      <c r="H15" s="67">
        <v>0</v>
      </c>
      <c r="I15" s="67">
        <v>0</v>
      </c>
      <c r="J15" s="67">
        <v>0</v>
      </c>
      <c r="K15" s="67">
        <f t="shared" si="0"/>
        <v>0</v>
      </c>
      <c r="L15" s="68">
        <f t="shared" si="1"/>
        <v>0</v>
      </c>
      <c r="M15" s="30" t="s">
        <v>18</v>
      </c>
      <c r="O15" s="195"/>
    </row>
    <row r="16" spans="1:21" ht="15" x14ac:dyDescent="0.25">
      <c r="A16" s="50" t="s">
        <v>104</v>
      </c>
      <c r="B16" s="54">
        <v>51630</v>
      </c>
      <c r="C16" s="55" t="s">
        <v>115</v>
      </c>
      <c r="D16" s="56">
        <v>67114</v>
      </c>
      <c r="E16" s="67">
        <v>0</v>
      </c>
      <c r="F16" s="67">
        <v>0</v>
      </c>
      <c r="G16" s="67">
        <v>0</v>
      </c>
      <c r="H16" s="67">
        <v>0</v>
      </c>
      <c r="I16" s="67">
        <v>0</v>
      </c>
      <c r="J16" s="67">
        <v>0</v>
      </c>
      <c r="K16" s="67">
        <f t="shared" si="0"/>
        <v>0</v>
      </c>
      <c r="L16" s="68">
        <f t="shared" si="1"/>
        <v>0</v>
      </c>
      <c r="M16" s="30" t="s">
        <v>18</v>
      </c>
      <c r="O16" s="195"/>
    </row>
    <row r="17" spans="1:15" ht="15" x14ac:dyDescent="0.25">
      <c r="A17" s="50" t="s">
        <v>105</v>
      </c>
      <c r="B17" s="54">
        <v>46745</v>
      </c>
      <c r="C17" s="55" t="s">
        <v>115</v>
      </c>
      <c r="D17" s="56">
        <v>60765</v>
      </c>
      <c r="E17" s="67">
        <v>0</v>
      </c>
      <c r="F17" s="67">
        <v>0</v>
      </c>
      <c r="G17" s="67">
        <v>0</v>
      </c>
      <c r="H17" s="67">
        <v>0</v>
      </c>
      <c r="I17" s="67">
        <v>0</v>
      </c>
      <c r="J17" s="67">
        <v>0</v>
      </c>
      <c r="K17" s="67">
        <f t="shared" si="0"/>
        <v>0</v>
      </c>
      <c r="L17" s="68">
        <f t="shared" si="1"/>
        <v>0</v>
      </c>
      <c r="M17" s="30" t="s">
        <v>18</v>
      </c>
      <c r="O17" s="195"/>
    </row>
    <row r="18" spans="1:15" ht="15" x14ac:dyDescent="0.25">
      <c r="A18" s="50" t="s">
        <v>106</v>
      </c>
      <c r="B18" s="54">
        <v>42209</v>
      </c>
      <c r="C18" s="55" t="s">
        <v>115</v>
      </c>
      <c r="D18" s="56">
        <v>54875</v>
      </c>
      <c r="E18" s="67">
        <v>0</v>
      </c>
      <c r="F18" s="67">
        <v>0</v>
      </c>
      <c r="G18" s="67">
        <v>0</v>
      </c>
      <c r="H18" s="67">
        <v>0</v>
      </c>
      <c r="I18" s="67">
        <v>0</v>
      </c>
      <c r="J18" s="67">
        <v>0</v>
      </c>
      <c r="K18" s="67">
        <f t="shared" si="0"/>
        <v>0</v>
      </c>
      <c r="L18" s="68">
        <f t="shared" si="1"/>
        <v>0</v>
      </c>
      <c r="M18" s="30" t="s">
        <v>18</v>
      </c>
      <c r="O18" s="195"/>
    </row>
    <row r="19" spans="1:15" ht="15" x14ac:dyDescent="0.25">
      <c r="A19" s="50" t="s">
        <v>107</v>
      </c>
      <c r="B19" s="54">
        <v>37983</v>
      </c>
      <c r="C19" s="55" t="s">
        <v>115</v>
      </c>
      <c r="D19" s="56">
        <v>49375</v>
      </c>
      <c r="E19" s="67">
        <v>0</v>
      </c>
      <c r="F19" s="67">
        <v>0</v>
      </c>
      <c r="G19" s="67">
        <v>0</v>
      </c>
      <c r="H19" s="67">
        <v>0</v>
      </c>
      <c r="I19" s="67">
        <v>0</v>
      </c>
      <c r="J19" s="67">
        <v>0</v>
      </c>
      <c r="K19" s="67">
        <f t="shared" si="0"/>
        <v>0</v>
      </c>
      <c r="L19" s="68">
        <f t="shared" si="1"/>
        <v>0</v>
      </c>
      <c r="M19" s="30" t="s">
        <v>18</v>
      </c>
      <c r="O19" s="195"/>
    </row>
    <row r="20" spans="1:15" ht="15" x14ac:dyDescent="0.25">
      <c r="A20" s="50" t="s">
        <v>108</v>
      </c>
      <c r="B20" s="54">
        <v>37075</v>
      </c>
      <c r="C20" s="55" t="s">
        <v>115</v>
      </c>
      <c r="D20" s="56">
        <v>44293</v>
      </c>
      <c r="E20" s="67">
        <v>0</v>
      </c>
      <c r="F20" s="67">
        <v>0</v>
      </c>
      <c r="G20" s="67">
        <v>0</v>
      </c>
      <c r="H20" s="67">
        <v>0</v>
      </c>
      <c r="I20" s="67">
        <v>0</v>
      </c>
      <c r="J20" s="67">
        <v>0</v>
      </c>
      <c r="K20" s="67">
        <f t="shared" si="0"/>
        <v>0</v>
      </c>
      <c r="L20" s="68">
        <f t="shared" si="1"/>
        <v>0</v>
      </c>
      <c r="M20" s="30" t="s">
        <v>18</v>
      </c>
      <c r="O20" s="195"/>
    </row>
    <row r="21" spans="1:15" x14ac:dyDescent="0.2">
      <c r="A21" s="50" t="s">
        <v>111</v>
      </c>
      <c r="B21" s="54">
        <v>30456</v>
      </c>
      <c r="C21" s="55" t="s">
        <v>115</v>
      </c>
      <c r="D21" s="56">
        <v>39590</v>
      </c>
      <c r="E21" s="67">
        <v>0</v>
      </c>
      <c r="F21" s="67">
        <v>0</v>
      </c>
      <c r="G21" s="67">
        <v>0</v>
      </c>
      <c r="H21" s="67">
        <v>0</v>
      </c>
      <c r="I21" s="67">
        <v>0</v>
      </c>
      <c r="J21" s="67">
        <v>0</v>
      </c>
      <c r="K21" s="67">
        <f t="shared" si="0"/>
        <v>0</v>
      </c>
      <c r="L21" s="68">
        <f t="shared" si="1"/>
        <v>0</v>
      </c>
      <c r="M21" s="30" t="s">
        <v>18</v>
      </c>
      <c r="O21" s="194"/>
    </row>
    <row r="22" spans="1:15" x14ac:dyDescent="0.2">
      <c r="A22" s="50" t="s">
        <v>112</v>
      </c>
      <c r="B22" s="54">
        <v>27130</v>
      </c>
      <c r="C22" s="55" t="s">
        <v>115</v>
      </c>
      <c r="D22" s="56">
        <v>35269</v>
      </c>
      <c r="E22" s="67">
        <v>0</v>
      </c>
      <c r="F22" s="67">
        <v>0</v>
      </c>
      <c r="G22" s="67">
        <v>0</v>
      </c>
      <c r="H22" s="67">
        <v>0</v>
      </c>
      <c r="I22" s="67">
        <v>0</v>
      </c>
      <c r="J22" s="67">
        <v>0</v>
      </c>
      <c r="K22" s="67">
        <f t="shared" si="0"/>
        <v>0</v>
      </c>
      <c r="L22" s="68">
        <f t="shared" si="1"/>
        <v>0</v>
      </c>
      <c r="M22" s="30" t="s">
        <v>18</v>
      </c>
      <c r="O22" s="194"/>
    </row>
    <row r="23" spans="1:15" x14ac:dyDescent="0.2">
      <c r="A23" s="50" t="s">
        <v>113</v>
      </c>
      <c r="B23" s="54">
        <v>24865</v>
      </c>
      <c r="C23" s="55" t="s">
        <v>115</v>
      </c>
      <c r="D23" s="56">
        <v>31292</v>
      </c>
      <c r="E23" s="67">
        <v>0</v>
      </c>
      <c r="F23" s="67">
        <v>0</v>
      </c>
      <c r="G23" s="67">
        <v>0</v>
      </c>
      <c r="H23" s="67">
        <v>0</v>
      </c>
      <c r="I23" s="67">
        <v>0</v>
      </c>
      <c r="J23" s="67">
        <v>0</v>
      </c>
      <c r="K23" s="67">
        <f t="shared" si="0"/>
        <v>0</v>
      </c>
      <c r="L23" s="68">
        <f t="shared" si="1"/>
        <v>0</v>
      </c>
      <c r="M23" s="30" t="s">
        <v>18</v>
      </c>
      <c r="O23" s="194"/>
    </row>
    <row r="24" spans="1:15" x14ac:dyDescent="0.2">
      <c r="A24" s="45" t="s">
        <v>114</v>
      </c>
      <c r="B24" s="42">
        <v>22115</v>
      </c>
      <c r="C24" s="43" t="s">
        <v>115</v>
      </c>
      <c r="D24" s="44">
        <v>27663</v>
      </c>
      <c r="E24" s="61">
        <v>0</v>
      </c>
      <c r="F24" s="61">
        <v>0</v>
      </c>
      <c r="G24" s="61">
        <v>0</v>
      </c>
      <c r="H24" s="61">
        <v>0</v>
      </c>
      <c r="I24" s="61">
        <v>0</v>
      </c>
      <c r="J24" s="61">
        <v>0</v>
      </c>
      <c r="K24" s="61">
        <f t="shared" si="0"/>
        <v>0</v>
      </c>
      <c r="L24" s="69">
        <f t="shared" si="1"/>
        <v>0</v>
      </c>
      <c r="M24" s="30" t="s">
        <v>18</v>
      </c>
      <c r="O24" s="194"/>
    </row>
    <row r="25" spans="1:15" ht="15" x14ac:dyDescent="0.25">
      <c r="A25" s="428" t="s">
        <v>116</v>
      </c>
      <c r="B25" s="429"/>
      <c r="C25" s="429"/>
      <c r="D25" s="430"/>
      <c r="E25" s="62">
        <f t="shared" ref="E25:L25" si="2">SUM(E8:E24)</f>
        <v>72</v>
      </c>
      <c r="F25" s="62">
        <f t="shared" si="2"/>
        <v>0</v>
      </c>
      <c r="G25" s="62">
        <f t="shared" si="2"/>
        <v>72</v>
      </c>
      <c r="H25" s="62">
        <f t="shared" si="2"/>
        <v>0</v>
      </c>
      <c r="I25" s="62">
        <f t="shared" si="2"/>
        <v>59</v>
      </c>
      <c r="J25" s="62">
        <f t="shared" si="2"/>
        <v>0</v>
      </c>
      <c r="K25" s="62">
        <f t="shared" si="2"/>
        <v>-13</v>
      </c>
      <c r="L25" s="63">
        <f t="shared" si="2"/>
        <v>0</v>
      </c>
      <c r="M25" s="30" t="s">
        <v>18</v>
      </c>
      <c r="O25" s="194"/>
    </row>
    <row r="26" spans="1:15" ht="15" x14ac:dyDescent="0.25">
      <c r="A26" s="431" t="s">
        <v>117</v>
      </c>
      <c r="B26" s="432"/>
      <c r="C26" s="432"/>
      <c r="D26" s="432"/>
      <c r="E26" s="65"/>
      <c r="F26" s="70">
        <v>173702</v>
      </c>
      <c r="G26" s="65"/>
      <c r="H26" s="70">
        <v>174570</v>
      </c>
      <c r="I26" s="65"/>
      <c r="J26" s="70">
        <v>176316</v>
      </c>
      <c r="K26" s="65"/>
      <c r="L26" s="71"/>
      <c r="M26" s="30" t="s">
        <v>18</v>
      </c>
      <c r="O26" s="194"/>
    </row>
    <row r="27" spans="1:15" ht="15" x14ac:dyDescent="0.25">
      <c r="A27" s="433" t="s">
        <v>118</v>
      </c>
      <c r="B27" s="434"/>
      <c r="C27" s="434"/>
      <c r="D27" s="434"/>
      <c r="E27" s="67"/>
      <c r="F27" s="72">
        <v>131726</v>
      </c>
      <c r="G27" s="67"/>
      <c r="H27" s="72">
        <v>131660</v>
      </c>
      <c r="I27" s="67"/>
      <c r="J27" s="72">
        <v>130842</v>
      </c>
      <c r="K27" s="67"/>
      <c r="L27" s="73"/>
      <c r="M27" s="30" t="s">
        <v>18</v>
      </c>
      <c r="O27" s="194"/>
    </row>
    <row r="28" spans="1:15" ht="15.75" thickBot="1" x14ac:dyDescent="0.3">
      <c r="A28" s="422" t="s">
        <v>119</v>
      </c>
      <c r="B28" s="423"/>
      <c r="C28" s="423"/>
      <c r="D28" s="423"/>
      <c r="E28" s="74"/>
      <c r="F28" s="75">
        <v>14</v>
      </c>
      <c r="G28" s="74"/>
      <c r="H28" s="75">
        <v>14</v>
      </c>
      <c r="I28" s="74"/>
      <c r="J28" s="75">
        <v>14</v>
      </c>
      <c r="K28" s="74"/>
      <c r="L28" s="76"/>
      <c r="M28" s="30" t="s">
        <v>18</v>
      </c>
      <c r="O28" s="195"/>
    </row>
    <row r="29" spans="1:15" x14ac:dyDescent="0.2">
      <c r="M29" s="30" t="s">
        <v>18</v>
      </c>
      <c r="O29" s="194"/>
    </row>
    <row r="30" spans="1:15" x14ac:dyDescent="0.2">
      <c r="M30" s="30" t="s">
        <v>19</v>
      </c>
      <c r="O30" s="194"/>
    </row>
    <row r="31" spans="1:15" x14ac:dyDescent="0.2">
      <c r="M31" s="30"/>
      <c r="O31" s="194"/>
    </row>
    <row r="32" spans="1:15" x14ac:dyDescent="0.2">
      <c r="M32" s="30"/>
    </row>
  </sheetData>
  <mergeCells count="14">
    <mergeCell ref="A28:D28"/>
    <mergeCell ref="A6:D7"/>
    <mergeCell ref="A25:D25"/>
    <mergeCell ref="A26:D26"/>
    <mergeCell ref="A27:D27"/>
    <mergeCell ref="E6:F6"/>
    <mergeCell ref="G6:H6"/>
    <mergeCell ref="I6:J6"/>
    <mergeCell ref="K6:L6"/>
    <mergeCell ref="A1:L1"/>
    <mergeCell ref="A2:L2"/>
    <mergeCell ref="A3:L3"/>
    <mergeCell ref="A4:L4"/>
    <mergeCell ref="A5:L5"/>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47"/>
  <sheetViews>
    <sheetView zoomScale="75" zoomScaleNormal="75" zoomScaleSheetLayoutView="90" workbookViewId="0">
      <pane xSplit="1" ySplit="7" topLeftCell="B8" activePane="bottomRight" state="frozen"/>
      <selection activeCell="G31" sqref="G31"/>
      <selection pane="topRight" activeCell="G31" sqref="G31"/>
      <selection pane="bottomLeft" activeCell="G31" sqref="G31"/>
      <selection pane="bottomRight" activeCell="L36" sqref="L36"/>
    </sheetView>
  </sheetViews>
  <sheetFormatPr defaultColWidth="9.140625" defaultRowHeight="14.25" x14ac:dyDescent="0.2"/>
  <cols>
    <col min="1" max="1" width="86.5703125" style="12" customWidth="1"/>
    <col min="2" max="2" width="8.28515625" style="12" customWidth="1"/>
    <col min="3" max="3" width="12.7109375" style="85" customWidth="1"/>
    <col min="4" max="4" width="8.28515625" style="85" customWidth="1"/>
    <col min="5" max="5" width="12.7109375" style="85" customWidth="1"/>
    <col min="6" max="6" width="8.28515625" style="85" customWidth="1"/>
    <col min="7" max="7" width="12.7109375" style="85" customWidth="1"/>
    <col min="8" max="8" width="8.28515625" style="85" customWidth="1"/>
    <col min="9" max="9" width="12.7109375" style="12" customWidth="1"/>
    <col min="10" max="10" width="14" style="7" bestFit="1" customWidth="1"/>
    <col min="11" max="11" width="4.5703125" style="12" customWidth="1"/>
    <col min="12" max="12" width="116.7109375" style="28"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44" t="s">
        <v>67</v>
      </c>
      <c r="B1" s="344"/>
      <c r="C1" s="344"/>
      <c r="D1" s="344"/>
      <c r="E1" s="344"/>
      <c r="F1" s="344"/>
      <c r="G1" s="344"/>
      <c r="H1" s="344"/>
      <c r="I1" s="344"/>
      <c r="J1" s="30" t="s">
        <v>18</v>
      </c>
      <c r="K1" s="9"/>
      <c r="L1" s="221"/>
      <c r="M1" s="9"/>
      <c r="N1" s="9"/>
      <c r="O1" s="9"/>
      <c r="P1" s="9"/>
      <c r="Q1" s="9"/>
      <c r="R1" s="9"/>
    </row>
    <row r="2" spans="1:18" ht="15" x14ac:dyDescent="0.2">
      <c r="A2" s="345" t="s">
        <v>162</v>
      </c>
      <c r="B2" s="345"/>
      <c r="C2" s="345"/>
      <c r="D2" s="345"/>
      <c r="E2" s="345"/>
      <c r="F2" s="345"/>
      <c r="G2" s="345"/>
      <c r="H2" s="345"/>
      <c r="I2" s="345"/>
      <c r="J2" s="30" t="s">
        <v>18</v>
      </c>
      <c r="K2" s="10"/>
      <c r="L2" s="194"/>
      <c r="M2" s="10"/>
      <c r="N2" s="10"/>
      <c r="O2" s="10"/>
      <c r="P2" s="10"/>
      <c r="Q2" s="10"/>
      <c r="R2" s="10"/>
    </row>
    <row r="3" spans="1:18" x14ac:dyDescent="0.2">
      <c r="A3" s="350" t="s">
        <v>1</v>
      </c>
      <c r="B3" s="350"/>
      <c r="C3" s="350"/>
      <c r="D3" s="350"/>
      <c r="E3" s="350"/>
      <c r="F3" s="350"/>
      <c r="G3" s="350"/>
      <c r="H3" s="350"/>
      <c r="I3" s="350"/>
      <c r="J3" s="30" t="s">
        <v>18</v>
      </c>
      <c r="K3" s="13"/>
      <c r="L3" s="194"/>
      <c r="M3" s="13"/>
      <c r="N3" s="13"/>
      <c r="O3" s="13"/>
      <c r="P3" s="13"/>
      <c r="Q3" s="13"/>
      <c r="R3" s="13"/>
    </row>
    <row r="4" spans="1:18" x14ac:dyDescent="0.2">
      <c r="A4" s="347" t="s">
        <v>2</v>
      </c>
      <c r="B4" s="347"/>
      <c r="C4" s="347"/>
      <c r="D4" s="347"/>
      <c r="E4" s="347"/>
      <c r="F4" s="347"/>
      <c r="G4" s="347"/>
      <c r="H4" s="347"/>
      <c r="I4" s="347"/>
      <c r="J4" s="30" t="s">
        <v>18</v>
      </c>
      <c r="K4" s="11"/>
      <c r="L4" s="194"/>
      <c r="M4" s="11"/>
      <c r="N4" s="11"/>
      <c r="O4" s="11"/>
      <c r="P4" s="11"/>
      <c r="Q4" s="11"/>
      <c r="R4" s="11"/>
    </row>
    <row r="5" spans="1:18" ht="15.75" thickBot="1" x14ac:dyDescent="0.3">
      <c r="A5" s="347"/>
      <c r="B5" s="347"/>
      <c r="C5" s="347"/>
      <c r="D5" s="347"/>
      <c r="E5" s="347"/>
      <c r="F5" s="347"/>
      <c r="G5" s="347"/>
      <c r="H5" s="347"/>
      <c r="I5" s="347"/>
      <c r="J5" s="30" t="s">
        <v>18</v>
      </c>
      <c r="K5" s="11"/>
      <c r="L5" s="195"/>
      <c r="M5" s="11"/>
      <c r="N5" s="11"/>
      <c r="O5" s="11"/>
      <c r="P5" s="11"/>
      <c r="Q5" s="11"/>
      <c r="R5" s="11"/>
    </row>
    <row r="6" spans="1:18" ht="15" x14ac:dyDescent="0.2">
      <c r="A6" s="348" t="s">
        <v>68</v>
      </c>
      <c r="B6" s="404" t="s">
        <v>51</v>
      </c>
      <c r="C6" s="404"/>
      <c r="D6" s="435" t="s">
        <v>49</v>
      </c>
      <c r="E6" s="435"/>
      <c r="F6" s="436" t="s">
        <v>22</v>
      </c>
      <c r="G6" s="436"/>
      <c r="H6" s="351" t="s">
        <v>52</v>
      </c>
      <c r="I6" s="352"/>
      <c r="J6" s="30" t="s">
        <v>18</v>
      </c>
      <c r="L6" s="227"/>
    </row>
    <row r="7" spans="1:18" ht="28.5" x14ac:dyDescent="0.2">
      <c r="A7" s="349"/>
      <c r="B7" s="112" t="s">
        <v>25</v>
      </c>
      <c r="C7" s="113" t="s">
        <v>5</v>
      </c>
      <c r="D7" s="83" t="s">
        <v>25</v>
      </c>
      <c r="E7" s="83" t="s">
        <v>5</v>
      </c>
      <c r="F7" s="83" t="s">
        <v>25</v>
      </c>
      <c r="G7" s="83" t="s">
        <v>5</v>
      </c>
      <c r="H7" s="83" t="s">
        <v>25</v>
      </c>
      <c r="I7" s="15" t="s">
        <v>5</v>
      </c>
      <c r="J7" s="30" t="s">
        <v>18</v>
      </c>
      <c r="L7" s="228"/>
    </row>
    <row r="8" spans="1:18" x14ac:dyDescent="0.2">
      <c r="A8" s="31" t="s">
        <v>69</v>
      </c>
      <c r="B8" s="340">
        <v>54</v>
      </c>
      <c r="C8" s="175">
        <v>7308</v>
      </c>
      <c r="D8" s="176">
        <v>54</v>
      </c>
      <c r="E8" s="176">
        <v>6223</v>
      </c>
      <c r="F8" s="176">
        <v>59</v>
      </c>
      <c r="G8" s="175">
        <f>6347+117+11</f>
        <v>6475</v>
      </c>
      <c r="H8" s="176">
        <f>F8-D8</f>
        <v>5</v>
      </c>
      <c r="I8" s="128">
        <f>G8-E8</f>
        <v>252</v>
      </c>
      <c r="J8" s="30" t="s">
        <v>18</v>
      </c>
      <c r="L8" s="227"/>
    </row>
    <row r="9" spans="1:18" x14ac:dyDescent="0.2">
      <c r="A9" s="32" t="s">
        <v>70</v>
      </c>
      <c r="B9" s="177"/>
      <c r="C9" s="178"/>
      <c r="D9" s="179"/>
      <c r="E9" s="179"/>
      <c r="F9" s="179"/>
      <c r="G9" s="179"/>
      <c r="H9" s="179"/>
      <c r="I9" s="130"/>
      <c r="J9" s="30" t="s">
        <v>18</v>
      </c>
      <c r="L9" s="229"/>
    </row>
    <row r="10" spans="1:18" x14ac:dyDescent="0.2">
      <c r="A10" s="59" t="s">
        <v>141</v>
      </c>
      <c r="B10" s="177"/>
      <c r="C10" s="178">
        <v>70</v>
      </c>
      <c r="D10" s="179"/>
      <c r="E10" s="179">
        <v>22</v>
      </c>
      <c r="F10" s="179"/>
      <c r="G10" s="179">
        <v>22</v>
      </c>
      <c r="H10" s="179"/>
      <c r="I10" s="130"/>
      <c r="J10" s="30" t="s">
        <v>18</v>
      </c>
      <c r="L10" s="229"/>
    </row>
    <row r="11" spans="1:18" x14ac:dyDescent="0.2">
      <c r="A11" s="33" t="s">
        <v>24</v>
      </c>
      <c r="B11" s="180"/>
      <c r="C11" s="178"/>
      <c r="D11" s="179"/>
      <c r="E11" s="179"/>
      <c r="F11" s="179"/>
      <c r="G11" s="179"/>
      <c r="H11" s="179"/>
      <c r="I11" s="181"/>
      <c r="J11" s="30" t="s">
        <v>18</v>
      </c>
      <c r="L11" s="229"/>
    </row>
    <row r="12" spans="1:18" x14ac:dyDescent="0.2">
      <c r="A12" s="33" t="s">
        <v>71</v>
      </c>
      <c r="B12" s="180"/>
      <c r="C12" s="178"/>
      <c r="D12" s="179"/>
      <c r="E12" s="179"/>
      <c r="F12" s="179"/>
      <c r="G12" s="179"/>
      <c r="H12" s="179"/>
      <c r="I12" s="181"/>
      <c r="J12" s="30" t="s">
        <v>18</v>
      </c>
      <c r="L12" s="229"/>
    </row>
    <row r="13" spans="1:18" x14ac:dyDescent="0.2">
      <c r="A13" s="32" t="s">
        <v>72</v>
      </c>
      <c r="B13" s="182"/>
      <c r="C13" s="183"/>
      <c r="D13" s="184"/>
      <c r="E13" s="184"/>
      <c r="F13" s="184"/>
      <c r="G13" s="184"/>
      <c r="H13" s="184"/>
      <c r="I13" s="131"/>
      <c r="J13" s="30" t="s">
        <v>18</v>
      </c>
      <c r="L13" s="229"/>
    </row>
    <row r="14" spans="1:18" ht="15" x14ac:dyDescent="0.25">
      <c r="A14" s="35" t="s">
        <v>23</v>
      </c>
      <c r="B14" s="185">
        <f>SUM(B8:B10,B13)</f>
        <v>54</v>
      </c>
      <c r="C14" s="185">
        <f t="shared" ref="C14:I14" si="0">SUM(C8:C10,C13)</f>
        <v>7378</v>
      </c>
      <c r="D14" s="186">
        <f t="shared" si="0"/>
        <v>54</v>
      </c>
      <c r="E14" s="186">
        <f t="shared" si="0"/>
        <v>6245</v>
      </c>
      <c r="F14" s="186">
        <f t="shared" si="0"/>
        <v>59</v>
      </c>
      <c r="G14" s="186">
        <f t="shared" si="0"/>
        <v>6497</v>
      </c>
      <c r="H14" s="186">
        <f t="shared" si="0"/>
        <v>5</v>
      </c>
      <c r="I14" s="154">
        <f t="shared" si="0"/>
        <v>252</v>
      </c>
      <c r="J14" s="30" t="s">
        <v>18</v>
      </c>
      <c r="L14" s="229"/>
    </row>
    <row r="15" spans="1:18" ht="15" x14ac:dyDescent="0.25">
      <c r="A15" s="34" t="s">
        <v>73</v>
      </c>
      <c r="B15" s="177"/>
      <c r="C15" s="178"/>
      <c r="D15" s="179"/>
      <c r="E15" s="179"/>
      <c r="F15" s="179"/>
      <c r="G15" s="179"/>
      <c r="H15" s="179"/>
      <c r="I15" s="130"/>
      <c r="J15" s="30" t="s">
        <v>18</v>
      </c>
      <c r="L15" s="229"/>
    </row>
    <row r="16" spans="1:18" x14ac:dyDescent="0.2">
      <c r="A16" s="32" t="s">
        <v>74</v>
      </c>
      <c r="B16" s="177"/>
      <c r="C16" s="178">
        <v>2036</v>
      </c>
      <c r="D16" s="179"/>
      <c r="E16" s="179">
        <v>1665</v>
      </c>
      <c r="F16" s="179"/>
      <c r="G16" s="179">
        <f>1665+38+16</f>
        <v>1719</v>
      </c>
      <c r="H16" s="179"/>
      <c r="I16" s="130">
        <f t="shared" ref="I16:I26" si="1">G16-E16</f>
        <v>54</v>
      </c>
      <c r="J16" s="30" t="s">
        <v>18</v>
      </c>
      <c r="L16" s="229"/>
    </row>
    <row r="17" spans="1:12" x14ac:dyDescent="0.2">
      <c r="A17" s="32" t="s">
        <v>75</v>
      </c>
      <c r="B17" s="177"/>
      <c r="C17" s="178"/>
      <c r="D17" s="179"/>
      <c r="E17" s="179"/>
      <c r="F17" s="179"/>
      <c r="G17" s="179"/>
      <c r="H17" s="179"/>
      <c r="I17" s="130"/>
      <c r="J17" s="30" t="s">
        <v>18</v>
      </c>
      <c r="L17" s="229"/>
    </row>
    <row r="18" spans="1:12" x14ac:dyDescent="0.2">
      <c r="A18" s="32" t="s">
        <v>76</v>
      </c>
      <c r="B18" s="177"/>
      <c r="C18" s="178">
        <v>11</v>
      </c>
      <c r="D18" s="179"/>
      <c r="E18" s="179">
        <v>12</v>
      </c>
      <c r="F18" s="179"/>
      <c r="G18" s="179">
        <v>12</v>
      </c>
      <c r="H18" s="179"/>
      <c r="I18" s="130"/>
      <c r="J18" s="30" t="s">
        <v>18</v>
      </c>
      <c r="L18" s="229"/>
    </row>
    <row r="19" spans="1:12" x14ac:dyDescent="0.2">
      <c r="A19" s="59" t="s">
        <v>142</v>
      </c>
      <c r="B19" s="177"/>
      <c r="C19" s="178">
        <v>78</v>
      </c>
      <c r="D19" s="179"/>
      <c r="E19" s="179">
        <v>10</v>
      </c>
      <c r="F19" s="179"/>
      <c r="G19" s="179">
        <v>10</v>
      </c>
      <c r="H19" s="179"/>
      <c r="I19" s="130"/>
      <c r="J19" s="30" t="s">
        <v>18</v>
      </c>
      <c r="L19" s="229"/>
    </row>
    <row r="20" spans="1:12" x14ac:dyDescent="0.2">
      <c r="A20" s="32" t="s">
        <v>77</v>
      </c>
      <c r="B20" s="177"/>
      <c r="C20" s="178">
        <v>4196</v>
      </c>
      <c r="D20" s="179"/>
      <c r="E20" s="179">
        <v>2814</v>
      </c>
      <c r="F20" s="179"/>
      <c r="G20" s="179">
        <v>2793</v>
      </c>
      <c r="H20" s="179"/>
      <c r="I20" s="130">
        <f t="shared" si="1"/>
        <v>-21</v>
      </c>
      <c r="J20" s="30" t="s">
        <v>18</v>
      </c>
      <c r="L20" s="229"/>
    </row>
    <row r="21" spans="1:12" x14ac:dyDescent="0.2">
      <c r="A21" s="32" t="s">
        <v>78</v>
      </c>
      <c r="B21" s="177"/>
      <c r="C21" s="178">
        <v>19</v>
      </c>
      <c r="D21" s="179"/>
      <c r="E21" s="179">
        <v>16</v>
      </c>
      <c r="F21" s="179"/>
      <c r="G21" s="179">
        <v>16</v>
      </c>
      <c r="H21" s="179"/>
      <c r="I21" s="130"/>
      <c r="J21" s="30" t="s">
        <v>18</v>
      </c>
      <c r="L21" s="229"/>
    </row>
    <row r="22" spans="1:12" ht="15" x14ac:dyDescent="0.25">
      <c r="A22" s="117" t="s">
        <v>79</v>
      </c>
      <c r="B22" s="187"/>
      <c r="C22" s="188">
        <f>1031</f>
        <v>1031</v>
      </c>
      <c r="D22" s="179"/>
      <c r="E22" s="179">
        <v>282</v>
      </c>
      <c r="F22" s="179"/>
      <c r="G22" s="179">
        <v>282</v>
      </c>
      <c r="H22" s="179"/>
      <c r="I22" s="130"/>
      <c r="J22" s="30" t="s">
        <v>18</v>
      </c>
      <c r="L22" s="229"/>
    </row>
    <row r="23" spans="1:12" x14ac:dyDescent="0.2">
      <c r="A23" s="116" t="s">
        <v>80</v>
      </c>
      <c r="B23" s="187"/>
      <c r="C23" s="188">
        <v>1</v>
      </c>
      <c r="D23" s="179"/>
      <c r="E23" s="179">
        <v>4</v>
      </c>
      <c r="F23" s="179"/>
      <c r="G23" s="179">
        <v>4</v>
      </c>
      <c r="H23" s="179"/>
      <c r="I23" s="130"/>
      <c r="J23" s="30" t="s">
        <v>18</v>
      </c>
      <c r="L23" s="229"/>
    </row>
    <row r="24" spans="1:12" ht="15" x14ac:dyDescent="0.25">
      <c r="A24" s="117" t="s">
        <v>81</v>
      </c>
      <c r="B24" s="187"/>
      <c r="C24" s="188">
        <f>13897-2045-0</f>
        <v>11852</v>
      </c>
      <c r="D24" s="179"/>
      <c r="E24" s="178">
        <f>(32560*0.29)+1034+302</f>
        <v>10778.4</v>
      </c>
      <c r="F24" s="179"/>
      <c r="G24" s="178">
        <f>13539*0.16</f>
        <v>2166.2400000000002</v>
      </c>
      <c r="H24" s="179"/>
      <c r="I24" s="130">
        <f t="shared" si="1"/>
        <v>-8612.16</v>
      </c>
      <c r="J24" s="30" t="s">
        <v>18</v>
      </c>
      <c r="L24" s="229"/>
    </row>
    <row r="25" spans="1:12" ht="15" x14ac:dyDescent="0.25">
      <c r="A25" s="117" t="s">
        <v>82</v>
      </c>
      <c r="B25" s="187"/>
      <c r="C25" s="189">
        <f>48356-94-43105+965</f>
        <v>6122</v>
      </c>
      <c r="D25" s="179"/>
      <c r="E25" s="178">
        <f>(32560*0.23)+820+239</f>
        <v>8547.7999999999993</v>
      </c>
      <c r="F25" s="179"/>
      <c r="G25" s="178">
        <f>13539*0.73</f>
        <v>9883.4699999999993</v>
      </c>
      <c r="H25" s="179"/>
      <c r="I25" s="130">
        <f t="shared" si="1"/>
        <v>1335.67</v>
      </c>
      <c r="J25" s="30" t="s">
        <v>18</v>
      </c>
      <c r="L25" s="229"/>
    </row>
    <row r="26" spans="1:12" ht="15" x14ac:dyDescent="0.25">
      <c r="A26" s="117" t="s">
        <v>83</v>
      </c>
      <c r="B26" s="187"/>
      <c r="C26" s="188">
        <f>17840-2012-1473</f>
        <v>14355</v>
      </c>
      <c r="D26" s="179"/>
      <c r="E26" s="178">
        <f>(32560*0.48)+1710+500</f>
        <v>17838.8</v>
      </c>
      <c r="F26" s="179"/>
      <c r="G26" s="178">
        <f>13539*0.11</f>
        <v>1489.29</v>
      </c>
      <c r="H26" s="179"/>
      <c r="I26" s="130">
        <f t="shared" si="1"/>
        <v>-16349.509999999998</v>
      </c>
      <c r="J26" s="30" t="s">
        <v>18</v>
      </c>
      <c r="L26" s="229"/>
    </row>
    <row r="27" spans="1:12" x14ac:dyDescent="0.2">
      <c r="A27" s="116" t="s">
        <v>84</v>
      </c>
      <c r="B27" s="187"/>
      <c r="C27" s="188"/>
      <c r="D27" s="179"/>
      <c r="E27" s="179"/>
      <c r="F27" s="179"/>
      <c r="G27" s="179"/>
      <c r="H27" s="179"/>
      <c r="I27" s="130"/>
      <c r="J27" s="30" t="s">
        <v>18</v>
      </c>
      <c r="L27" s="229"/>
    </row>
    <row r="28" spans="1:12" x14ac:dyDescent="0.2">
      <c r="A28" s="116" t="s">
        <v>85</v>
      </c>
      <c r="B28" s="187"/>
      <c r="C28" s="188"/>
      <c r="D28" s="179"/>
      <c r="E28" s="179"/>
      <c r="F28" s="179"/>
      <c r="G28" s="179"/>
      <c r="H28" s="179"/>
      <c r="I28" s="130"/>
      <c r="J28" s="30" t="s">
        <v>18</v>
      </c>
      <c r="L28" s="229"/>
    </row>
    <row r="29" spans="1:12" x14ac:dyDescent="0.2">
      <c r="A29" s="116" t="s">
        <v>41</v>
      </c>
      <c r="B29" s="187"/>
      <c r="C29" s="188">
        <v>1</v>
      </c>
      <c r="D29" s="179"/>
      <c r="E29" s="179">
        <v>1</v>
      </c>
      <c r="F29" s="179"/>
      <c r="G29" s="179">
        <v>1</v>
      </c>
      <c r="H29" s="179"/>
      <c r="I29" s="130"/>
      <c r="J29" s="30" t="s">
        <v>18</v>
      </c>
      <c r="L29" s="229"/>
    </row>
    <row r="30" spans="1:12" x14ac:dyDescent="0.2">
      <c r="A30" s="116" t="s">
        <v>86</v>
      </c>
      <c r="B30" s="187"/>
      <c r="C30" s="188">
        <v>6</v>
      </c>
      <c r="D30" s="179"/>
      <c r="E30" s="179">
        <v>2</v>
      </c>
      <c r="F30" s="179"/>
      <c r="G30" s="179">
        <v>2</v>
      </c>
      <c r="H30" s="179"/>
      <c r="I30" s="130"/>
      <c r="J30" s="30" t="s">
        <v>18</v>
      </c>
      <c r="L30" s="229"/>
    </row>
    <row r="31" spans="1:12" x14ac:dyDescent="0.2">
      <c r="A31" s="116" t="s">
        <v>87</v>
      </c>
      <c r="B31" s="187"/>
      <c r="C31" s="188"/>
      <c r="D31" s="179"/>
      <c r="E31" s="179"/>
      <c r="F31" s="179"/>
      <c r="G31" s="179"/>
      <c r="H31" s="179"/>
      <c r="I31" s="130"/>
      <c r="J31" s="30" t="s">
        <v>18</v>
      </c>
      <c r="L31" s="229"/>
    </row>
    <row r="32" spans="1:12" x14ac:dyDescent="0.2">
      <c r="A32" s="116" t="s">
        <v>88</v>
      </c>
      <c r="B32" s="187"/>
      <c r="C32" s="188">
        <v>66</v>
      </c>
      <c r="D32" s="179"/>
      <c r="E32" s="179">
        <v>50</v>
      </c>
      <c r="F32" s="179"/>
      <c r="G32" s="179">
        <v>50</v>
      </c>
      <c r="H32" s="179"/>
      <c r="I32" s="130"/>
      <c r="J32" s="30" t="s">
        <v>18</v>
      </c>
      <c r="L32" s="229"/>
    </row>
    <row r="33" spans="1:12" ht="15" x14ac:dyDescent="0.25">
      <c r="A33" s="117" t="s">
        <v>89</v>
      </c>
      <c r="B33" s="187"/>
      <c r="C33" s="188">
        <f>13516-5440-4843</f>
        <v>3233</v>
      </c>
      <c r="D33" s="179"/>
      <c r="E33" s="179">
        <v>917</v>
      </c>
      <c r="F33" s="179"/>
      <c r="G33" s="179">
        <v>917</v>
      </c>
      <c r="H33" s="179"/>
      <c r="I33" s="130"/>
      <c r="J33" s="30" t="s">
        <v>18</v>
      </c>
      <c r="L33" s="229"/>
    </row>
    <row r="34" spans="1:12" x14ac:dyDescent="0.2">
      <c r="A34" s="32" t="s">
        <v>90</v>
      </c>
      <c r="B34" s="177"/>
      <c r="C34" s="178"/>
      <c r="D34" s="179"/>
      <c r="E34" s="179"/>
      <c r="F34" s="179"/>
      <c r="G34" s="179"/>
      <c r="H34" s="179"/>
      <c r="I34" s="130"/>
      <c r="J34" s="30" t="s">
        <v>18</v>
      </c>
      <c r="L34" s="229"/>
    </row>
    <row r="35" spans="1:12" x14ac:dyDescent="0.2">
      <c r="A35" s="32" t="s">
        <v>91</v>
      </c>
      <c r="B35" s="177"/>
      <c r="C35" s="178"/>
      <c r="D35" s="179"/>
      <c r="E35" s="179"/>
      <c r="F35" s="179"/>
      <c r="G35" s="179"/>
      <c r="H35" s="179"/>
      <c r="I35" s="130"/>
      <c r="J35" s="30" t="s">
        <v>18</v>
      </c>
      <c r="L35" s="229"/>
    </row>
    <row r="36" spans="1:12" x14ac:dyDescent="0.2">
      <c r="A36" s="32" t="s">
        <v>92</v>
      </c>
      <c r="B36" s="177"/>
      <c r="C36" s="178"/>
      <c r="D36" s="179"/>
      <c r="E36" s="179"/>
      <c r="F36" s="179"/>
      <c r="G36" s="179"/>
      <c r="H36" s="179"/>
      <c r="I36" s="130"/>
      <c r="J36" s="30" t="s">
        <v>18</v>
      </c>
      <c r="L36" s="229"/>
    </row>
    <row r="37" spans="1:12" ht="15" x14ac:dyDescent="0.25">
      <c r="A37" s="35" t="s">
        <v>93</v>
      </c>
      <c r="B37" s="190"/>
      <c r="C37" s="190">
        <f>SUM(C14:C36)+1</f>
        <v>50386</v>
      </c>
      <c r="D37" s="190"/>
      <c r="E37" s="190">
        <f t="shared" ref="E37:I37" si="2">SUM(E14:E36)</f>
        <v>49183</v>
      </c>
      <c r="F37" s="190"/>
      <c r="G37" s="190">
        <f t="shared" si="2"/>
        <v>25842</v>
      </c>
      <c r="H37" s="190"/>
      <c r="I37" s="440">
        <f t="shared" si="2"/>
        <v>-23341</v>
      </c>
      <c r="J37" s="441" t="s">
        <v>18</v>
      </c>
      <c r="K37" s="442"/>
      <c r="L37" s="443"/>
    </row>
    <row r="38" spans="1:12" x14ac:dyDescent="0.2">
      <c r="A38" s="59" t="s">
        <v>143</v>
      </c>
      <c r="B38" s="177"/>
      <c r="C38" s="178">
        <v>-1672</v>
      </c>
      <c r="D38" s="178"/>
      <c r="E38" s="178">
        <f>-C41</f>
        <v>-3564</v>
      </c>
      <c r="F38" s="178"/>
      <c r="G38" s="178"/>
      <c r="H38" s="178"/>
      <c r="I38" s="444">
        <f>G38-E38</f>
        <v>3564</v>
      </c>
      <c r="J38" s="441" t="s">
        <v>18</v>
      </c>
      <c r="K38" s="442"/>
      <c r="L38" s="443"/>
    </row>
    <row r="39" spans="1:12" x14ac:dyDescent="0.2">
      <c r="A39" s="77" t="s">
        <v>154</v>
      </c>
      <c r="B39" s="177"/>
      <c r="C39" s="178"/>
      <c r="D39" s="178"/>
      <c r="E39" s="178"/>
      <c r="F39" s="178"/>
      <c r="G39" s="178"/>
      <c r="H39" s="178"/>
      <c r="I39" s="444"/>
      <c r="J39" s="441" t="s">
        <v>18</v>
      </c>
      <c r="K39" s="442"/>
      <c r="L39" s="443"/>
    </row>
    <row r="40" spans="1:12" x14ac:dyDescent="0.2">
      <c r="A40" s="77" t="s">
        <v>155</v>
      </c>
      <c r="B40" s="177"/>
      <c r="C40" s="178">
        <f>-8777+806</f>
        <v>-7971</v>
      </c>
      <c r="D40" s="178"/>
      <c r="E40" s="178">
        <v>-1041</v>
      </c>
      <c r="F40" s="178"/>
      <c r="G40" s="178"/>
      <c r="H40" s="178"/>
      <c r="I40" s="444">
        <f t="shared" ref="I40" si="3">G40-E40</f>
        <v>1041</v>
      </c>
      <c r="J40" s="441" t="s">
        <v>18</v>
      </c>
      <c r="K40" s="442"/>
      <c r="L40" s="443"/>
    </row>
    <row r="41" spans="1:12" x14ac:dyDescent="0.2">
      <c r="A41" s="32" t="s">
        <v>94</v>
      </c>
      <c r="B41" s="177"/>
      <c r="C41" s="178">
        <v>3564</v>
      </c>
      <c r="D41" s="178"/>
      <c r="E41" s="178"/>
      <c r="F41" s="178"/>
      <c r="G41" s="178"/>
      <c r="H41" s="178"/>
      <c r="I41" s="444"/>
      <c r="J41" s="441" t="s">
        <v>18</v>
      </c>
      <c r="K41" s="442"/>
      <c r="L41" s="443"/>
    </row>
    <row r="42" spans="1:12" x14ac:dyDescent="0.2">
      <c r="A42" s="60" t="s">
        <v>146</v>
      </c>
      <c r="B42" s="177"/>
      <c r="C42" s="178"/>
      <c r="D42" s="178"/>
      <c r="E42" s="178"/>
      <c r="F42" s="178"/>
      <c r="G42" s="178"/>
      <c r="H42" s="178"/>
      <c r="I42" s="444"/>
      <c r="J42" s="441" t="s">
        <v>18</v>
      </c>
      <c r="K42" s="442"/>
      <c r="L42" s="443"/>
    </row>
    <row r="43" spans="1:12" ht="15.75" thickBot="1" x14ac:dyDescent="0.3">
      <c r="A43" s="36" t="s">
        <v>95</v>
      </c>
      <c r="B43" s="191"/>
      <c r="C43" s="191">
        <f>SUM(C37:C42)</f>
        <v>44307</v>
      </c>
      <c r="D43" s="191"/>
      <c r="E43" s="191">
        <f t="shared" ref="E43:I43" si="4">SUM(E37:E42)</f>
        <v>44578</v>
      </c>
      <c r="F43" s="191"/>
      <c r="G43" s="191">
        <f t="shared" si="4"/>
        <v>25842</v>
      </c>
      <c r="H43" s="191"/>
      <c r="I43" s="445">
        <f t="shared" si="4"/>
        <v>-18736</v>
      </c>
      <c r="J43" s="441" t="s">
        <v>18</v>
      </c>
      <c r="K43" s="442"/>
      <c r="L43" s="443"/>
    </row>
    <row r="44" spans="1:12" x14ac:dyDescent="0.2">
      <c r="D44" s="446"/>
      <c r="E44" s="446"/>
      <c r="F44" s="446"/>
      <c r="G44" s="446"/>
      <c r="H44" s="446"/>
      <c r="I44" s="442"/>
      <c r="J44" s="447" t="s">
        <v>19</v>
      </c>
      <c r="K44" s="442"/>
      <c r="L44" s="448"/>
    </row>
    <row r="45" spans="1:12" x14ac:dyDescent="0.2">
      <c r="D45" s="446"/>
      <c r="E45" s="446"/>
      <c r="F45" s="446"/>
      <c r="G45" s="446"/>
      <c r="H45" s="446"/>
      <c r="I45" s="442"/>
      <c r="J45" s="447"/>
      <c r="K45" s="442"/>
      <c r="L45" s="448"/>
    </row>
    <row r="46" spans="1:12" x14ac:dyDescent="0.2">
      <c r="D46" s="446"/>
      <c r="E46" s="446"/>
      <c r="F46" s="446"/>
      <c r="G46" s="446"/>
      <c r="H46" s="446"/>
      <c r="I46" s="442"/>
      <c r="J46" s="447"/>
      <c r="K46" s="442"/>
      <c r="L46" s="449"/>
    </row>
    <row r="47" spans="1:12" x14ac:dyDescent="0.2">
      <c r="D47" s="446"/>
      <c r="E47" s="446"/>
      <c r="F47" s="446"/>
      <c r="G47" s="446"/>
      <c r="H47" s="446"/>
      <c r="I47" s="442"/>
      <c r="J47" s="447"/>
      <c r="K47" s="442"/>
      <c r="L47" s="449"/>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X26"/>
  <sheetViews>
    <sheetView topLeftCell="A4" zoomScale="75" zoomScaleNormal="75" zoomScaleSheetLayoutView="80" workbookViewId="0">
      <selection activeCell="A55" sqref="A55"/>
    </sheetView>
  </sheetViews>
  <sheetFormatPr defaultColWidth="9.140625" defaultRowHeight="14.25" x14ac:dyDescent="0.2"/>
  <cols>
    <col min="1" max="1" width="51.8554687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44" t="s">
        <v>0</v>
      </c>
      <c r="B1" s="344"/>
      <c r="C1" s="344"/>
      <c r="D1" s="344"/>
      <c r="E1" s="344"/>
      <c r="F1" s="344"/>
      <c r="G1" s="344"/>
      <c r="H1" s="344"/>
      <c r="I1" s="344"/>
      <c r="J1" s="344"/>
      <c r="K1" s="344"/>
      <c r="L1" s="344"/>
      <c r="M1" s="344"/>
      <c r="N1" s="30" t="s">
        <v>18</v>
      </c>
      <c r="O1" s="9"/>
      <c r="P1" s="192"/>
      <c r="Q1" s="203"/>
      <c r="R1" s="203"/>
      <c r="S1" s="203"/>
      <c r="T1" s="203"/>
      <c r="U1" s="9"/>
      <c r="V1" s="9"/>
    </row>
    <row r="2" spans="1:22" ht="15" x14ac:dyDescent="0.2">
      <c r="A2" s="345" t="s">
        <v>162</v>
      </c>
      <c r="B2" s="345"/>
      <c r="C2" s="345"/>
      <c r="D2" s="345"/>
      <c r="E2" s="345"/>
      <c r="F2" s="345"/>
      <c r="G2" s="345"/>
      <c r="H2" s="345"/>
      <c r="I2" s="345"/>
      <c r="J2" s="345"/>
      <c r="K2" s="345"/>
      <c r="L2" s="345"/>
      <c r="M2" s="345"/>
      <c r="N2" s="30" t="s">
        <v>18</v>
      </c>
      <c r="O2" s="10"/>
      <c r="P2" s="193"/>
      <c r="Q2" s="204"/>
      <c r="R2" s="204"/>
      <c r="S2" s="204"/>
      <c r="T2" s="204"/>
      <c r="U2" s="10"/>
      <c r="V2" s="10"/>
    </row>
    <row r="3" spans="1:22" x14ac:dyDescent="0.2">
      <c r="A3" s="350" t="s">
        <v>1</v>
      </c>
      <c r="B3" s="350"/>
      <c r="C3" s="350"/>
      <c r="D3" s="350"/>
      <c r="E3" s="350"/>
      <c r="F3" s="350"/>
      <c r="G3" s="350"/>
      <c r="H3" s="350"/>
      <c r="I3" s="350"/>
      <c r="J3" s="350"/>
      <c r="K3" s="350"/>
      <c r="L3" s="350"/>
      <c r="M3" s="350"/>
      <c r="N3" s="30" t="s">
        <v>18</v>
      </c>
      <c r="O3" s="13"/>
      <c r="P3" s="193"/>
      <c r="Q3" s="205"/>
      <c r="R3" s="205"/>
      <c r="S3" s="205"/>
      <c r="T3" s="205"/>
      <c r="U3" s="13"/>
      <c r="V3" s="13"/>
    </row>
    <row r="4" spans="1:22" x14ac:dyDescent="0.2">
      <c r="A4" s="347" t="s">
        <v>2</v>
      </c>
      <c r="B4" s="347"/>
      <c r="C4" s="347"/>
      <c r="D4" s="347"/>
      <c r="E4" s="347"/>
      <c r="F4" s="347"/>
      <c r="G4" s="347"/>
      <c r="H4" s="347"/>
      <c r="I4" s="347"/>
      <c r="J4" s="347"/>
      <c r="K4" s="347"/>
      <c r="L4" s="347"/>
      <c r="M4" s="347"/>
      <c r="N4" s="30" t="s">
        <v>18</v>
      </c>
      <c r="O4" s="11"/>
      <c r="P4" s="193"/>
      <c r="Q4" s="23"/>
      <c r="R4" s="23"/>
      <c r="S4" s="23"/>
      <c r="T4" s="23"/>
      <c r="U4" s="11"/>
      <c r="V4" s="11"/>
    </row>
    <row r="5" spans="1:22" ht="15" x14ac:dyDescent="0.25">
      <c r="A5" s="347"/>
      <c r="B5" s="347"/>
      <c r="C5" s="347"/>
      <c r="D5" s="347"/>
      <c r="E5" s="347"/>
      <c r="F5" s="347"/>
      <c r="G5" s="347"/>
      <c r="H5" s="347"/>
      <c r="I5" s="347"/>
      <c r="J5" s="347"/>
      <c r="K5" s="347"/>
      <c r="L5" s="347"/>
      <c r="M5" s="347"/>
      <c r="N5" s="30" t="s">
        <v>18</v>
      </c>
      <c r="O5" s="11"/>
      <c r="P5" s="206"/>
      <c r="Q5" s="23"/>
      <c r="R5" s="23"/>
      <c r="S5" s="23"/>
      <c r="T5" s="23"/>
      <c r="U5" s="11"/>
      <c r="V5" s="11"/>
    </row>
    <row r="6" spans="1:22" ht="15" thickBot="1" x14ac:dyDescent="0.25">
      <c r="A6" s="347"/>
      <c r="B6" s="347"/>
      <c r="C6" s="347"/>
      <c r="D6" s="347"/>
      <c r="E6" s="347"/>
      <c r="F6" s="347"/>
      <c r="G6" s="347"/>
      <c r="H6" s="347"/>
      <c r="I6" s="347"/>
      <c r="J6" s="347"/>
      <c r="K6" s="347"/>
      <c r="L6" s="347"/>
      <c r="M6" s="347"/>
      <c r="N6" s="30" t="s">
        <v>18</v>
      </c>
      <c r="O6" s="11"/>
      <c r="P6" s="23"/>
      <c r="Q6" s="23"/>
      <c r="R6" s="23"/>
      <c r="S6" s="23"/>
      <c r="T6" s="23"/>
      <c r="U6" s="11"/>
      <c r="V6" s="11"/>
    </row>
    <row r="7" spans="1:22" ht="45.75" customHeight="1" x14ac:dyDescent="0.2">
      <c r="A7" s="348" t="s">
        <v>130</v>
      </c>
      <c r="B7" s="351" t="s">
        <v>124</v>
      </c>
      <c r="C7" s="351"/>
      <c r="D7" s="351"/>
      <c r="E7" s="351" t="s">
        <v>8</v>
      </c>
      <c r="F7" s="351"/>
      <c r="G7" s="351"/>
      <c r="H7" s="351" t="s">
        <v>150</v>
      </c>
      <c r="I7" s="351"/>
      <c r="J7" s="351"/>
      <c r="K7" s="351" t="s">
        <v>14</v>
      </c>
      <c r="L7" s="351"/>
      <c r="M7" s="352"/>
      <c r="N7" s="30" t="s">
        <v>18</v>
      </c>
      <c r="P7" s="207"/>
      <c r="Q7" s="40"/>
      <c r="R7" s="40"/>
      <c r="S7" s="40"/>
      <c r="T7" s="40"/>
    </row>
    <row r="8" spans="1:22" ht="28.5" x14ac:dyDescent="0.25">
      <c r="A8" s="349"/>
      <c r="B8" s="14" t="s">
        <v>4</v>
      </c>
      <c r="C8" s="57" t="s">
        <v>126</v>
      </c>
      <c r="D8" s="14" t="s">
        <v>5</v>
      </c>
      <c r="E8" s="14" t="s">
        <v>4</v>
      </c>
      <c r="F8" s="57" t="s">
        <v>145</v>
      </c>
      <c r="G8" s="14" t="s">
        <v>5</v>
      </c>
      <c r="H8" s="14" t="s">
        <v>4</v>
      </c>
      <c r="I8" s="14" t="s">
        <v>145</v>
      </c>
      <c r="J8" s="14" t="s">
        <v>5</v>
      </c>
      <c r="K8" s="14" t="s">
        <v>4</v>
      </c>
      <c r="L8" s="14" t="s">
        <v>145</v>
      </c>
      <c r="M8" s="15" t="s">
        <v>5</v>
      </c>
      <c r="N8" s="30" t="s">
        <v>18</v>
      </c>
      <c r="P8" s="208"/>
      <c r="Q8" s="40"/>
      <c r="R8" s="40"/>
      <c r="S8" s="40"/>
      <c r="T8" s="40"/>
    </row>
    <row r="9" spans="1:22" x14ac:dyDescent="0.2">
      <c r="A9" s="80" t="s">
        <v>162</v>
      </c>
      <c r="B9" s="103">
        <v>72</v>
      </c>
      <c r="C9" s="104">
        <v>54</v>
      </c>
      <c r="D9" s="103">
        <v>44307</v>
      </c>
      <c r="E9" s="104">
        <v>72</v>
      </c>
      <c r="F9" s="104">
        <v>54</v>
      </c>
      <c r="G9" s="104">
        <f>44307+271</f>
        <v>44578</v>
      </c>
      <c r="H9" s="104">
        <v>-13</v>
      </c>
      <c r="I9" s="104">
        <v>5</v>
      </c>
      <c r="J9" s="104">
        <v>-27136</v>
      </c>
      <c r="K9" s="103">
        <f>E9+H9</f>
        <v>59</v>
      </c>
      <c r="L9" s="103">
        <f t="shared" ref="L9:M9" si="0">F9+I9</f>
        <v>59</v>
      </c>
      <c r="M9" s="105">
        <f t="shared" si="0"/>
        <v>17442</v>
      </c>
      <c r="N9" s="30" t="s">
        <v>18</v>
      </c>
      <c r="P9" s="37"/>
      <c r="Q9" s="40"/>
      <c r="R9" s="40"/>
      <c r="S9" s="40"/>
      <c r="T9" s="40"/>
    </row>
    <row r="10" spans="1:22" ht="15" x14ac:dyDescent="0.25">
      <c r="A10" s="16" t="s">
        <v>129</v>
      </c>
      <c r="B10" s="107">
        <f t="shared" ref="B10:M10" si="1">SUM(B9:B9)</f>
        <v>72</v>
      </c>
      <c r="C10" s="326">
        <f t="shared" si="1"/>
        <v>54</v>
      </c>
      <c r="D10" s="107">
        <f t="shared" si="1"/>
        <v>44307</v>
      </c>
      <c r="E10" s="107">
        <f t="shared" si="1"/>
        <v>72</v>
      </c>
      <c r="F10" s="107">
        <f t="shared" si="1"/>
        <v>54</v>
      </c>
      <c r="G10" s="107">
        <f t="shared" si="1"/>
        <v>44578</v>
      </c>
      <c r="H10" s="107">
        <f t="shared" si="1"/>
        <v>-13</v>
      </c>
      <c r="I10" s="107">
        <f t="shared" si="1"/>
        <v>5</v>
      </c>
      <c r="J10" s="107">
        <f t="shared" si="1"/>
        <v>-27136</v>
      </c>
      <c r="K10" s="107">
        <f t="shared" si="1"/>
        <v>59</v>
      </c>
      <c r="L10" s="107">
        <f t="shared" si="1"/>
        <v>59</v>
      </c>
      <c r="M10" s="108">
        <f t="shared" si="1"/>
        <v>17442</v>
      </c>
      <c r="N10" s="30" t="s">
        <v>18</v>
      </c>
      <c r="P10" s="38"/>
      <c r="Q10" s="40"/>
      <c r="R10" s="40"/>
      <c r="S10" s="40"/>
      <c r="T10" s="40"/>
    </row>
    <row r="11" spans="1:22" ht="25.5" customHeight="1" thickBot="1" x14ac:dyDescent="0.25">
      <c r="B11" s="109"/>
      <c r="C11" s="109"/>
      <c r="D11" s="109"/>
      <c r="E11" s="109"/>
      <c r="F11" s="109"/>
      <c r="G11" s="109"/>
      <c r="H11" s="109"/>
      <c r="I11" s="109"/>
      <c r="J11" s="109"/>
      <c r="K11" s="109"/>
      <c r="L11" s="109"/>
      <c r="M11" s="109"/>
      <c r="N11" s="30" t="s">
        <v>18</v>
      </c>
      <c r="P11" s="37"/>
      <c r="Q11" s="40"/>
      <c r="R11" s="40"/>
      <c r="S11" s="40"/>
      <c r="T11" s="40"/>
    </row>
    <row r="12" spans="1:22" ht="15" x14ac:dyDescent="0.2">
      <c r="A12" s="348" t="s">
        <v>130</v>
      </c>
      <c r="B12" s="353" t="s">
        <v>20</v>
      </c>
      <c r="C12" s="353"/>
      <c r="D12" s="353"/>
      <c r="E12" s="353" t="s">
        <v>21</v>
      </c>
      <c r="F12" s="353"/>
      <c r="G12" s="353"/>
      <c r="H12" s="353" t="s">
        <v>22</v>
      </c>
      <c r="I12" s="353"/>
      <c r="J12" s="354"/>
      <c r="K12" s="109"/>
      <c r="L12" s="109"/>
      <c r="M12" s="109"/>
      <c r="N12" s="30" t="s">
        <v>18</v>
      </c>
      <c r="P12" s="40"/>
      <c r="Q12" s="40"/>
      <c r="R12" s="40"/>
      <c r="S12" s="40"/>
      <c r="T12" s="40"/>
    </row>
    <row r="13" spans="1:22" ht="28.5" x14ac:dyDescent="0.2">
      <c r="A13" s="349"/>
      <c r="B13" s="110" t="s">
        <v>4</v>
      </c>
      <c r="C13" s="110" t="s">
        <v>145</v>
      </c>
      <c r="D13" s="110" t="s">
        <v>5</v>
      </c>
      <c r="E13" s="110" t="s">
        <v>4</v>
      </c>
      <c r="F13" s="110" t="s">
        <v>145</v>
      </c>
      <c r="G13" s="110" t="s">
        <v>5</v>
      </c>
      <c r="H13" s="110" t="s">
        <v>4</v>
      </c>
      <c r="I13" s="110" t="s">
        <v>145</v>
      </c>
      <c r="J13" s="111" t="s">
        <v>5</v>
      </c>
      <c r="K13" s="109"/>
      <c r="L13" s="109"/>
      <c r="M13" s="109"/>
      <c r="N13" s="30" t="s">
        <v>18</v>
      </c>
      <c r="P13" s="40"/>
      <c r="Q13" s="40"/>
      <c r="R13" s="40"/>
      <c r="S13" s="40"/>
      <c r="T13" s="40"/>
    </row>
    <row r="14" spans="1:22" x14ac:dyDescent="0.2">
      <c r="A14" s="17" t="str">
        <f>A9</f>
        <v>JIST</v>
      </c>
      <c r="B14" s="103">
        <v>0</v>
      </c>
      <c r="C14" s="103">
        <v>0</v>
      </c>
      <c r="D14" s="103">
        <v>8400</v>
      </c>
      <c r="E14" s="103">
        <v>0</v>
      </c>
      <c r="F14" s="103">
        <v>0</v>
      </c>
      <c r="G14" s="103">
        <v>0</v>
      </c>
      <c r="H14" s="104">
        <f t="shared" ref="H14:I14" si="2">K9+B14+E14</f>
        <v>59</v>
      </c>
      <c r="I14" s="104">
        <f t="shared" si="2"/>
        <v>59</v>
      </c>
      <c r="J14" s="105">
        <f>M9+D14+G14</f>
        <v>25842</v>
      </c>
      <c r="K14" s="109"/>
      <c r="L14" s="109"/>
      <c r="M14" s="109"/>
      <c r="N14" s="30" t="s">
        <v>18</v>
      </c>
      <c r="P14" s="40"/>
      <c r="Q14" s="40"/>
      <c r="R14" s="40"/>
      <c r="S14" s="40"/>
      <c r="T14" s="40"/>
    </row>
    <row r="15" spans="1:22" ht="15" x14ac:dyDescent="0.25">
      <c r="A15" s="16" t="s">
        <v>129</v>
      </c>
      <c r="B15" s="107">
        <f t="shared" ref="B15:J15" si="3">SUM(B14:B14)</f>
        <v>0</v>
      </c>
      <c r="C15" s="107">
        <f t="shared" si="3"/>
        <v>0</v>
      </c>
      <c r="D15" s="107">
        <f t="shared" si="3"/>
        <v>8400</v>
      </c>
      <c r="E15" s="107">
        <f t="shared" si="3"/>
        <v>0</v>
      </c>
      <c r="F15" s="107">
        <f t="shared" si="3"/>
        <v>0</v>
      </c>
      <c r="G15" s="107">
        <f t="shared" si="3"/>
        <v>0</v>
      </c>
      <c r="H15" s="326">
        <f t="shared" si="3"/>
        <v>59</v>
      </c>
      <c r="I15" s="326">
        <f t="shared" si="3"/>
        <v>59</v>
      </c>
      <c r="J15" s="108">
        <f t="shared" si="3"/>
        <v>25842</v>
      </c>
      <c r="K15" s="109"/>
      <c r="L15" s="109"/>
      <c r="M15" s="109"/>
      <c r="N15" s="30" t="s">
        <v>18</v>
      </c>
      <c r="P15" s="40"/>
      <c r="Q15" s="40"/>
      <c r="R15" s="40"/>
      <c r="S15" s="40"/>
      <c r="T15" s="40"/>
    </row>
    <row r="16" spans="1:22" x14ac:dyDescent="0.2">
      <c r="N16" s="30" t="s">
        <v>18</v>
      </c>
      <c r="P16" s="40"/>
      <c r="Q16" s="40"/>
      <c r="R16" s="40"/>
      <c r="S16" s="40"/>
      <c r="T16" s="40"/>
    </row>
    <row r="17" spans="1:24" s="78" customFormat="1" ht="14.25" customHeight="1" x14ac:dyDescent="0.2">
      <c r="A17" s="174" t="s">
        <v>242</v>
      </c>
      <c r="N17" s="30" t="s">
        <v>18</v>
      </c>
      <c r="P17" s="288"/>
      <c r="Q17" s="288"/>
      <c r="R17" s="288"/>
      <c r="S17" s="288"/>
      <c r="T17" s="288"/>
      <c r="X17" s="327"/>
    </row>
    <row r="18" spans="1:24" s="78" customFormat="1" ht="14.25" customHeight="1" x14ac:dyDescent="0.2">
      <c r="A18" s="328" t="s">
        <v>243</v>
      </c>
      <c r="N18" s="30" t="s">
        <v>18</v>
      </c>
      <c r="P18" s="288"/>
      <c r="Q18" s="288"/>
      <c r="R18" s="288"/>
      <c r="S18" s="288"/>
      <c r="T18" s="288"/>
      <c r="X18" s="327"/>
    </row>
    <row r="19" spans="1:24" s="78" customFormat="1" ht="14.25" customHeight="1" x14ac:dyDescent="0.2">
      <c r="A19" s="329" t="s">
        <v>244</v>
      </c>
      <c r="B19" s="330"/>
      <c r="C19" s="330"/>
      <c r="D19" s="330"/>
      <c r="E19" s="330"/>
      <c r="F19" s="330"/>
      <c r="G19" s="330"/>
      <c r="H19" s="330"/>
      <c r="I19" s="330"/>
      <c r="J19" s="330"/>
      <c r="K19" s="330"/>
      <c r="L19" s="330"/>
      <c r="M19" s="327"/>
      <c r="N19" s="30" t="s">
        <v>18</v>
      </c>
      <c r="O19" s="327"/>
      <c r="P19" s="331"/>
      <c r="Q19" s="331"/>
      <c r="R19" s="331"/>
      <c r="S19" s="331"/>
      <c r="T19" s="331"/>
      <c r="U19" s="327"/>
      <c r="V19" s="327"/>
      <c r="W19" s="327"/>
      <c r="X19" s="327"/>
    </row>
    <row r="20" spans="1:24" x14ac:dyDescent="0.2">
      <c r="N20" s="30" t="s">
        <v>18</v>
      </c>
      <c r="P20" s="40"/>
      <c r="Q20" s="40"/>
      <c r="R20" s="40"/>
      <c r="S20" s="40"/>
      <c r="T20" s="40"/>
    </row>
    <row r="21" spans="1:24" x14ac:dyDescent="0.2">
      <c r="N21" s="7" t="s">
        <v>19</v>
      </c>
      <c r="P21" s="40"/>
      <c r="Q21" s="40"/>
      <c r="R21" s="40"/>
      <c r="S21" s="40"/>
      <c r="T21" s="40"/>
    </row>
    <row r="22" spans="1:24" x14ac:dyDescent="0.2">
      <c r="P22" s="40"/>
      <c r="Q22" s="40"/>
      <c r="R22" s="40"/>
      <c r="S22" s="40"/>
      <c r="T22" s="40"/>
    </row>
    <row r="23" spans="1:24" ht="15.75" x14ac:dyDescent="0.2">
      <c r="J23" s="161"/>
      <c r="P23" s="40"/>
      <c r="Q23" s="40"/>
      <c r="R23" s="40"/>
      <c r="S23" s="40"/>
      <c r="T23" s="40"/>
    </row>
    <row r="24" spans="1:24" x14ac:dyDescent="0.2">
      <c r="P24" s="40"/>
      <c r="Q24" s="40"/>
      <c r="R24" s="40"/>
      <c r="S24" s="40"/>
      <c r="T24" s="40"/>
    </row>
    <row r="25" spans="1:24" ht="15.75" x14ac:dyDescent="0.25">
      <c r="B25" s="162"/>
      <c r="C25" s="163"/>
      <c r="D25" s="163"/>
      <c r="E25" s="164"/>
      <c r="F25" s="164"/>
      <c r="G25" s="165"/>
      <c r="H25" s="166"/>
      <c r="I25" s="164"/>
      <c r="J25" s="166"/>
      <c r="K25" s="166"/>
      <c r="L25" s="164"/>
      <c r="M25" s="166"/>
      <c r="N25" s="166"/>
      <c r="O25" s="164"/>
      <c r="P25" s="166"/>
      <c r="Q25" s="166"/>
      <c r="R25" s="164"/>
      <c r="S25" s="166"/>
      <c r="T25" s="166"/>
      <c r="U25" s="164"/>
      <c r="V25" s="166"/>
      <c r="W25" s="166"/>
      <c r="X25" s="164"/>
    </row>
    <row r="26" spans="1:24" ht="15.75" x14ac:dyDescent="0.25">
      <c r="B26" s="167"/>
      <c r="C26" s="167"/>
      <c r="D26" s="168"/>
      <c r="E26" s="169"/>
      <c r="F26" s="169"/>
      <c r="G26" s="169"/>
      <c r="H26" s="169"/>
      <c r="I26" s="169"/>
      <c r="J26" s="169"/>
      <c r="K26" s="169"/>
      <c r="L26" s="169"/>
      <c r="M26" s="169"/>
      <c r="N26" s="169"/>
      <c r="O26" s="169"/>
      <c r="P26" s="169"/>
      <c r="Q26" s="169"/>
      <c r="R26" s="169"/>
      <c r="S26" s="169"/>
      <c r="T26" s="169"/>
      <c r="U26" s="169"/>
      <c r="V26" s="169"/>
      <c r="W26" s="169"/>
      <c r="X26" s="169"/>
    </row>
  </sheetData>
  <mergeCells count="15">
    <mergeCell ref="A5:M5"/>
    <mergeCell ref="A6:M6"/>
    <mergeCell ref="A12:A13"/>
    <mergeCell ref="A1:M1"/>
    <mergeCell ref="A2:M2"/>
    <mergeCell ref="A3:M3"/>
    <mergeCell ref="A4:M4"/>
    <mergeCell ref="A7:A8"/>
    <mergeCell ref="B7:D7"/>
    <mergeCell ref="E7:G7"/>
    <mergeCell ref="H7:J7"/>
    <mergeCell ref="K7:M7"/>
    <mergeCell ref="B12:D12"/>
    <mergeCell ref="E12:G12"/>
    <mergeCell ref="H12:J12"/>
  </mergeCells>
  <printOptions horizontalCentered="1"/>
  <pageMargins left="0.7" right="0.7" top="0.75" bottom="0.75" header="0.3" footer="0.3"/>
  <pageSetup scale="72"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5"/>
  <sheetViews>
    <sheetView view="pageBreakPreview" zoomScale="80" zoomScaleNormal="75" zoomScaleSheetLayoutView="80" workbookViewId="0">
      <selection activeCell="B16" sqref="B16"/>
    </sheetView>
  </sheetViews>
  <sheetFormatPr defaultColWidth="9.140625" defaultRowHeight="14.25" x14ac:dyDescent="0.2"/>
  <cols>
    <col min="1" max="1" width="45.28515625" style="12" customWidth="1"/>
    <col min="2" max="2" width="21.140625" style="12" customWidth="1"/>
    <col min="3" max="3" width="10.85546875" style="12" customWidth="1"/>
    <col min="4" max="5" width="8.7109375" style="12" customWidth="1"/>
    <col min="6" max="6" width="12.7109375" style="12" customWidth="1"/>
    <col min="7" max="9" width="8.7109375" style="12" customWidth="1"/>
    <col min="10" max="10" width="12.710937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44" t="s">
        <v>26</v>
      </c>
      <c r="B1" s="344"/>
      <c r="C1" s="344"/>
      <c r="D1" s="344"/>
      <c r="E1" s="344"/>
      <c r="F1" s="344"/>
      <c r="G1" s="344"/>
      <c r="H1" s="344"/>
      <c r="I1" s="344"/>
      <c r="J1" s="344"/>
      <c r="K1" s="30" t="s">
        <v>18</v>
      </c>
      <c r="L1" s="9"/>
      <c r="M1" s="210"/>
      <c r="N1" s="9"/>
      <c r="O1" s="9"/>
      <c r="P1" s="9"/>
      <c r="Q1" s="9"/>
      <c r="R1" s="9"/>
      <c r="S1" s="9"/>
    </row>
    <row r="2" spans="1:19" ht="15" x14ac:dyDescent="0.2">
      <c r="A2" s="345" t="s">
        <v>162</v>
      </c>
      <c r="B2" s="345"/>
      <c r="C2" s="345"/>
      <c r="D2" s="345"/>
      <c r="E2" s="345"/>
      <c r="F2" s="345"/>
      <c r="G2" s="345"/>
      <c r="H2" s="345"/>
      <c r="I2" s="345"/>
      <c r="J2" s="345"/>
      <c r="K2" s="30" t="s">
        <v>18</v>
      </c>
      <c r="L2" s="10"/>
      <c r="M2" s="211"/>
      <c r="N2" s="10"/>
      <c r="O2" s="10"/>
      <c r="P2" s="10"/>
      <c r="Q2" s="10"/>
      <c r="R2" s="10"/>
      <c r="S2" s="10"/>
    </row>
    <row r="3" spans="1:19" x14ac:dyDescent="0.2">
      <c r="A3" s="357" t="s">
        <v>1</v>
      </c>
      <c r="B3" s="357"/>
      <c r="C3" s="357"/>
      <c r="D3" s="357"/>
      <c r="E3" s="357"/>
      <c r="F3" s="357"/>
      <c r="G3" s="357"/>
      <c r="H3" s="357"/>
      <c r="I3" s="357"/>
      <c r="J3" s="357"/>
      <c r="K3" s="30" t="s">
        <v>18</v>
      </c>
      <c r="L3" s="13"/>
      <c r="M3" s="212"/>
      <c r="N3" s="13"/>
      <c r="O3" s="13"/>
      <c r="P3" s="13"/>
      <c r="Q3" s="13"/>
      <c r="R3" s="13"/>
      <c r="S3" s="13"/>
    </row>
    <row r="4" spans="1:19" x14ac:dyDescent="0.2">
      <c r="A4" s="347" t="s">
        <v>2</v>
      </c>
      <c r="B4" s="347"/>
      <c r="C4" s="347"/>
      <c r="D4" s="347"/>
      <c r="E4" s="347"/>
      <c r="F4" s="347"/>
      <c r="G4" s="347"/>
      <c r="H4" s="347"/>
      <c r="I4" s="347"/>
      <c r="J4" s="347"/>
      <c r="K4" s="30" t="s">
        <v>18</v>
      </c>
      <c r="L4" s="11"/>
      <c r="M4" s="212"/>
      <c r="N4" s="11"/>
      <c r="O4" s="11"/>
      <c r="P4" s="11"/>
      <c r="Q4" s="11"/>
      <c r="R4" s="11"/>
      <c r="S4" s="11"/>
    </row>
    <row r="5" spans="1:19" x14ac:dyDescent="0.2">
      <c r="A5" s="347"/>
      <c r="B5" s="347"/>
      <c r="C5" s="347"/>
      <c r="D5" s="347"/>
      <c r="E5" s="347"/>
      <c r="F5" s="347"/>
      <c r="G5" s="347"/>
      <c r="H5" s="347"/>
      <c r="I5" s="347"/>
      <c r="J5" s="347"/>
      <c r="K5" s="30" t="s">
        <v>18</v>
      </c>
      <c r="L5" s="11"/>
      <c r="M5" s="213"/>
      <c r="N5" s="11"/>
      <c r="O5" s="11"/>
      <c r="P5" s="11"/>
      <c r="Q5" s="11"/>
      <c r="R5" s="11"/>
      <c r="S5" s="11"/>
    </row>
    <row r="6" spans="1:19" s="19" customFormat="1" ht="15" thickBot="1" x14ac:dyDescent="0.25">
      <c r="K6" s="30" t="s">
        <v>18</v>
      </c>
      <c r="M6" s="214"/>
    </row>
    <row r="7" spans="1:19" s="19" customFormat="1" ht="33.75" customHeight="1" x14ac:dyDescent="0.2">
      <c r="A7" s="348" t="s">
        <v>27</v>
      </c>
      <c r="B7" s="355" t="s">
        <v>131</v>
      </c>
      <c r="C7" s="351" t="s">
        <v>162</v>
      </c>
      <c r="D7" s="351"/>
      <c r="E7" s="351"/>
      <c r="F7" s="351"/>
      <c r="G7" s="351" t="s">
        <v>28</v>
      </c>
      <c r="H7" s="351"/>
      <c r="I7" s="351"/>
      <c r="J7" s="352"/>
      <c r="K7" s="30" t="s">
        <v>18</v>
      </c>
      <c r="M7" s="214"/>
    </row>
    <row r="8" spans="1:19" s="19" customFormat="1" ht="28.5" x14ac:dyDescent="0.2">
      <c r="A8" s="349"/>
      <c r="B8" s="356"/>
      <c r="C8" s="18" t="s">
        <v>4</v>
      </c>
      <c r="D8" s="18" t="s">
        <v>31</v>
      </c>
      <c r="E8" s="18" t="s">
        <v>145</v>
      </c>
      <c r="F8" s="18" t="s">
        <v>5</v>
      </c>
      <c r="G8" s="18" t="s">
        <v>4</v>
      </c>
      <c r="H8" s="18" t="s">
        <v>31</v>
      </c>
      <c r="I8" s="18" t="s">
        <v>145</v>
      </c>
      <c r="J8" s="293" t="s">
        <v>5</v>
      </c>
      <c r="K8" s="30" t="s">
        <v>18</v>
      </c>
      <c r="M8" s="214"/>
    </row>
    <row r="9" spans="1:19" s="19" customFormat="1" x14ac:dyDescent="0.2">
      <c r="A9" s="80" t="s">
        <v>163</v>
      </c>
      <c r="B9" s="312" t="s">
        <v>162</v>
      </c>
      <c r="C9" s="310"/>
      <c r="D9" s="311"/>
      <c r="E9" s="311"/>
      <c r="F9" s="155" t="s">
        <v>166</v>
      </c>
      <c r="G9" s="311"/>
      <c r="H9" s="311"/>
      <c r="I9" s="311"/>
      <c r="J9" s="155" t="s">
        <v>166</v>
      </c>
      <c r="K9" s="30" t="s">
        <v>18</v>
      </c>
      <c r="M9" s="214"/>
    </row>
    <row r="10" spans="1:19" s="19" customFormat="1" x14ac:dyDescent="0.2">
      <c r="A10" s="314" t="s">
        <v>235</v>
      </c>
      <c r="B10" s="312" t="s">
        <v>162</v>
      </c>
      <c r="C10" s="310"/>
      <c r="D10" s="311"/>
      <c r="E10" s="311"/>
      <c r="F10" s="155" t="s">
        <v>167</v>
      </c>
      <c r="G10" s="311"/>
      <c r="H10" s="311"/>
      <c r="I10" s="311"/>
      <c r="J10" s="155" t="s">
        <v>167</v>
      </c>
      <c r="K10" s="30" t="s">
        <v>18</v>
      </c>
      <c r="M10" s="214"/>
    </row>
    <row r="11" spans="1:19" s="19" customFormat="1" x14ac:dyDescent="0.2">
      <c r="A11" s="314" t="s">
        <v>164</v>
      </c>
      <c r="B11" s="312" t="s">
        <v>162</v>
      </c>
      <c r="C11" s="310"/>
      <c r="D11" s="311"/>
      <c r="E11" s="311"/>
      <c r="F11" s="155" t="s">
        <v>168</v>
      </c>
      <c r="G11" s="311"/>
      <c r="H11" s="311"/>
      <c r="I11" s="311"/>
      <c r="J11" s="155" t="s">
        <v>168</v>
      </c>
      <c r="K11" s="30" t="s">
        <v>18</v>
      </c>
      <c r="M11" s="214"/>
    </row>
    <row r="12" spans="1:19" s="19" customFormat="1" x14ac:dyDescent="0.2">
      <c r="A12" s="332" t="s">
        <v>241</v>
      </c>
      <c r="B12" s="312" t="s">
        <v>162</v>
      </c>
      <c r="C12" s="310"/>
      <c r="D12" s="311"/>
      <c r="E12" s="311"/>
      <c r="F12" s="152">
        <v>8400</v>
      </c>
      <c r="G12" s="311"/>
      <c r="H12" s="311"/>
      <c r="I12" s="311"/>
      <c r="J12" s="152">
        <v>8400</v>
      </c>
      <c r="K12" s="30" t="s">
        <v>18</v>
      </c>
      <c r="M12" s="214"/>
    </row>
    <row r="13" spans="1:19" s="19" customFormat="1" x14ac:dyDescent="0.2">
      <c r="A13" s="314" t="s">
        <v>236</v>
      </c>
      <c r="B13" s="312" t="s">
        <v>162</v>
      </c>
      <c r="C13" s="310"/>
      <c r="D13" s="311"/>
      <c r="E13" s="311"/>
      <c r="F13" s="155" t="s">
        <v>210</v>
      </c>
      <c r="G13" s="311"/>
      <c r="H13" s="311"/>
      <c r="I13" s="311"/>
      <c r="J13" s="155" t="s">
        <v>210</v>
      </c>
      <c r="K13" s="30" t="s">
        <v>18</v>
      </c>
      <c r="M13" s="214"/>
    </row>
    <row r="14" spans="1:19" s="19" customFormat="1" x14ac:dyDescent="0.2">
      <c r="A14" s="314" t="s">
        <v>237</v>
      </c>
      <c r="B14" s="312" t="s">
        <v>162</v>
      </c>
      <c r="C14" s="310"/>
      <c r="D14" s="311"/>
      <c r="E14" s="311"/>
      <c r="F14" s="155" t="s">
        <v>169</v>
      </c>
      <c r="G14" s="311"/>
      <c r="H14" s="311"/>
      <c r="I14" s="311"/>
      <c r="J14" s="155" t="s">
        <v>169</v>
      </c>
      <c r="K14" s="30" t="s">
        <v>18</v>
      </c>
      <c r="M14" s="214"/>
    </row>
    <row r="15" spans="1:19" s="19" customFormat="1" x14ac:dyDescent="0.2">
      <c r="A15" s="314" t="s">
        <v>165</v>
      </c>
      <c r="B15" s="313" t="s">
        <v>162</v>
      </c>
      <c r="C15" s="310"/>
      <c r="D15" s="311"/>
      <c r="E15" s="311"/>
      <c r="F15" s="155" t="s">
        <v>170</v>
      </c>
      <c r="G15" s="311"/>
      <c r="H15" s="311"/>
      <c r="I15" s="311"/>
      <c r="J15" s="155" t="s">
        <v>170</v>
      </c>
      <c r="K15" s="30" t="s">
        <v>18</v>
      </c>
      <c r="M15" s="214"/>
    </row>
    <row r="16" spans="1:19" s="19" customFormat="1" ht="15.75" thickBot="1" x14ac:dyDescent="0.3">
      <c r="A16" s="20" t="s">
        <v>30</v>
      </c>
      <c r="B16" s="87"/>
      <c r="C16" s="86">
        <f>SUM(C9:C15)</f>
        <v>0</v>
      </c>
      <c r="D16" s="86">
        <f t="shared" ref="D16:J16" si="0">SUM(D9:D15)</f>
        <v>0</v>
      </c>
      <c r="E16" s="86">
        <f t="shared" si="0"/>
        <v>0</v>
      </c>
      <c r="F16" s="86">
        <f t="shared" si="0"/>
        <v>8400</v>
      </c>
      <c r="G16" s="86">
        <f t="shared" si="0"/>
        <v>0</v>
      </c>
      <c r="H16" s="86">
        <f t="shared" si="0"/>
        <v>0</v>
      </c>
      <c r="I16" s="86">
        <f t="shared" si="0"/>
        <v>0</v>
      </c>
      <c r="J16" s="315">
        <f t="shared" si="0"/>
        <v>8400</v>
      </c>
      <c r="K16" s="30" t="s">
        <v>18</v>
      </c>
      <c r="M16" s="215"/>
    </row>
    <row r="17" spans="2:13" s="19" customFormat="1" x14ac:dyDescent="0.2">
      <c r="K17" s="30" t="s">
        <v>18</v>
      </c>
      <c r="M17" s="214"/>
    </row>
    <row r="18" spans="2:13" x14ac:dyDescent="0.2">
      <c r="K18" s="7" t="s">
        <v>19</v>
      </c>
      <c r="M18" s="216"/>
    </row>
    <row r="19" spans="2:13" x14ac:dyDescent="0.2">
      <c r="B19" s="21"/>
      <c r="M19" s="216"/>
    </row>
    <row r="20" spans="2:13" x14ac:dyDescent="0.2">
      <c r="M20" s="216"/>
    </row>
    <row r="21" spans="2:13" x14ac:dyDescent="0.2">
      <c r="M21" s="216"/>
    </row>
    <row r="22" spans="2:13" x14ac:dyDescent="0.2">
      <c r="M22" s="216"/>
    </row>
    <row r="23" spans="2:13" x14ac:dyDescent="0.2">
      <c r="M23" s="216"/>
    </row>
    <row r="24" spans="2:13" ht="30" x14ac:dyDescent="0.4">
      <c r="G24" s="308"/>
      <c r="H24" s="308"/>
      <c r="I24" s="308"/>
      <c r="J24" s="308"/>
    </row>
    <row r="25" spans="2:13" ht="15" x14ac:dyDescent="0.25">
      <c r="G25" s="309"/>
      <c r="H25" s="309"/>
      <c r="I25" s="309"/>
      <c r="J25" s="309"/>
    </row>
  </sheetData>
  <mergeCells count="9">
    <mergeCell ref="G7:J7"/>
    <mergeCell ref="A7:A8"/>
    <mergeCell ref="B7:B8"/>
    <mergeCell ref="C7:F7"/>
    <mergeCell ref="A1:J1"/>
    <mergeCell ref="A2:J2"/>
    <mergeCell ref="A3:J3"/>
    <mergeCell ref="A4:J4"/>
    <mergeCell ref="A5:J5"/>
  </mergeCells>
  <printOptions horizontalCentered="1"/>
  <pageMargins left="0.7" right="0.7" top="0.75" bottom="0.75" header="0.3" footer="0.3"/>
  <pageSetup scale="71"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W31"/>
  <sheetViews>
    <sheetView view="pageBreakPreview" zoomScaleNormal="75" zoomScaleSheetLayoutView="100" workbookViewId="0">
      <selection activeCell="A10" sqref="A10"/>
    </sheetView>
  </sheetViews>
  <sheetFormatPr defaultColWidth="9.140625" defaultRowHeight="14.25" x14ac:dyDescent="0.2"/>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12"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65" t="s">
        <v>32</v>
      </c>
      <c r="B1" s="365"/>
      <c r="C1" s="365"/>
      <c r="D1" s="365"/>
      <c r="E1" s="365"/>
      <c r="F1" s="365"/>
      <c r="G1" s="365"/>
      <c r="H1" s="365"/>
      <c r="I1" s="365"/>
      <c r="J1" s="365"/>
      <c r="K1" s="365"/>
      <c r="L1" s="365"/>
      <c r="M1" s="365"/>
      <c r="N1" s="365"/>
      <c r="O1" s="30" t="s">
        <v>18</v>
      </c>
      <c r="P1" s="9"/>
      <c r="Q1" s="196"/>
      <c r="R1" s="9"/>
      <c r="S1" s="9"/>
      <c r="T1" s="9"/>
      <c r="U1" s="9"/>
      <c r="V1" s="9"/>
      <c r="W1" s="9"/>
    </row>
    <row r="2" spans="1:23" ht="15" x14ac:dyDescent="0.2">
      <c r="A2" s="366" t="s">
        <v>162</v>
      </c>
      <c r="B2" s="366"/>
      <c r="C2" s="366"/>
      <c r="D2" s="366"/>
      <c r="E2" s="366"/>
      <c r="F2" s="366"/>
      <c r="G2" s="366"/>
      <c r="H2" s="366"/>
      <c r="I2" s="366"/>
      <c r="J2" s="366"/>
      <c r="K2" s="366"/>
      <c r="L2" s="366"/>
      <c r="M2" s="366"/>
      <c r="N2" s="366"/>
      <c r="O2" s="30" t="s">
        <v>18</v>
      </c>
      <c r="P2" s="10"/>
      <c r="Q2" s="197"/>
      <c r="R2" s="10"/>
      <c r="S2" s="10"/>
      <c r="T2" s="10"/>
      <c r="U2" s="10"/>
      <c r="V2" s="10"/>
      <c r="W2" s="10"/>
    </row>
    <row r="3" spans="1:23" x14ac:dyDescent="0.2">
      <c r="A3" s="367" t="s">
        <v>1</v>
      </c>
      <c r="B3" s="367"/>
      <c r="C3" s="367"/>
      <c r="D3" s="367"/>
      <c r="E3" s="367"/>
      <c r="F3" s="367"/>
      <c r="G3" s="367"/>
      <c r="H3" s="367"/>
      <c r="I3" s="367"/>
      <c r="J3" s="367"/>
      <c r="K3" s="367"/>
      <c r="L3" s="367"/>
      <c r="M3" s="367"/>
      <c r="N3" s="367"/>
      <c r="O3" s="30" t="s">
        <v>18</v>
      </c>
      <c r="P3" s="13"/>
      <c r="Q3" s="197"/>
      <c r="R3" s="13"/>
      <c r="S3" s="13"/>
      <c r="T3" s="13"/>
      <c r="U3" s="13"/>
      <c r="V3" s="13"/>
      <c r="W3" s="13"/>
    </row>
    <row r="4" spans="1:23" x14ac:dyDescent="0.2">
      <c r="A4" s="368" t="s">
        <v>2</v>
      </c>
      <c r="B4" s="368"/>
      <c r="C4" s="368"/>
      <c r="D4" s="368"/>
      <c r="E4" s="368"/>
      <c r="F4" s="368"/>
      <c r="G4" s="368"/>
      <c r="H4" s="368"/>
      <c r="I4" s="368"/>
      <c r="J4" s="368"/>
      <c r="K4" s="368"/>
      <c r="L4" s="368"/>
      <c r="M4" s="368"/>
      <c r="N4" s="368"/>
      <c r="O4" s="30" t="s">
        <v>18</v>
      </c>
      <c r="P4" s="11"/>
      <c r="Q4" s="197"/>
      <c r="R4" s="11"/>
      <c r="S4" s="11"/>
      <c r="T4" s="11"/>
      <c r="U4" s="11"/>
      <c r="V4" s="11"/>
      <c r="W4" s="11"/>
    </row>
    <row r="5" spans="1:23" ht="15" x14ac:dyDescent="0.25">
      <c r="A5" s="369"/>
      <c r="B5" s="369"/>
      <c r="C5" s="369"/>
      <c r="D5" s="369"/>
      <c r="E5" s="369"/>
      <c r="F5" s="369"/>
      <c r="G5" s="369"/>
      <c r="H5" s="369"/>
      <c r="I5" s="369"/>
      <c r="J5" s="369"/>
      <c r="K5" s="369"/>
      <c r="L5" s="369"/>
      <c r="M5" s="369"/>
      <c r="N5" s="369"/>
      <c r="O5" s="30" t="s">
        <v>18</v>
      </c>
      <c r="P5" s="11"/>
      <c r="Q5" s="217"/>
      <c r="R5" s="11"/>
      <c r="S5" s="11"/>
      <c r="T5" s="11"/>
      <c r="U5" s="11"/>
      <c r="V5" s="11"/>
      <c r="W5" s="11"/>
    </row>
    <row r="6" spans="1:23" ht="15" thickBot="1" x14ac:dyDescent="0.25">
      <c r="A6" s="369"/>
      <c r="B6" s="369"/>
      <c r="C6" s="369"/>
      <c r="D6" s="369"/>
      <c r="E6" s="369"/>
      <c r="F6" s="369"/>
      <c r="G6" s="369"/>
      <c r="H6" s="369"/>
      <c r="I6" s="369"/>
      <c r="J6" s="369"/>
      <c r="K6" s="369"/>
      <c r="L6" s="369"/>
      <c r="M6" s="369"/>
      <c r="N6" s="369"/>
      <c r="O6" s="30" t="s">
        <v>18</v>
      </c>
      <c r="P6" s="11"/>
      <c r="Q6" s="213"/>
      <c r="R6" s="11"/>
      <c r="S6" s="11"/>
      <c r="T6" s="11"/>
      <c r="U6" s="11"/>
      <c r="V6" s="11"/>
      <c r="W6" s="11"/>
    </row>
    <row r="7" spans="1:23" s="19" customFormat="1" ht="33.75" customHeight="1" x14ac:dyDescent="0.2">
      <c r="A7" s="361" t="s">
        <v>33</v>
      </c>
      <c r="B7" s="362"/>
      <c r="C7" s="359" t="s">
        <v>132</v>
      </c>
      <c r="D7" s="370"/>
      <c r="E7" s="359" t="s">
        <v>8</v>
      </c>
      <c r="F7" s="370"/>
      <c r="G7" s="359" t="s">
        <v>14</v>
      </c>
      <c r="H7" s="370"/>
      <c r="I7" s="359" t="s">
        <v>20</v>
      </c>
      <c r="J7" s="370"/>
      <c r="K7" s="359" t="s">
        <v>21</v>
      </c>
      <c r="L7" s="370"/>
      <c r="M7" s="359" t="s">
        <v>17</v>
      </c>
      <c r="N7" s="360"/>
      <c r="O7" s="30" t="s">
        <v>18</v>
      </c>
      <c r="Q7" s="201"/>
    </row>
    <row r="8" spans="1:23" s="19" customFormat="1" ht="42.75" x14ac:dyDescent="0.2">
      <c r="A8" s="363"/>
      <c r="B8" s="364"/>
      <c r="C8" s="18" t="s">
        <v>36</v>
      </c>
      <c r="D8" s="292" t="s">
        <v>34</v>
      </c>
      <c r="E8" s="18" t="s">
        <v>36</v>
      </c>
      <c r="F8" s="292" t="s">
        <v>34</v>
      </c>
      <c r="G8" s="275" t="s">
        <v>36</v>
      </c>
      <c r="H8" s="18" t="s">
        <v>34</v>
      </c>
      <c r="I8" s="275" t="s">
        <v>36</v>
      </c>
      <c r="J8" s="18" t="s">
        <v>34</v>
      </c>
      <c r="K8" s="18" t="s">
        <v>36</v>
      </c>
      <c r="L8" s="18" t="s">
        <v>34</v>
      </c>
      <c r="M8" s="18" t="s">
        <v>36</v>
      </c>
      <c r="N8" s="293" t="s">
        <v>34</v>
      </c>
      <c r="O8" s="30" t="s">
        <v>18</v>
      </c>
      <c r="Q8" s="214"/>
    </row>
    <row r="9" spans="1:23" ht="30" x14ac:dyDescent="0.2">
      <c r="A9" s="238">
        <v>2.6</v>
      </c>
      <c r="B9" s="289" t="s">
        <v>245</v>
      </c>
      <c r="C9" s="333">
        <v>54</v>
      </c>
      <c r="D9" s="249">
        <v>44307</v>
      </c>
      <c r="E9" s="248">
        <v>54</v>
      </c>
      <c r="F9" s="250">
        <v>44578</v>
      </c>
      <c r="G9" s="298">
        <v>59</v>
      </c>
      <c r="H9" s="299">
        <v>17442</v>
      </c>
      <c r="I9" s="297">
        <v>0</v>
      </c>
      <c r="J9" s="249">
        <v>8400</v>
      </c>
      <c r="K9" s="248">
        <v>0</v>
      </c>
      <c r="L9" s="248">
        <v>0</v>
      </c>
      <c r="M9" s="248">
        <f>G9</f>
        <v>59</v>
      </c>
      <c r="N9" s="294">
        <f>H9+J9</f>
        <v>25842</v>
      </c>
      <c r="O9" s="30" t="s">
        <v>18</v>
      </c>
      <c r="Q9" s="214"/>
    </row>
    <row r="10" spans="1:23" ht="15.75" thickBot="1" x14ac:dyDescent="0.3">
      <c r="A10" s="290"/>
      <c r="B10" s="291" t="s">
        <v>37</v>
      </c>
      <c r="C10" s="334">
        <f t="shared" ref="C10:N10" si="0">SUM(C9:C9)</f>
        <v>54</v>
      </c>
      <c r="D10" s="88">
        <f t="shared" si="0"/>
        <v>44307</v>
      </c>
      <c r="E10" s="88">
        <f t="shared" si="0"/>
        <v>54</v>
      </c>
      <c r="F10" s="88">
        <f t="shared" si="0"/>
        <v>44578</v>
      </c>
      <c r="G10" s="296">
        <f t="shared" si="0"/>
        <v>59</v>
      </c>
      <c r="H10" s="88">
        <f t="shared" si="0"/>
        <v>17442</v>
      </c>
      <c r="I10" s="296">
        <f t="shared" si="0"/>
        <v>0</v>
      </c>
      <c r="J10" s="88">
        <f t="shared" si="0"/>
        <v>8400</v>
      </c>
      <c r="K10" s="88">
        <f t="shared" si="0"/>
        <v>0</v>
      </c>
      <c r="L10" s="88">
        <f t="shared" si="0"/>
        <v>0</v>
      </c>
      <c r="M10" s="88">
        <f t="shared" si="0"/>
        <v>59</v>
      </c>
      <c r="N10" s="295">
        <f t="shared" si="0"/>
        <v>25842</v>
      </c>
      <c r="O10" s="30" t="s">
        <v>18</v>
      </c>
      <c r="Q10" s="215"/>
    </row>
    <row r="11" spans="1:23" x14ac:dyDescent="0.2">
      <c r="A11" s="40"/>
      <c r="B11" s="40"/>
      <c r="C11" s="40"/>
      <c r="D11" s="40"/>
      <c r="E11" s="40"/>
      <c r="F11" s="40"/>
      <c r="G11" s="40"/>
      <c r="H11" s="40"/>
      <c r="I11" s="40"/>
      <c r="J11" s="40"/>
      <c r="K11" s="40"/>
      <c r="L11" s="40"/>
      <c r="M11" s="40"/>
      <c r="N11" s="40"/>
      <c r="O11" s="30" t="s">
        <v>18</v>
      </c>
      <c r="Q11" s="216"/>
    </row>
    <row r="12" spans="1:23" ht="15" x14ac:dyDescent="0.2">
      <c r="A12" s="358" t="s">
        <v>133</v>
      </c>
      <c r="B12" s="358"/>
      <c r="C12" s="358"/>
      <c r="D12" s="358"/>
      <c r="E12" s="358"/>
      <c r="F12" s="358"/>
      <c r="G12" s="358"/>
      <c r="H12" s="358"/>
      <c r="I12" s="358"/>
      <c r="J12" s="358"/>
      <c r="K12" s="358"/>
      <c r="L12" s="358"/>
      <c r="M12" s="358"/>
      <c r="N12" s="358"/>
      <c r="O12" s="30" t="s">
        <v>18</v>
      </c>
      <c r="Q12" s="216"/>
    </row>
    <row r="13" spans="1:23" x14ac:dyDescent="0.2">
      <c r="A13" s="40"/>
      <c r="B13" s="40"/>
      <c r="C13" s="40"/>
      <c r="D13" s="40"/>
      <c r="E13" s="40"/>
      <c r="F13" s="40"/>
      <c r="G13" s="40"/>
      <c r="H13" s="40"/>
      <c r="I13" s="40"/>
      <c r="J13" s="40"/>
      <c r="K13" s="40"/>
      <c r="L13" s="40"/>
      <c r="M13" s="40"/>
      <c r="N13" s="40"/>
      <c r="O13" s="30" t="s">
        <v>18</v>
      </c>
      <c r="Q13" s="216"/>
    </row>
    <row r="14" spans="1:23" x14ac:dyDescent="0.2">
      <c r="A14" s="40"/>
      <c r="B14" s="40"/>
      <c r="C14" s="40"/>
      <c r="D14" s="40"/>
      <c r="E14" s="40"/>
      <c r="F14" s="40"/>
      <c r="G14" s="40"/>
      <c r="H14" s="40"/>
      <c r="O14" s="30" t="s">
        <v>19</v>
      </c>
      <c r="Q14" s="216"/>
    </row>
    <row r="15" spans="1:23" x14ac:dyDescent="0.2">
      <c r="A15" s="40"/>
      <c r="B15" s="40"/>
      <c r="C15" s="40"/>
      <c r="D15" s="40"/>
      <c r="E15" s="40"/>
      <c r="F15" s="40"/>
      <c r="G15" s="40"/>
      <c r="H15" s="40"/>
      <c r="Q15" s="216"/>
    </row>
    <row r="16" spans="1:23" ht="15" x14ac:dyDescent="0.25">
      <c r="A16" s="40"/>
      <c r="B16" s="287"/>
      <c r="C16" s="40"/>
      <c r="D16" s="40"/>
      <c r="E16" s="40"/>
      <c r="F16" s="40"/>
      <c r="G16" s="40"/>
      <c r="H16" s="40"/>
      <c r="Q16" s="216"/>
    </row>
    <row r="17" spans="1:17" x14ac:dyDescent="0.2">
      <c r="A17" s="40"/>
      <c r="B17" s="40"/>
      <c r="C17" s="40"/>
      <c r="D17" s="40"/>
      <c r="E17" s="40"/>
      <c r="F17" s="288"/>
      <c r="G17" s="40"/>
      <c r="H17" s="40"/>
      <c r="Q17" s="216"/>
    </row>
    <row r="18" spans="1:17" x14ac:dyDescent="0.2">
      <c r="A18" s="40"/>
      <c r="B18" s="40"/>
      <c r="C18" s="40"/>
      <c r="D18" s="40"/>
      <c r="E18" s="40"/>
      <c r="F18" s="40"/>
      <c r="G18" s="40"/>
      <c r="H18" s="40"/>
      <c r="Q18" s="216"/>
    </row>
    <row r="19" spans="1:17" x14ac:dyDescent="0.2">
      <c r="A19" s="40"/>
      <c r="B19" s="40"/>
      <c r="C19" s="40"/>
      <c r="D19" s="40"/>
      <c r="E19" s="40"/>
      <c r="F19" s="40"/>
      <c r="G19" s="40"/>
      <c r="H19" s="40"/>
      <c r="Q19" s="216"/>
    </row>
    <row r="20" spans="1:17" x14ac:dyDescent="0.2">
      <c r="A20" s="40"/>
      <c r="B20" s="40"/>
      <c r="C20" s="40"/>
      <c r="D20" s="40"/>
      <c r="E20" s="40"/>
      <c r="F20" s="40"/>
      <c r="G20" s="40"/>
      <c r="H20" s="40"/>
      <c r="Q20" s="216"/>
    </row>
    <row r="21" spans="1:17" x14ac:dyDescent="0.2">
      <c r="A21" s="40"/>
      <c r="B21" s="40"/>
      <c r="C21" s="40"/>
      <c r="D21" s="40"/>
      <c r="E21" s="40"/>
      <c r="F21" s="40"/>
      <c r="G21" s="40"/>
      <c r="H21" s="40"/>
      <c r="Q21" s="216"/>
    </row>
    <row r="22" spans="1:17" x14ac:dyDescent="0.2">
      <c r="A22" s="40"/>
      <c r="B22" s="40"/>
      <c r="C22" s="40"/>
      <c r="D22" s="40"/>
      <c r="E22" s="40"/>
      <c r="F22" s="40"/>
      <c r="G22" s="40"/>
      <c r="H22" s="40"/>
      <c r="Q22" s="216"/>
    </row>
    <row r="23" spans="1:17" x14ac:dyDescent="0.2">
      <c r="A23" s="40"/>
      <c r="B23" s="40"/>
      <c r="C23" s="40"/>
      <c r="D23" s="40"/>
      <c r="E23" s="40"/>
      <c r="F23" s="40"/>
      <c r="G23" s="40"/>
      <c r="H23" s="40"/>
    </row>
    <row r="24" spans="1:17" x14ac:dyDescent="0.2">
      <c r="A24" s="40"/>
      <c r="B24" s="40"/>
      <c r="C24" s="40"/>
      <c r="D24" s="40"/>
      <c r="E24" s="40"/>
      <c r="F24" s="40"/>
      <c r="G24" s="40"/>
      <c r="H24" s="40"/>
    </row>
    <row r="25" spans="1:17" x14ac:dyDescent="0.2">
      <c r="A25" s="40"/>
      <c r="B25" s="40"/>
      <c r="C25" s="40"/>
      <c r="D25" s="40"/>
      <c r="E25" s="40"/>
      <c r="F25" s="40"/>
      <c r="G25" s="40"/>
      <c r="H25" s="40"/>
    </row>
    <row r="26" spans="1:17" x14ac:dyDescent="0.2">
      <c r="A26" s="40"/>
      <c r="B26" s="40"/>
      <c r="C26" s="40"/>
      <c r="D26" s="40"/>
      <c r="E26" s="40"/>
      <c r="F26" s="40"/>
      <c r="G26" s="40"/>
      <c r="H26" s="40"/>
    </row>
    <row r="27" spans="1:17" x14ac:dyDescent="0.2">
      <c r="A27" s="40"/>
      <c r="B27" s="40"/>
      <c r="C27" s="40"/>
      <c r="D27" s="40"/>
      <c r="E27" s="40"/>
      <c r="F27" s="40"/>
      <c r="G27" s="40"/>
      <c r="H27" s="40"/>
    </row>
    <row r="28" spans="1:17" x14ac:dyDescent="0.2">
      <c r="A28" s="40"/>
      <c r="B28" s="40"/>
      <c r="C28" s="40"/>
      <c r="D28" s="40"/>
      <c r="E28" s="40"/>
      <c r="F28" s="40"/>
      <c r="G28" s="40"/>
      <c r="H28" s="40"/>
    </row>
    <row r="29" spans="1:17" x14ac:dyDescent="0.2">
      <c r="A29" s="40"/>
      <c r="B29" s="40"/>
      <c r="C29" s="40"/>
      <c r="D29" s="40"/>
      <c r="E29" s="40"/>
      <c r="F29" s="40"/>
      <c r="G29" s="40"/>
      <c r="H29" s="40"/>
    </row>
    <row r="30" spans="1:17" x14ac:dyDescent="0.2">
      <c r="A30" s="40"/>
      <c r="B30" s="40"/>
      <c r="C30" s="40"/>
      <c r="D30" s="40"/>
      <c r="E30" s="40"/>
      <c r="F30" s="40"/>
      <c r="G30" s="40"/>
      <c r="H30" s="40"/>
    </row>
    <row r="31" spans="1:17" x14ac:dyDescent="0.2">
      <c r="A31" s="40"/>
      <c r="B31" s="40"/>
      <c r="C31" s="40"/>
      <c r="D31" s="40"/>
      <c r="E31" s="40"/>
      <c r="F31" s="40"/>
      <c r="G31" s="40"/>
      <c r="H31" s="40"/>
    </row>
  </sheetData>
  <mergeCells count="14">
    <mergeCell ref="A12:N12"/>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133"/>
  <sheetViews>
    <sheetView tabSelected="1" zoomScale="75" zoomScaleNormal="75" zoomScaleSheetLayoutView="75" workbookViewId="0">
      <pane xSplit="4" ySplit="6" topLeftCell="E7" activePane="bottomRight" state="frozen"/>
      <selection activeCell="G31" sqref="G31"/>
      <selection pane="topRight" activeCell="G31" sqref="G31"/>
      <selection pane="bottomLeft" activeCell="G31" sqref="G31"/>
      <selection pane="bottomRight" activeCell="H41" sqref="H41"/>
    </sheetView>
  </sheetViews>
  <sheetFormatPr defaultColWidth="9.140625" defaultRowHeight="14.25" x14ac:dyDescent="0.2"/>
  <cols>
    <col min="1" max="1" width="3.7109375" style="12" customWidth="1"/>
    <col min="2" max="2" width="71.140625" style="12" customWidth="1"/>
    <col min="3" max="3" width="25.85546875" style="12" customWidth="1"/>
    <col min="4" max="4" width="12.85546875" style="12" customWidth="1"/>
    <col min="5" max="5" width="8.7109375" style="12" customWidth="1"/>
    <col min="6" max="6" width="10" style="12" customWidth="1"/>
    <col min="7" max="7" width="12" style="12" customWidth="1"/>
    <col min="8" max="8" width="14" style="27" bestFit="1" customWidth="1"/>
    <col min="9" max="9" width="4.5703125" style="12" customWidth="1"/>
    <col min="10" max="10" width="122.85546875" style="28"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x14ac:dyDescent="0.25">
      <c r="A1" s="375" t="s">
        <v>134</v>
      </c>
      <c r="B1" s="376"/>
      <c r="C1" s="376"/>
      <c r="D1" s="376"/>
      <c r="E1" s="376"/>
      <c r="F1" s="376"/>
      <c r="G1" s="377"/>
      <c r="H1" s="25" t="s">
        <v>18</v>
      </c>
      <c r="I1" s="9"/>
      <c r="J1" s="192"/>
      <c r="K1" s="9"/>
      <c r="L1" s="9"/>
      <c r="M1" s="9"/>
      <c r="N1" s="9"/>
      <c r="O1" s="9"/>
      <c r="P1" s="9"/>
    </row>
    <row r="2" spans="1:16" ht="15" x14ac:dyDescent="0.2">
      <c r="A2" s="378" t="s">
        <v>162</v>
      </c>
      <c r="B2" s="368"/>
      <c r="C2" s="368"/>
      <c r="D2" s="368"/>
      <c r="E2" s="368"/>
      <c r="F2" s="368"/>
      <c r="G2" s="379"/>
      <c r="H2" s="25" t="s">
        <v>18</v>
      </c>
      <c r="I2" s="10"/>
      <c r="J2" s="193"/>
      <c r="K2" s="10"/>
      <c r="L2" s="10"/>
      <c r="M2" s="10"/>
      <c r="N2" s="10"/>
      <c r="O2" s="10"/>
      <c r="P2" s="10"/>
    </row>
    <row r="3" spans="1:16" x14ac:dyDescent="0.2">
      <c r="A3" s="380" t="s">
        <v>1</v>
      </c>
      <c r="B3" s="381"/>
      <c r="C3" s="381"/>
      <c r="D3" s="381"/>
      <c r="E3" s="381"/>
      <c r="F3" s="381"/>
      <c r="G3" s="382"/>
      <c r="H3" s="25" t="s">
        <v>18</v>
      </c>
      <c r="I3" s="13"/>
      <c r="J3" s="193"/>
      <c r="K3" s="13"/>
      <c r="L3" s="13"/>
      <c r="M3" s="13"/>
      <c r="N3" s="13"/>
      <c r="O3" s="13"/>
      <c r="P3" s="13"/>
    </row>
    <row r="4" spans="1:16" x14ac:dyDescent="0.2">
      <c r="A4" s="383" t="s">
        <v>2</v>
      </c>
      <c r="B4" s="384"/>
      <c r="C4" s="384"/>
      <c r="D4" s="384"/>
      <c r="E4" s="384"/>
      <c r="F4" s="384"/>
      <c r="G4" s="385"/>
      <c r="H4" s="25" t="s">
        <v>18</v>
      </c>
      <c r="I4" s="11"/>
      <c r="J4" s="193"/>
      <c r="K4" s="11"/>
      <c r="L4" s="11"/>
      <c r="M4" s="11"/>
      <c r="N4" s="11"/>
      <c r="O4" s="11"/>
      <c r="P4" s="11"/>
    </row>
    <row r="5" spans="1:16" ht="15" thickBot="1" x14ac:dyDescent="0.25">
      <c r="A5" s="390"/>
      <c r="B5" s="369"/>
      <c r="C5" s="369"/>
      <c r="D5" s="369"/>
      <c r="E5" s="369"/>
      <c r="F5" s="369"/>
      <c r="G5" s="391"/>
      <c r="H5" s="25" t="s">
        <v>18</v>
      </c>
      <c r="I5" s="11"/>
      <c r="J5" s="193"/>
      <c r="K5" s="11"/>
      <c r="L5" s="11"/>
      <c r="M5" s="11"/>
      <c r="N5" s="11"/>
      <c r="O5" s="11"/>
      <c r="P5" s="11"/>
    </row>
    <row r="6" spans="1:16" s="26" customFormat="1" ht="29.25" customHeight="1" thickBot="1" x14ac:dyDescent="0.25">
      <c r="A6" s="253"/>
      <c r="B6" s="254"/>
      <c r="C6" s="254"/>
      <c r="D6" s="254"/>
      <c r="E6" s="305" t="s">
        <v>4</v>
      </c>
      <c r="F6" s="306" t="s">
        <v>125</v>
      </c>
      <c r="G6" s="255" t="s">
        <v>5</v>
      </c>
      <c r="H6" s="25" t="s">
        <v>18</v>
      </c>
      <c r="J6" s="218"/>
    </row>
    <row r="7" spans="1:16" s="26" customFormat="1" ht="12.75" x14ac:dyDescent="0.2">
      <c r="A7" s="285"/>
      <c r="B7" s="386" t="s">
        <v>9</v>
      </c>
      <c r="C7" s="386"/>
      <c r="D7" s="386"/>
      <c r="E7" s="256"/>
      <c r="F7" s="256"/>
      <c r="G7" s="286"/>
      <c r="H7" s="25" t="s">
        <v>18</v>
      </c>
      <c r="J7" s="209"/>
    </row>
    <row r="8" spans="1:16" s="26" customFormat="1" ht="12.75" customHeight="1" x14ac:dyDescent="0.2">
      <c r="A8" s="79">
        <v>1</v>
      </c>
      <c r="B8" s="392" t="s">
        <v>173</v>
      </c>
      <c r="C8" s="392"/>
      <c r="D8" s="392"/>
      <c r="E8" s="257">
        <v>0</v>
      </c>
      <c r="F8" s="257">
        <v>0</v>
      </c>
      <c r="G8" s="240">
        <v>-271</v>
      </c>
      <c r="H8" s="25" t="s">
        <v>18</v>
      </c>
      <c r="J8" s="209"/>
    </row>
    <row r="9" spans="1:16" s="26" customFormat="1" ht="24" customHeight="1" x14ac:dyDescent="0.2">
      <c r="A9" s="79"/>
      <c r="B9" s="393"/>
      <c r="C9" s="393"/>
      <c r="D9" s="393"/>
      <c r="E9" s="257"/>
      <c r="F9" s="257"/>
      <c r="G9" s="240"/>
      <c r="H9" s="25" t="s">
        <v>18</v>
      </c>
      <c r="J9" s="209"/>
    </row>
    <row r="10" spans="1:16" s="26" customFormat="1" ht="12.75" customHeight="1" x14ac:dyDescent="0.2">
      <c r="A10" s="251"/>
      <c r="B10" s="387" t="s">
        <v>38</v>
      </c>
      <c r="C10" s="387"/>
      <c r="D10" s="387"/>
      <c r="E10" s="258">
        <v>0</v>
      </c>
      <c r="F10" s="258">
        <v>0</v>
      </c>
      <c r="G10" s="252">
        <f>SUM(G8:G9)</f>
        <v>-271</v>
      </c>
      <c r="H10" s="25" t="s">
        <v>18</v>
      </c>
      <c r="J10" s="209"/>
    </row>
    <row r="11" spans="1:16" s="26" customFormat="1" ht="12.75" x14ac:dyDescent="0.2">
      <c r="A11" s="239"/>
      <c r="B11" s="389" t="s">
        <v>39</v>
      </c>
      <c r="C11" s="389"/>
      <c r="D11" s="389"/>
      <c r="E11" s="257"/>
      <c r="F11" s="257"/>
      <c r="G11" s="240"/>
      <c r="H11" s="25" t="s">
        <v>18</v>
      </c>
      <c r="J11" s="209"/>
    </row>
    <row r="12" spans="1:16" s="26" customFormat="1" ht="12.75" x14ac:dyDescent="0.2">
      <c r="A12" s="79">
        <v>1</v>
      </c>
      <c r="B12" s="388" t="s">
        <v>174</v>
      </c>
      <c r="C12" s="388"/>
      <c r="D12" s="388"/>
      <c r="E12" s="257">
        <v>-5</v>
      </c>
      <c r="F12" s="257"/>
      <c r="G12" s="240">
        <v>-9500</v>
      </c>
      <c r="H12" s="25" t="s">
        <v>18</v>
      </c>
      <c r="J12" s="209"/>
    </row>
    <row r="13" spans="1:16" s="26" customFormat="1" ht="12.75" x14ac:dyDescent="0.2">
      <c r="A13" s="79">
        <v>2</v>
      </c>
      <c r="B13" s="388" t="s">
        <v>175</v>
      </c>
      <c r="C13" s="388"/>
      <c r="D13" s="388"/>
      <c r="E13" s="259">
        <v>-8</v>
      </c>
      <c r="F13" s="259"/>
      <c r="G13" s="335">
        <v>-17529</v>
      </c>
      <c r="H13" s="25" t="s">
        <v>18</v>
      </c>
      <c r="J13" s="218"/>
    </row>
    <row r="14" spans="1:16" s="26" customFormat="1" ht="12.75" x14ac:dyDescent="0.2">
      <c r="A14" s="251"/>
      <c r="B14" s="387" t="s">
        <v>40</v>
      </c>
      <c r="C14" s="387"/>
      <c r="D14" s="387"/>
      <c r="E14" s="258">
        <f>SUM(E12:E13)</f>
        <v>-13</v>
      </c>
      <c r="F14" s="258">
        <f t="shared" ref="F14" si="0">SUM(F12:F13)</f>
        <v>0</v>
      </c>
      <c r="G14" s="252">
        <f>SUM(G12:G13)</f>
        <v>-27029</v>
      </c>
      <c r="H14" s="25" t="s">
        <v>18</v>
      </c>
      <c r="J14" s="209"/>
    </row>
    <row r="15" spans="1:16" s="26" customFormat="1" ht="17.25" customHeight="1" x14ac:dyDescent="0.2">
      <c r="A15" s="79"/>
      <c r="B15" s="389" t="s">
        <v>11</v>
      </c>
      <c r="C15" s="389"/>
      <c r="D15" s="389"/>
      <c r="E15" s="260"/>
      <c r="F15" s="262"/>
      <c r="G15" s="240"/>
      <c r="H15" s="25" t="s">
        <v>18</v>
      </c>
      <c r="J15" s="209"/>
    </row>
    <row r="16" spans="1:16" s="26" customFormat="1" ht="22.5" customHeight="1" x14ac:dyDescent="0.2">
      <c r="A16" s="79">
        <v>1</v>
      </c>
      <c r="B16" s="392" t="s">
        <v>176</v>
      </c>
      <c r="C16" s="393"/>
      <c r="D16" s="393"/>
      <c r="E16" s="257"/>
      <c r="F16" s="263"/>
      <c r="G16" s="240">
        <v>117</v>
      </c>
      <c r="H16" s="25" t="s">
        <v>18</v>
      </c>
      <c r="J16" s="209"/>
    </row>
    <row r="17" spans="1:10" s="26" customFormat="1" ht="26.25" customHeight="1" x14ac:dyDescent="0.2">
      <c r="A17" s="79"/>
      <c r="B17" s="393"/>
      <c r="C17" s="393"/>
      <c r="D17" s="393"/>
      <c r="E17" s="261"/>
      <c r="F17" s="264"/>
      <c r="G17" s="241"/>
      <c r="H17" s="25" t="s">
        <v>18</v>
      </c>
      <c r="J17" s="218"/>
    </row>
    <row r="18" spans="1:10" s="26" customFormat="1" ht="17.25" customHeight="1" x14ac:dyDescent="0.2">
      <c r="A18" s="79">
        <v>2</v>
      </c>
      <c r="B18" s="392" t="s">
        <v>177</v>
      </c>
      <c r="C18" s="388"/>
      <c r="D18" s="388"/>
      <c r="E18" s="257"/>
      <c r="F18" s="263"/>
      <c r="G18" s="240">
        <v>11</v>
      </c>
      <c r="H18" s="25" t="s">
        <v>18</v>
      </c>
      <c r="J18" s="209"/>
    </row>
    <row r="19" spans="1:10" s="26" customFormat="1" ht="39.75" customHeight="1" x14ac:dyDescent="0.2">
      <c r="A19" s="79"/>
      <c r="B19" s="388"/>
      <c r="C19" s="388"/>
      <c r="D19" s="388"/>
      <c r="E19" s="257"/>
      <c r="F19" s="263"/>
      <c r="G19" s="240"/>
      <c r="H19" s="25" t="s">
        <v>18</v>
      </c>
      <c r="J19" s="209"/>
    </row>
    <row r="20" spans="1:10" s="26" customFormat="1" ht="25.5" customHeight="1" x14ac:dyDescent="0.2">
      <c r="A20" s="79">
        <v>3</v>
      </c>
      <c r="B20" s="437" t="s">
        <v>246</v>
      </c>
      <c r="C20" s="307"/>
      <c r="D20" s="307"/>
      <c r="E20" s="257"/>
      <c r="F20" s="263">
        <v>5</v>
      </c>
      <c r="G20" s="240">
        <v>0</v>
      </c>
      <c r="H20" s="25"/>
      <c r="J20" s="209"/>
    </row>
    <row r="21" spans="1:10" s="26" customFormat="1" ht="41.25" customHeight="1" x14ac:dyDescent="0.2">
      <c r="A21" s="79">
        <v>4</v>
      </c>
      <c r="B21" s="392" t="s">
        <v>178</v>
      </c>
      <c r="C21" s="372"/>
      <c r="D21" s="372"/>
      <c r="E21" s="261"/>
      <c r="F21" s="264"/>
      <c r="G21" s="240">
        <v>38</v>
      </c>
      <c r="H21" s="25" t="s">
        <v>18</v>
      </c>
      <c r="J21" s="218"/>
    </row>
    <row r="22" spans="1:10" s="26" customFormat="1" ht="58.5" customHeight="1" x14ac:dyDescent="0.2">
      <c r="A22" s="79">
        <v>5</v>
      </c>
      <c r="B22" s="392" t="s">
        <v>171</v>
      </c>
      <c r="C22" s="372"/>
      <c r="D22" s="372"/>
      <c r="E22" s="261"/>
      <c r="F22" s="264"/>
      <c r="G22" s="240">
        <v>16</v>
      </c>
      <c r="H22" s="25" t="s">
        <v>18</v>
      </c>
      <c r="J22" s="209"/>
    </row>
    <row r="23" spans="1:10" s="26" customFormat="1" ht="21.75" customHeight="1" x14ac:dyDescent="0.2">
      <c r="A23" s="251"/>
      <c r="B23" s="387" t="s">
        <v>42</v>
      </c>
      <c r="C23" s="387"/>
      <c r="D23" s="387"/>
      <c r="E23" s="258">
        <f>SUM(E16:E22)</f>
        <v>0</v>
      </c>
      <c r="F23" s="265">
        <f>SUM(F16:F22)</f>
        <v>5</v>
      </c>
      <c r="G23" s="252">
        <f>G22+G21+G18+G16</f>
        <v>182</v>
      </c>
      <c r="H23" s="25" t="s">
        <v>18</v>
      </c>
      <c r="J23" s="209"/>
    </row>
    <row r="24" spans="1:10" s="26" customFormat="1" ht="23.25" customHeight="1" x14ac:dyDescent="0.2">
      <c r="A24" s="79"/>
      <c r="B24" s="371" t="s">
        <v>12</v>
      </c>
      <c r="C24" s="371"/>
      <c r="D24" s="371"/>
      <c r="E24" s="261"/>
      <c r="F24" s="264"/>
      <c r="G24" s="240"/>
      <c r="H24" s="25" t="s">
        <v>18</v>
      </c>
      <c r="J24" s="209"/>
    </row>
    <row r="25" spans="1:10" s="26" customFormat="1" ht="39.75" customHeight="1" x14ac:dyDescent="0.2">
      <c r="A25" s="79">
        <v>1</v>
      </c>
      <c r="B25" s="392" t="s">
        <v>172</v>
      </c>
      <c r="C25" s="372"/>
      <c r="D25" s="372"/>
      <c r="E25" s="257">
        <f>SUM(E21:E24)</f>
        <v>0</v>
      </c>
      <c r="F25" s="263">
        <v>0</v>
      </c>
      <c r="G25" s="240">
        <v>-21</v>
      </c>
      <c r="H25" s="25" t="s">
        <v>18</v>
      </c>
      <c r="J25" s="218"/>
    </row>
    <row r="26" spans="1:10" s="26" customFormat="1" ht="17.25" customHeight="1" x14ac:dyDescent="0.2">
      <c r="A26" s="251"/>
      <c r="B26" s="387" t="s">
        <v>43</v>
      </c>
      <c r="C26" s="387"/>
      <c r="D26" s="387"/>
      <c r="E26" s="258">
        <f>SUM(E25:E25)</f>
        <v>0</v>
      </c>
      <c r="F26" s="265">
        <f>SUM(F25:F25)</f>
        <v>0</v>
      </c>
      <c r="G26" s="252">
        <f>SUM(G25:G25)</f>
        <v>-21</v>
      </c>
      <c r="H26" s="25" t="s">
        <v>18</v>
      </c>
      <c r="J26" s="209"/>
    </row>
    <row r="27" spans="1:10" s="26" customFormat="1" ht="27" customHeight="1" x14ac:dyDescent="0.2">
      <c r="A27" s="79"/>
      <c r="B27" s="371" t="s">
        <v>13</v>
      </c>
      <c r="C27" s="371"/>
      <c r="D27" s="371"/>
      <c r="E27" s="261"/>
      <c r="F27" s="264"/>
      <c r="G27" s="240"/>
      <c r="H27" s="25" t="s">
        <v>18</v>
      </c>
      <c r="J27" s="209"/>
    </row>
    <row r="28" spans="1:10" s="26" customFormat="1" ht="73.5" customHeight="1" x14ac:dyDescent="0.2">
      <c r="A28" s="79">
        <v>1</v>
      </c>
      <c r="B28" s="392" t="s">
        <v>179</v>
      </c>
      <c r="C28" s="372"/>
      <c r="D28" s="372"/>
      <c r="E28" s="261"/>
      <c r="F28" s="264"/>
      <c r="G28" s="240">
        <v>3</v>
      </c>
      <c r="H28" s="25" t="s">
        <v>18</v>
      </c>
      <c r="J28" s="209"/>
    </row>
    <row r="29" spans="1:10" s="26" customFormat="1" ht="18.75" customHeight="1" x14ac:dyDescent="0.2">
      <c r="A29" s="251"/>
      <c r="B29" s="387" t="s">
        <v>44</v>
      </c>
      <c r="C29" s="387"/>
      <c r="D29" s="387"/>
      <c r="E29" s="258">
        <f>SUM(E27:E28)</f>
        <v>0</v>
      </c>
      <c r="F29" s="265">
        <f>SUM(F27:F28)</f>
        <v>0</v>
      </c>
      <c r="G29" s="252">
        <f>SUM(G27:G28)</f>
        <v>3</v>
      </c>
      <c r="H29" s="25" t="s">
        <v>18</v>
      </c>
      <c r="J29" s="209"/>
    </row>
    <row r="30" spans="1:10" s="26" customFormat="1" ht="13.5" thickBot="1" x14ac:dyDescent="0.25">
      <c r="A30" s="242"/>
      <c r="B30" s="394" t="s">
        <v>135</v>
      </c>
      <c r="C30" s="394"/>
      <c r="D30" s="394"/>
      <c r="E30" s="243">
        <f>E29+E26+E23+E14+E10</f>
        <v>-13</v>
      </c>
      <c r="F30" s="243">
        <f>F29+F26+F23+F14+F10</f>
        <v>5</v>
      </c>
      <c r="G30" s="243">
        <f>G29+G26+G23+G14+G10</f>
        <v>-27136</v>
      </c>
      <c r="H30" s="25" t="s">
        <v>18</v>
      </c>
      <c r="J30" s="209"/>
    </row>
    <row r="31" spans="1:10" s="26" customFormat="1" x14ac:dyDescent="0.2">
      <c r="A31" s="78"/>
      <c r="B31" s="78"/>
      <c r="C31" s="78"/>
      <c r="D31" s="78"/>
      <c r="E31" s="40"/>
      <c r="F31" s="40"/>
      <c r="G31" s="120"/>
      <c r="H31" s="25" t="s">
        <v>19</v>
      </c>
      <c r="J31" s="209"/>
    </row>
    <row r="32" spans="1:10" s="26" customFormat="1" ht="12.75" x14ac:dyDescent="0.2">
      <c r="A32" s="121"/>
      <c r="B32" s="371"/>
      <c r="C32" s="371"/>
      <c r="D32" s="371"/>
      <c r="E32" s="119"/>
      <c r="F32" s="119"/>
      <c r="G32" s="120"/>
      <c r="H32" s="25"/>
      <c r="J32" s="209"/>
    </row>
    <row r="33" spans="1:10" s="26" customFormat="1" ht="12.75" x14ac:dyDescent="0.2">
      <c r="A33" s="121"/>
      <c r="B33" s="372"/>
      <c r="C33" s="373"/>
      <c r="D33" s="373"/>
      <c r="E33" s="120"/>
      <c r="F33" s="120"/>
      <c r="G33" s="120"/>
      <c r="H33" s="25"/>
      <c r="J33" s="209"/>
    </row>
    <row r="34" spans="1:10" s="26" customFormat="1" ht="12.75" x14ac:dyDescent="0.2">
      <c r="A34" s="122"/>
      <c r="B34" s="374"/>
      <c r="C34" s="374"/>
      <c r="D34" s="374"/>
      <c r="E34" s="119"/>
      <c r="F34" s="119"/>
      <c r="G34" s="119"/>
      <c r="J34" s="218"/>
    </row>
    <row r="35" spans="1:10" x14ac:dyDescent="0.2">
      <c r="J35" s="209"/>
    </row>
    <row r="36" spans="1:10" x14ac:dyDescent="0.2">
      <c r="J36" s="209"/>
    </row>
    <row r="37" spans="1:10" x14ac:dyDescent="0.2">
      <c r="J37" s="209"/>
    </row>
    <row r="38" spans="1:10" x14ac:dyDescent="0.2">
      <c r="J38" s="209"/>
    </row>
    <row r="39" spans="1:10" x14ac:dyDescent="0.2">
      <c r="J39" s="209"/>
    </row>
    <row r="40" spans="1:10" x14ac:dyDescent="0.2">
      <c r="J40" s="209"/>
    </row>
    <row r="41" spans="1:10" x14ac:dyDescent="0.2">
      <c r="J41" s="209"/>
    </row>
    <row r="42" spans="1:10" x14ac:dyDescent="0.2">
      <c r="J42" s="209"/>
    </row>
    <row r="43" spans="1:10" x14ac:dyDescent="0.2">
      <c r="J43" s="209"/>
    </row>
    <row r="44" spans="1:10" x14ac:dyDescent="0.2">
      <c r="J44" s="209"/>
    </row>
    <row r="45" spans="1:10" x14ac:dyDescent="0.2">
      <c r="J45" s="209"/>
    </row>
    <row r="46" spans="1:10" x14ac:dyDescent="0.2">
      <c r="J46" s="209"/>
    </row>
    <row r="47" spans="1:10" x14ac:dyDescent="0.2">
      <c r="J47" s="209"/>
    </row>
    <row r="48" spans="1:10" x14ac:dyDescent="0.2">
      <c r="J48" s="209"/>
    </row>
    <row r="49" spans="10:10" x14ac:dyDescent="0.2">
      <c r="J49" s="209"/>
    </row>
    <row r="50" spans="10:10" x14ac:dyDescent="0.2">
      <c r="J50" s="209"/>
    </row>
    <row r="51" spans="10:10" x14ac:dyDescent="0.2">
      <c r="J51" s="209"/>
    </row>
    <row r="52" spans="10:10" x14ac:dyDescent="0.2">
      <c r="J52" s="209"/>
    </row>
    <row r="53" spans="10:10" x14ac:dyDescent="0.2">
      <c r="J53" s="209"/>
    </row>
    <row r="54" spans="10:10" x14ac:dyDescent="0.2">
      <c r="J54" s="209"/>
    </row>
    <row r="55" spans="10:10" x14ac:dyDescent="0.2">
      <c r="J55" s="209"/>
    </row>
    <row r="56" spans="10:10" x14ac:dyDescent="0.2">
      <c r="J56" s="209"/>
    </row>
    <row r="57" spans="10:10" x14ac:dyDescent="0.2">
      <c r="J57" s="209"/>
    </row>
    <row r="58" spans="10:10" x14ac:dyDescent="0.2">
      <c r="J58" s="209"/>
    </row>
    <row r="59" spans="10:10" x14ac:dyDescent="0.2">
      <c r="J59" s="209"/>
    </row>
    <row r="60" spans="10:10" x14ac:dyDescent="0.2">
      <c r="J60" s="209"/>
    </row>
    <row r="61" spans="10:10" x14ac:dyDescent="0.2">
      <c r="J61" s="209"/>
    </row>
    <row r="62" spans="10:10" x14ac:dyDescent="0.2">
      <c r="J62" s="209"/>
    </row>
    <row r="63" spans="10:10" x14ac:dyDescent="0.2">
      <c r="J63" s="209"/>
    </row>
    <row r="64" spans="10:10" x14ac:dyDescent="0.2">
      <c r="J64" s="209"/>
    </row>
    <row r="65" spans="10:10" x14ac:dyDescent="0.2">
      <c r="J65" s="209"/>
    </row>
    <row r="66" spans="10:10" x14ac:dyDescent="0.2">
      <c r="J66" s="209"/>
    </row>
    <row r="67" spans="10:10" x14ac:dyDescent="0.2">
      <c r="J67" s="209"/>
    </row>
    <row r="68" spans="10:10" x14ac:dyDescent="0.2">
      <c r="J68" s="209"/>
    </row>
    <row r="69" spans="10:10" x14ac:dyDescent="0.2">
      <c r="J69" s="209"/>
    </row>
    <row r="70" spans="10:10" x14ac:dyDescent="0.2">
      <c r="J70" s="209"/>
    </row>
    <row r="71" spans="10:10" x14ac:dyDescent="0.2">
      <c r="J71" s="209"/>
    </row>
    <row r="72" spans="10:10" x14ac:dyDescent="0.2">
      <c r="J72" s="209"/>
    </row>
    <row r="73" spans="10:10" x14ac:dyDescent="0.2">
      <c r="J73" s="209"/>
    </row>
    <row r="74" spans="10:10" x14ac:dyDescent="0.2">
      <c r="J74" s="209"/>
    </row>
    <row r="75" spans="10:10" x14ac:dyDescent="0.2">
      <c r="J75" s="209"/>
    </row>
    <row r="76" spans="10:10" x14ac:dyDescent="0.2">
      <c r="J76" s="209"/>
    </row>
    <row r="77" spans="10:10" x14ac:dyDescent="0.2">
      <c r="J77" s="209"/>
    </row>
    <row r="78" spans="10:10" x14ac:dyDescent="0.2">
      <c r="J78" s="209"/>
    </row>
    <row r="79" spans="10:10" x14ac:dyDescent="0.2">
      <c r="J79" s="209"/>
    </row>
    <row r="80" spans="10:10" x14ac:dyDescent="0.2">
      <c r="J80" s="209"/>
    </row>
    <row r="81" spans="10:10" x14ac:dyDescent="0.2">
      <c r="J81" s="209"/>
    </row>
    <row r="82" spans="10:10" x14ac:dyDescent="0.2">
      <c r="J82" s="209"/>
    </row>
    <row r="83" spans="10:10" x14ac:dyDescent="0.2">
      <c r="J83" s="209"/>
    </row>
    <row r="84" spans="10:10" x14ac:dyDescent="0.2">
      <c r="J84" s="209"/>
    </row>
    <row r="85" spans="10:10" x14ac:dyDescent="0.2">
      <c r="J85" s="209"/>
    </row>
    <row r="86" spans="10:10" x14ac:dyDescent="0.2">
      <c r="J86" s="209"/>
    </row>
    <row r="87" spans="10:10" x14ac:dyDescent="0.2">
      <c r="J87" s="209"/>
    </row>
    <row r="88" spans="10:10" x14ac:dyDescent="0.2">
      <c r="J88" s="209"/>
    </row>
    <row r="89" spans="10:10" x14ac:dyDescent="0.2">
      <c r="J89" s="209"/>
    </row>
    <row r="90" spans="10:10" x14ac:dyDescent="0.2">
      <c r="J90" s="209"/>
    </row>
    <row r="91" spans="10:10" x14ac:dyDescent="0.2">
      <c r="J91" s="209"/>
    </row>
    <row r="92" spans="10:10" x14ac:dyDescent="0.2">
      <c r="J92" s="209"/>
    </row>
    <row r="93" spans="10:10" x14ac:dyDescent="0.2">
      <c r="J93" s="209"/>
    </row>
    <row r="94" spans="10:10" x14ac:dyDescent="0.2">
      <c r="J94" s="209"/>
    </row>
    <row r="95" spans="10:10" x14ac:dyDescent="0.2">
      <c r="J95" s="209"/>
    </row>
    <row r="96" spans="10:10" x14ac:dyDescent="0.2">
      <c r="J96" s="209"/>
    </row>
    <row r="97" spans="10:10" x14ac:dyDescent="0.2">
      <c r="J97" s="209"/>
    </row>
    <row r="98" spans="10:10" x14ac:dyDescent="0.2">
      <c r="J98" s="209"/>
    </row>
    <row r="99" spans="10:10" x14ac:dyDescent="0.2">
      <c r="J99" s="209"/>
    </row>
    <row r="100" spans="10:10" x14ac:dyDescent="0.2">
      <c r="J100" s="209"/>
    </row>
    <row r="101" spans="10:10" x14ac:dyDescent="0.2">
      <c r="J101" s="209"/>
    </row>
    <row r="102" spans="10:10" x14ac:dyDescent="0.2">
      <c r="J102" s="209"/>
    </row>
    <row r="103" spans="10:10" x14ac:dyDescent="0.2">
      <c r="J103" s="209"/>
    </row>
    <row r="104" spans="10:10" x14ac:dyDescent="0.2">
      <c r="J104" s="209"/>
    </row>
    <row r="105" spans="10:10" x14ac:dyDescent="0.2">
      <c r="J105" s="209"/>
    </row>
    <row r="106" spans="10:10" x14ac:dyDescent="0.2">
      <c r="J106" s="209"/>
    </row>
    <row r="107" spans="10:10" x14ac:dyDescent="0.2">
      <c r="J107" s="209"/>
    </row>
    <row r="108" spans="10:10" x14ac:dyDescent="0.2">
      <c r="J108" s="209"/>
    </row>
    <row r="109" spans="10:10" x14ac:dyDescent="0.2">
      <c r="J109" s="209"/>
    </row>
    <row r="110" spans="10:10" x14ac:dyDescent="0.2">
      <c r="J110" s="209"/>
    </row>
    <row r="111" spans="10:10" x14ac:dyDescent="0.2">
      <c r="J111" s="209"/>
    </row>
    <row r="112" spans="10:10" x14ac:dyDescent="0.2">
      <c r="J112" s="209"/>
    </row>
    <row r="113" spans="10:10" x14ac:dyDescent="0.2">
      <c r="J113" s="209"/>
    </row>
    <row r="114" spans="10:10" x14ac:dyDescent="0.2">
      <c r="J114" s="209"/>
    </row>
    <row r="115" spans="10:10" x14ac:dyDescent="0.2">
      <c r="J115" s="209"/>
    </row>
    <row r="116" spans="10:10" x14ac:dyDescent="0.2">
      <c r="J116" s="209"/>
    </row>
    <row r="117" spans="10:10" x14ac:dyDescent="0.2">
      <c r="J117" s="209"/>
    </row>
    <row r="118" spans="10:10" x14ac:dyDescent="0.2">
      <c r="J118" s="209"/>
    </row>
    <row r="119" spans="10:10" x14ac:dyDescent="0.2">
      <c r="J119" s="209"/>
    </row>
    <row r="120" spans="10:10" x14ac:dyDescent="0.2">
      <c r="J120" s="209"/>
    </row>
    <row r="121" spans="10:10" x14ac:dyDescent="0.2">
      <c r="J121" s="209"/>
    </row>
    <row r="122" spans="10:10" x14ac:dyDescent="0.2">
      <c r="J122" s="209"/>
    </row>
    <row r="123" spans="10:10" x14ac:dyDescent="0.2">
      <c r="J123" s="209"/>
    </row>
    <row r="124" spans="10:10" x14ac:dyDescent="0.2">
      <c r="J124" s="209"/>
    </row>
    <row r="125" spans="10:10" x14ac:dyDescent="0.2">
      <c r="J125" s="209"/>
    </row>
    <row r="126" spans="10:10" x14ac:dyDescent="0.2">
      <c r="J126" s="209"/>
    </row>
    <row r="127" spans="10:10" x14ac:dyDescent="0.2">
      <c r="J127" s="209"/>
    </row>
    <row r="128" spans="10:10" x14ac:dyDescent="0.2">
      <c r="J128" s="209"/>
    </row>
    <row r="129" spans="10:10" x14ac:dyDescent="0.2">
      <c r="J129" s="209"/>
    </row>
    <row r="130" spans="10:10" x14ac:dyDescent="0.2">
      <c r="J130" s="209"/>
    </row>
    <row r="131" spans="10:10" x14ac:dyDescent="0.2">
      <c r="J131" s="209"/>
    </row>
    <row r="132" spans="10:10" x14ac:dyDescent="0.2">
      <c r="J132" s="209"/>
    </row>
    <row r="133" spans="10:10" x14ac:dyDescent="0.2">
      <c r="J133" s="209"/>
    </row>
  </sheetData>
  <mergeCells count="28">
    <mergeCell ref="B30:D30"/>
    <mergeCell ref="B26:D26"/>
    <mergeCell ref="B27:D27"/>
    <mergeCell ref="B28:D28"/>
    <mergeCell ref="B29:D29"/>
    <mergeCell ref="B25:D25"/>
    <mergeCell ref="B21:D21"/>
    <mergeCell ref="B8:D9"/>
    <mergeCell ref="B10:D10"/>
    <mergeCell ref="B11:D11"/>
    <mergeCell ref="B16:D17"/>
    <mergeCell ref="B18:D19"/>
    <mergeCell ref="B32:D32"/>
    <mergeCell ref="B33:D33"/>
    <mergeCell ref="B34:D34"/>
    <mergeCell ref="A1:G1"/>
    <mergeCell ref="A2:G2"/>
    <mergeCell ref="A3:G3"/>
    <mergeCell ref="A4:G4"/>
    <mergeCell ref="B7:D7"/>
    <mergeCell ref="B14:D14"/>
    <mergeCell ref="B12:D12"/>
    <mergeCell ref="B13:D13"/>
    <mergeCell ref="B15:D15"/>
    <mergeCell ref="A5:G5"/>
    <mergeCell ref="B22:D22"/>
    <mergeCell ref="B23:D23"/>
    <mergeCell ref="B24:D24"/>
  </mergeCells>
  <printOptions horizontalCentered="1"/>
  <pageMargins left="0.7" right="0.7" top="0.65" bottom="0.46" header="0.3" footer="0.21"/>
  <pageSetup scale="84"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30"/>
  <sheetViews>
    <sheetView zoomScale="75" zoomScaleNormal="75" zoomScaleSheetLayoutView="80" workbookViewId="0">
      <selection activeCell="J31" sqref="J31"/>
    </sheetView>
  </sheetViews>
  <sheetFormatPr defaultColWidth="9.140625" defaultRowHeight="14.25" x14ac:dyDescent="0.2"/>
  <cols>
    <col min="1" max="1" width="37.140625" style="12" customWidth="1"/>
    <col min="2" max="3" width="8.28515625" style="12" customWidth="1"/>
    <col min="4" max="4" width="12.7109375" style="12" customWidth="1"/>
    <col min="5" max="5" width="7.140625" style="12" customWidth="1"/>
    <col min="6" max="6" width="8.7109375" style="12" customWidth="1"/>
    <col min="7" max="7" width="12" style="12" customWidth="1"/>
    <col min="8" max="9" width="8.28515625" style="12" customWidth="1"/>
    <col min="10" max="12" width="12.7109375" style="12" customWidth="1"/>
    <col min="13" max="14" width="8.28515625" style="12" customWidth="1"/>
    <col min="15" max="15" width="12.7109375" style="12" customWidth="1"/>
    <col min="16" max="16" width="14" style="7" bestFit="1" customWidth="1"/>
    <col min="17" max="17" width="4.5703125" style="12" customWidth="1"/>
    <col min="18" max="18" width="116.71093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x14ac:dyDescent="0.25">
      <c r="A1" s="344" t="s">
        <v>45</v>
      </c>
      <c r="B1" s="344"/>
      <c r="C1" s="344"/>
      <c r="D1" s="344"/>
      <c r="E1" s="344"/>
      <c r="F1" s="344"/>
      <c r="G1" s="344"/>
      <c r="H1" s="344"/>
      <c r="I1" s="344"/>
      <c r="J1" s="344"/>
      <c r="K1" s="344"/>
      <c r="L1" s="344"/>
      <c r="M1" s="344"/>
      <c r="N1" s="344"/>
      <c r="O1" s="344"/>
      <c r="P1" s="30" t="s">
        <v>18</v>
      </c>
      <c r="Q1" s="9"/>
      <c r="R1" s="196"/>
      <c r="S1" s="9"/>
      <c r="T1" s="9"/>
      <c r="U1" s="9"/>
      <c r="V1" s="9"/>
      <c r="W1" s="9"/>
      <c r="X1" s="9"/>
    </row>
    <row r="2" spans="1:24" ht="15" x14ac:dyDescent="0.2">
      <c r="A2" s="345" t="s">
        <v>162</v>
      </c>
      <c r="B2" s="345"/>
      <c r="C2" s="345"/>
      <c r="D2" s="345"/>
      <c r="E2" s="345"/>
      <c r="F2" s="345"/>
      <c r="G2" s="345"/>
      <c r="H2" s="345"/>
      <c r="I2" s="345"/>
      <c r="J2" s="345"/>
      <c r="K2" s="345"/>
      <c r="L2" s="345"/>
      <c r="M2" s="345"/>
      <c r="N2" s="345"/>
      <c r="O2" s="345"/>
      <c r="P2" s="30" t="s">
        <v>18</v>
      </c>
      <c r="Q2" s="10"/>
      <c r="R2" s="197"/>
      <c r="S2" s="10"/>
      <c r="T2" s="10"/>
      <c r="U2" s="10"/>
      <c r="V2" s="10"/>
      <c r="W2" s="10"/>
      <c r="X2" s="10"/>
    </row>
    <row r="3" spans="1:24" x14ac:dyDescent="0.2">
      <c r="A3" s="350" t="s">
        <v>1</v>
      </c>
      <c r="B3" s="350"/>
      <c r="C3" s="350"/>
      <c r="D3" s="350"/>
      <c r="E3" s="350"/>
      <c r="F3" s="350"/>
      <c r="G3" s="350"/>
      <c r="H3" s="350"/>
      <c r="I3" s="350"/>
      <c r="J3" s="350"/>
      <c r="K3" s="350"/>
      <c r="L3" s="350"/>
      <c r="M3" s="350"/>
      <c r="N3" s="350"/>
      <c r="O3" s="350"/>
      <c r="P3" s="30" t="s">
        <v>18</v>
      </c>
      <c r="Q3" s="13"/>
      <c r="R3" s="197"/>
      <c r="S3" s="13"/>
      <c r="T3" s="13"/>
      <c r="U3" s="13"/>
      <c r="V3" s="13"/>
      <c r="W3" s="13"/>
      <c r="X3" s="13"/>
    </row>
    <row r="4" spans="1:24" x14ac:dyDescent="0.2">
      <c r="A4" s="347" t="s">
        <v>2</v>
      </c>
      <c r="B4" s="347"/>
      <c r="C4" s="347"/>
      <c r="D4" s="347"/>
      <c r="E4" s="347"/>
      <c r="F4" s="347"/>
      <c r="G4" s="347"/>
      <c r="H4" s="347"/>
      <c r="I4" s="347"/>
      <c r="J4" s="347"/>
      <c r="K4" s="347"/>
      <c r="L4" s="347"/>
      <c r="M4" s="347"/>
      <c r="N4" s="347"/>
      <c r="O4" s="347"/>
      <c r="P4" s="30" t="s">
        <v>18</v>
      </c>
      <c r="Q4" s="11"/>
      <c r="R4" s="197"/>
      <c r="S4" s="11"/>
      <c r="T4" s="11"/>
      <c r="U4" s="11"/>
      <c r="V4" s="11"/>
      <c r="W4" s="11"/>
      <c r="X4" s="11"/>
    </row>
    <row r="5" spans="1:24" ht="15" x14ac:dyDescent="0.25">
      <c r="A5" s="11"/>
      <c r="B5" s="11"/>
      <c r="C5" s="11"/>
      <c r="D5" s="11"/>
      <c r="E5" s="11"/>
      <c r="F5" s="11"/>
      <c r="G5" s="11"/>
      <c r="H5" s="11"/>
      <c r="I5" s="11"/>
      <c r="J5" s="11"/>
      <c r="K5" s="11"/>
      <c r="L5" s="11"/>
      <c r="M5" s="11"/>
      <c r="N5" s="11"/>
      <c r="O5" s="11"/>
      <c r="P5" s="30" t="s">
        <v>18</v>
      </c>
      <c r="Q5" s="11"/>
      <c r="R5" s="217"/>
      <c r="S5" s="11"/>
      <c r="T5" s="11"/>
      <c r="U5" s="11"/>
      <c r="V5" s="11"/>
      <c r="W5" s="11"/>
      <c r="X5" s="11"/>
    </row>
    <row r="6" spans="1:24" ht="15" thickBot="1" x14ac:dyDescent="0.25">
      <c r="A6" s="23"/>
      <c r="B6" s="23"/>
      <c r="C6" s="23"/>
      <c r="D6" s="23"/>
      <c r="E6" s="23"/>
      <c r="F6" s="23"/>
      <c r="G6" s="23"/>
      <c r="H6" s="23"/>
      <c r="I6" s="23"/>
      <c r="J6" s="23"/>
      <c r="K6" s="23"/>
      <c r="L6" s="23"/>
      <c r="M6" s="23"/>
      <c r="N6" s="23"/>
      <c r="O6" s="23"/>
      <c r="P6" s="30" t="s">
        <v>18</v>
      </c>
      <c r="Q6" s="11"/>
      <c r="R6" s="216"/>
      <c r="S6" s="11"/>
      <c r="T6" s="11"/>
      <c r="U6" s="11"/>
      <c r="V6" s="11"/>
      <c r="W6" s="11"/>
      <c r="X6" s="11"/>
    </row>
    <row r="7" spans="1:24" ht="33.75" customHeight="1" x14ac:dyDescent="0.25">
      <c r="A7" s="395" t="s">
        <v>130</v>
      </c>
      <c r="B7" s="359" t="s">
        <v>157</v>
      </c>
      <c r="C7" s="397"/>
      <c r="D7" s="370"/>
      <c r="E7" s="359" t="s">
        <v>128</v>
      </c>
      <c r="F7" s="370"/>
      <c r="G7" s="370"/>
      <c r="H7" s="397" t="s">
        <v>46</v>
      </c>
      <c r="I7" s="397"/>
      <c r="J7" s="370"/>
      <c r="K7" s="247" t="s">
        <v>47</v>
      </c>
      <c r="L7" s="247" t="s">
        <v>137</v>
      </c>
      <c r="M7" s="397" t="s">
        <v>51</v>
      </c>
      <c r="N7" s="397"/>
      <c r="O7" s="360"/>
      <c r="P7" s="30" t="s">
        <v>18</v>
      </c>
      <c r="R7" s="215"/>
    </row>
    <row r="8" spans="1:24" ht="28.5" x14ac:dyDescent="0.25">
      <c r="A8" s="396"/>
      <c r="B8" s="14" t="s">
        <v>4</v>
      </c>
      <c r="C8" s="292" t="s">
        <v>126</v>
      </c>
      <c r="D8" s="271" t="s">
        <v>5</v>
      </c>
      <c r="E8" s="14" t="s">
        <v>4</v>
      </c>
      <c r="F8" s="274" t="s">
        <v>126</v>
      </c>
      <c r="G8" s="271" t="s">
        <v>5</v>
      </c>
      <c r="H8" s="271" t="s">
        <v>4</v>
      </c>
      <c r="I8" s="271" t="s">
        <v>126</v>
      </c>
      <c r="J8" s="271" t="s">
        <v>5</v>
      </c>
      <c r="K8" s="275" t="s">
        <v>5</v>
      </c>
      <c r="L8" s="276" t="s">
        <v>5</v>
      </c>
      <c r="M8" s="276" t="s">
        <v>4</v>
      </c>
      <c r="N8" s="14" t="s">
        <v>126</v>
      </c>
      <c r="O8" s="268" t="s">
        <v>5</v>
      </c>
      <c r="P8" s="30" t="s">
        <v>18</v>
      </c>
      <c r="R8" s="215"/>
    </row>
    <row r="9" spans="1:24" x14ac:dyDescent="0.2">
      <c r="A9" s="266" t="s">
        <v>162</v>
      </c>
      <c r="B9" s="270">
        <v>72</v>
      </c>
      <c r="C9" s="336">
        <v>54</v>
      </c>
      <c r="D9" s="272">
        <v>44307</v>
      </c>
      <c r="E9" s="270">
        <v>0</v>
      </c>
      <c r="F9" s="272">
        <v>0</v>
      </c>
      <c r="G9" s="272">
        <v>0</v>
      </c>
      <c r="H9" s="272">
        <v>0</v>
      </c>
      <c r="I9" s="272">
        <v>0</v>
      </c>
      <c r="J9" s="272">
        <v>0</v>
      </c>
      <c r="K9" s="272">
        <v>1672</v>
      </c>
      <c r="L9" s="438">
        <v>7971</v>
      </c>
      <c r="M9" s="272">
        <f t="shared" ref="M9" si="0">B9+H9</f>
        <v>72</v>
      </c>
      <c r="N9" s="336">
        <v>54</v>
      </c>
      <c r="O9" s="269">
        <f>D9+J9+K9+L9+G9</f>
        <v>53950</v>
      </c>
      <c r="P9" s="30" t="s">
        <v>18</v>
      </c>
      <c r="R9" s="219"/>
    </row>
    <row r="10" spans="1:24" ht="15.75" thickBot="1" x14ac:dyDescent="0.3">
      <c r="A10" s="267" t="s">
        <v>129</v>
      </c>
      <c r="B10" s="22">
        <f t="shared" ref="B10:O10" si="1">SUM(B9:B9)</f>
        <v>72</v>
      </c>
      <c r="C10" s="337">
        <f t="shared" si="1"/>
        <v>54</v>
      </c>
      <c r="D10" s="273">
        <f t="shared" si="1"/>
        <v>44307</v>
      </c>
      <c r="E10" s="75">
        <f t="shared" si="1"/>
        <v>0</v>
      </c>
      <c r="F10" s="273">
        <f t="shared" si="1"/>
        <v>0</v>
      </c>
      <c r="G10" s="273">
        <f t="shared" si="1"/>
        <v>0</v>
      </c>
      <c r="H10" s="273">
        <f t="shared" si="1"/>
        <v>0</v>
      </c>
      <c r="I10" s="273">
        <f t="shared" si="1"/>
        <v>0</v>
      </c>
      <c r="J10" s="273">
        <f t="shared" si="1"/>
        <v>0</v>
      </c>
      <c r="K10" s="273">
        <f t="shared" si="1"/>
        <v>1672</v>
      </c>
      <c r="L10" s="439">
        <f t="shared" si="1"/>
        <v>7971</v>
      </c>
      <c r="M10" s="273">
        <f t="shared" si="1"/>
        <v>72</v>
      </c>
      <c r="N10" s="337">
        <f t="shared" si="1"/>
        <v>54</v>
      </c>
      <c r="O10" s="246">
        <f t="shared" si="1"/>
        <v>53950</v>
      </c>
      <c r="P10" s="30" t="s">
        <v>18</v>
      </c>
      <c r="R10" s="215"/>
    </row>
    <row r="11" spans="1:24" x14ac:dyDescent="0.2">
      <c r="A11" s="40"/>
      <c r="B11" s="40"/>
      <c r="C11" s="40"/>
      <c r="D11" s="40"/>
      <c r="E11" s="40"/>
      <c r="F11" s="40"/>
      <c r="G11" s="40"/>
      <c r="H11" s="40"/>
      <c r="I11" s="40"/>
      <c r="J11" s="40"/>
      <c r="K11" s="40"/>
      <c r="L11" s="40"/>
      <c r="M11" s="40"/>
      <c r="N11" s="40"/>
      <c r="O11" s="40"/>
      <c r="P11" s="30" t="s">
        <v>18</v>
      </c>
      <c r="R11" s="214"/>
    </row>
    <row r="12" spans="1:24" ht="15" x14ac:dyDescent="0.25">
      <c r="A12" s="38"/>
      <c r="B12" s="40"/>
      <c r="C12" s="40"/>
      <c r="D12" s="40"/>
      <c r="E12" s="40"/>
      <c r="F12" s="40"/>
      <c r="G12" s="40"/>
      <c r="H12" s="40"/>
      <c r="I12" s="40"/>
      <c r="J12" s="40"/>
      <c r="K12" s="40"/>
      <c r="L12" s="40"/>
      <c r="M12" s="40"/>
      <c r="N12" s="40"/>
      <c r="O12" s="40"/>
      <c r="P12" s="30" t="s">
        <v>18</v>
      </c>
      <c r="R12" s="216"/>
    </row>
    <row r="13" spans="1:24" x14ac:dyDescent="0.2">
      <c r="A13" s="398"/>
      <c r="B13" s="398"/>
      <c r="C13" s="398"/>
      <c r="D13" s="398"/>
      <c r="E13" s="398"/>
      <c r="F13" s="398"/>
      <c r="G13" s="398"/>
      <c r="H13" s="398"/>
      <c r="I13" s="398"/>
      <c r="J13" s="398"/>
      <c r="K13" s="398"/>
      <c r="L13" s="398"/>
      <c r="M13" s="398"/>
      <c r="N13" s="398"/>
      <c r="O13" s="398"/>
      <c r="P13" s="30" t="s">
        <v>18</v>
      </c>
      <c r="R13" s="216"/>
    </row>
    <row r="14" spans="1:24" x14ac:dyDescent="0.2">
      <c r="A14" s="398"/>
      <c r="B14" s="398"/>
      <c r="C14" s="398"/>
      <c r="D14" s="398"/>
      <c r="E14" s="398"/>
      <c r="F14" s="398"/>
      <c r="G14" s="398"/>
      <c r="H14" s="398"/>
      <c r="I14" s="398"/>
      <c r="J14" s="398"/>
      <c r="K14" s="398"/>
      <c r="L14" s="398"/>
      <c r="M14" s="398"/>
      <c r="N14" s="398"/>
      <c r="O14" s="398"/>
      <c r="P14" s="30" t="s">
        <v>18</v>
      </c>
      <c r="R14" s="216"/>
    </row>
    <row r="15" spans="1:24" ht="15" x14ac:dyDescent="0.25">
      <c r="A15" s="38"/>
      <c r="B15" s="40"/>
      <c r="C15" s="40"/>
      <c r="D15" s="40"/>
      <c r="E15" s="40"/>
      <c r="F15" s="40"/>
      <c r="G15" s="40"/>
      <c r="H15" s="40"/>
      <c r="I15" s="40"/>
      <c r="J15" s="40"/>
      <c r="K15" s="40"/>
      <c r="L15" s="40"/>
      <c r="M15" s="40"/>
      <c r="N15" s="40"/>
      <c r="O15" s="40"/>
      <c r="P15" s="30" t="s">
        <v>18</v>
      </c>
      <c r="R15" s="216"/>
    </row>
    <row r="16" spans="1:24" x14ac:dyDescent="0.2">
      <c r="A16" s="398"/>
      <c r="B16" s="398"/>
      <c r="C16" s="398"/>
      <c r="D16" s="398"/>
      <c r="E16" s="398"/>
      <c r="F16" s="398"/>
      <c r="G16" s="398"/>
      <c r="H16" s="398"/>
      <c r="I16" s="398"/>
      <c r="J16" s="398"/>
      <c r="K16" s="398"/>
      <c r="L16" s="398"/>
      <c r="M16" s="398"/>
      <c r="N16" s="398"/>
      <c r="O16" s="398"/>
      <c r="P16" s="30" t="s">
        <v>18</v>
      </c>
      <c r="R16" s="216"/>
    </row>
    <row r="17" spans="1:18" x14ac:dyDescent="0.2">
      <c r="A17" s="398"/>
      <c r="B17" s="398"/>
      <c r="C17" s="398"/>
      <c r="D17" s="398"/>
      <c r="E17" s="398"/>
      <c r="F17" s="398"/>
      <c r="G17" s="398"/>
      <c r="H17" s="398"/>
      <c r="I17" s="398"/>
      <c r="J17" s="398"/>
      <c r="K17" s="398"/>
      <c r="L17" s="398"/>
      <c r="M17" s="398"/>
      <c r="N17" s="398"/>
      <c r="O17" s="398"/>
      <c r="P17" s="30" t="s">
        <v>18</v>
      </c>
      <c r="R17" s="216"/>
    </row>
    <row r="18" spans="1:18" ht="15" x14ac:dyDescent="0.25">
      <c r="A18" s="38"/>
      <c r="B18" s="40"/>
      <c r="C18" s="40"/>
      <c r="D18" s="40"/>
      <c r="E18" s="40"/>
      <c r="F18" s="40"/>
      <c r="G18" s="40"/>
      <c r="H18" s="40"/>
      <c r="I18" s="40"/>
      <c r="J18" s="40"/>
      <c r="K18" s="40"/>
      <c r="L18" s="40"/>
      <c r="M18" s="40"/>
      <c r="N18" s="40"/>
      <c r="O18" s="40"/>
      <c r="P18" s="30" t="s">
        <v>18</v>
      </c>
      <c r="R18" s="216"/>
    </row>
    <row r="19" spans="1:18" x14ac:dyDescent="0.2">
      <c r="A19" s="399"/>
      <c r="B19" s="400"/>
      <c r="C19" s="400"/>
      <c r="D19" s="400"/>
      <c r="E19" s="400"/>
      <c r="F19" s="400"/>
      <c r="G19" s="400"/>
      <c r="H19" s="400"/>
      <c r="I19" s="400"/>
      <c r="J19" s="400"/>
      <c r="K19" s="400"/>
      <c r="L19" s="400"/>
      <c r="M19" s="400"/>
      <c r="N19" s="400"/>
      <c r="O19" s="400"/>
      <c r="P19" s="30" t="s">
        <v>18</v>
      </c>
      <c r="R19" s="216"/>
    </row>
    <row r="20" spans="1:18" x14ac:dyDescent="0.2">
      <c r="A20" s="398"/>
      <c r="B20" s="398"/>
      <c r="C20" s="398"/>
      <c r="D20" s="398"/>
      <c r="E20" s="398"/>
      <c r="F20" s="398"/>
      <c r="G20" s="398"/>
      <c r="H20" s="398"/>
      <c r="I20" s="398"/>
      <c r="J20" s="398"/>
      <c r="K20" s="398"/>
      <c r="L20" s="398"/>
      <c r="M20" s="398"/>
      <c r="N20" s="398"/>
      <c r="O20" s="398"/>
      <c r="P20" s="30" t="s">
        <v>18</v>
      </c>
      <c r="R20" s="216"/>
    </row>
    <row r="21" spans="1:18" x14ac:dyDescent="0.2">
      <c r="A21" s="40"/>
      <c r="B21" s="40"/>
      <c r="C21" s="40"/>
      <c r="D21" s="40"/>
      <c r="E21" s="40"/>
      <c r="F21" s="40"/>
      <c r="G21" s="40"/>
      <c r="H21" s="40"/>
      <c r="I21" s="40"/>
      <c r="J21" s="40"/>
      <c r="K21" s="40"/>
      <c r="L21" s="40"/>
      <c r="M21" s="40"/>
      <c r="N21" s="40"/>
      <c r="O21" s="40"/>
      <c r="P21" s="30" t="s">
        <v>18</v>
      </c>
      <c r="R21" s="216"/>
    </row>
    <row r="22" spans="1:18" x14ac:dyDescent="0.2">
      <c r="A22" s="40"/>
      <c r="B22" s="40"/>
      <c r="C22" s="40"/>
      <c r="D22" s="40"/>
      <c r="E22" s="40"/>
      <c r="F22" s="40"/>
      <c r="G22" s="40"/>
      <c r="H22" s="40"/>
      <c r="I22" s="40"/>
      <c r="J22" s="40"/>
      <c r="K22" s="40"/>
      <c r="L22" s="40"/>
      <c r="M22" s="40"/>
      <c r="N22" s="40"/>
      <c r="O22" s="40"/>
      <c r="P22" s="30" t="s">
        <v>18</v>
      </c>
    </row>
    <row r="23" spans="1:18" x14ac:dyDescent="0.2">
      <c r="A23" s="40"/>
      <c r="B23" s="40"/>
      <c r="C23" s="40"/>
      <c r="D23" s="40"/>
      <c r="E23" s="40"/>
      <c r="F23" s="40"/>
      <c r="G23" s="40"/>
      <c r="H23" s="40"/>
      <c r="I23" s="40"/>
      <c r="J23" s="40"/>
      <c r="K23" s="40"/>
      <c r="L23" s="40"/>
      <c r="M23" s="40"/>
      <c r="N23" s="40"/>
      <c r="O23" s="40"/>
      <c r="P23" s="7" t="s">
        <v>19</v>
      </c>
    </row>
    <row r="24" spans="1:18" x14ac:dyDescent="0.2">
      <c r="A24" s="40"/>
      <c r="B24" s="40"/>
      <c r="C24" s="40"/>
      <c r="D24" s="40"/>
      <c r="E24" s="40"/>
      <c r="F24" s="40"/>
      <c r="G24" s="40"/>
      <c r="H24" s="40"/>
      <c r="I24" s="40"/>
      <c r="J24" s="40"/>
      <c r="K24" s="40"/>
      <c r="L24" s="40"/>
      <c r="M24" s="40"/>
      <c r="N24" s="40"/>
      <c r="O24" s="40"/>
    </row>
    <row r="25" spans="1:18" x14ac:dyDescent="0.2">
      <c r="A25" s="40"/>
      <c r="B25" s="40"/>
      <c r="C25" s="40"/>
      <c r="D25" s="40"/>
      <c r="E25" s="40"/>
      <c r="F25" s="40"/>
      <c r="G25" s="40"/>
      <c r="H25" s="40"/>
      <c r="I25" s="40"/>
      <c r="J25" s="40"/>
      <c r="K25" s="40"/>
      <c r="L25" s="40"/>
      <c r="M25" s="40"/>
      <c r="N25" s="40"/>
      <c r="O25" s="40"/>
    </row>
    <row r="26" spans="1:18" x14ac:dyDescent="0.2">
      <c r="A26" s="40"/>
      <c r="B26" s="40"/>
      <c r="C26" s="40"/>
      <c r="D26" s="40"/>
      <c r="E26" s="40"/>
      <c r="F26" s="40"/>
      <c r="G26" s="40"/>
      <c r="H26" s="40"/>
      <c r="I26" s="40"/>
      <c r="J26" s="40"/>
      <c r="K26" s="40"/>
      <c r="L26" s="40"/>
      <c r="M26" s="40"/>
      <c r="N26" s="40"/>
      <c r="O26" s="40"/>
    </row>
    <row r="27" spans="1:18" x14ac:dyDescent="0.2">
      <c r="A27" s="40"/>
      <c r="B27" s="40"/>
      <c r="C27" s="40"/>
      <c r="D27" s="40"/>
      <c r="E27" s="40"/>
      <c r="F27" s="40"/>
      <c r="G27" s="40"/>
      <c r="H27" s="40"/>
      <c r="I27" s="40"/>
      <c r="J27" s="40"/>
      <c r="K27" s="40"/>
      <c r="L27" s="40"/>
      <c r="M27" s="40"/>
      <c r="N27" s="40"/>
      <c r="O27" s="40"/>
    </row>
    <row r="28" spans="1:18" x14ac:dyDescent="0.2">
      <c r="A28" s="40"/>
      <c r="B28" s="40"/>
      <c r="C28" s="40"/>
      <c r="D28" s="40"/>
      <c r="E28" s="40"/>
      <c r="F28" s="40"/>
      <c r="G28" s="40"/>
      <c r="H28" s="40"/>
      <c r="I28" s="40"/>
      <c r="J28" s="40"/>
      <c r="K28" s="40"/>
      <c r="L28" s="40"/>
      <c r="M28" s="40"/>
      <c r="N28" s="40"/>
      <c r="O28" s="40"/>
    </row>
    <row r="29" spans="1:18" x14ac:dyDescent="0.2">
      <c r="A29" s="40"/>
      <c r="B29" s="40"/>
      <c r="C29" s="40"/>
      <c r="D29" s="40"/>
      <c r="E29" s="40"/>
      <c r="F29" s="40"/>
      <c r="G29" s="40"/>
      <c r="H29" s="40"/>
      <c r="I29" s="40"/>
      <c r="J29" s="40"/>
      <c r="K29" s="40"/>
      <c r="L29" s="40"/>
      <c r="M29" s="40"/>
      <c r="N29" s="40"/>
      <c r="O29" s="40"/>
    </row>
    <row r="30" spans="1:18" x14ac:dyDescent="0.2">
      <c r="A30" s="40"/>
      <c r="B30" s="40"/>
      <c r="C30" s="40"/>
      <c r="D30" s="40"/>
      <c r="E30" s="40"/>
      <c r="F30" s="40"/>
      <c r="G30" s="40"/>
      <c r="H30" s="40"/>
      <c r="I30" s="40"/>
      <c r="J30" s="40"/>
      <c r="K30" s="40"/>
      <c r="L30" s="40"/>
      <c r="M30" s="40"/>
      <c r="N30" s="40"/>
      <c r="O30" s="40"/>
    </row>
  </sheetData>
  <mergeCells count="15">
    <mergeCell ref="A20:O20"/>
    <mergeCell ref="A13:O13"/>
    <mergeCell ref="A14:O14"/>
    <mergeCell ref="A16:O16"/>
    <mergeCell ref="A17:O17"/>
    <mergeCell ref="A19:O19"/>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
  <sheetViews>
    <sheetView topLeftCell="A7" zoomScale="75" zoomScaleNormal="75" zoomScaleSheetLayoutView="80" workbookViewId="0">
      <selection activeCell="A19" sqref="A19:M19"/>
    </sheetView>
  </sheetViews>
  <sheetFormatPr defaultColWidth="9.140625" defaultRowHeight="14.25" x14ac:dyDescent="0.2"/>
  <cols>
    <col min="1" max="1" width="47.28515625" style="78" customWidth="1"/>
    <col min="2" max="3" width="8.28515625" style="78" customWidth="1"/>
    <col min="4" max="4" width="12.7109375" style="78" customWidth="1"/>
    <col min="5" max="5" width="15.7109375" style="78" customWidth="1"/>
    <col min="6" max="7" width="8.28515625" style="78" customWidth="1"/>
    <col min="8" max="10" width="12.7109375" style="78" customWidth="1"/>
    <col min="11" max="12" width="8.28515625" style="78" customWidth="1"/>
    <col min="13" max="13" width="12.7109375" style="78" customWidth="1"/>
    <col min="14" max="14" width="14" style="7" bestFit="1" customWidth="1"/>
    <col min="15" max="15" width="4.5703125" style="78" customWidth="1"/>
    <col min="16" max="16" width="116.7109375" style="78" customWidth="1"/>
    <col min="17" max="18" width="8.28515625" style="78" customWidth="1"/>
    <col min="19" max="19" width="12.7109375" style="78" customWidth="1"/>
    <col min="20" max="21" width="8.28515625" style="78" customWidth="1"/>
    <col min="22" max="22" width="12.7109375" style="78" customWidth="1"/>
    <col min="23" max="16384" width="9.140625" style="78"/>
  </cols>
  <sheetData>
    <row r="1" spans="1:22" ht="18" x14ac:dyDescent="0.25">
      <c r="A1" s="344" t="s">
        <v>48</v>
      </c>
      <c r="B1" s="344"/>
      <c r="C1" s="344"/>
      <c r="D1" s="344"/>
      <c r="E1" s="344"/>
      <c r="F1" s="344"/>
      <c r="G1" s="344"/>
      <c r="H1" s="344"/>
      <c r="I1" s="344"/>
      <c r="J1" s="344"/>
      <c r="K1" s="344"/>
      <c r="L1" s="344"/>
      <c r="M1" s="344"/>
      <c r="N1" s="30" t="s">
        <v>18</v>
      </c>
      <c r="O1" s="220"/>
      <c r="P1" s="221"/>
      <c r="Q1" s="220"/>
      <c r="R1" s="220"/>
      <c r="S1" s="220"/>
      <c r="T1" s="220"/>
      <c r="U1" s="220"/>
      <c r="V1" s="220"/>
    </row>
    <row r="2" spans="1:22" ht="15" x14ac:dyDescent="0.2">
      <c r="A2" s="345" t="s">
        <v>162</v>
      </c>
      <c r="B2" s="345"/>
      <c r="C2" s="345"/>
      <c r="D2" s="345"/>
      <c r="E2" s="345"/>
      <c r="F2" s="345"/>
      <c r="G2" s="345"/>
      <c r="H2" s="345"/>
      <c r="I2" s="345"/>
      <c r="J2" s="345"/>
      <c r="K2" s="345"/>
      <c r="L2" s="345"/>
      <c r="M2" s="345"/>
      <c r="N2" s="30" t="s">
        <v>18</v>
      </c>
      <c r="O2" s="222"/>
      <c r="P2" s="194"/>
      <c r="Q2" s="222"/>
      <c r="R2" s="222"/>
      <c r="S2" s="222"/>
      <c r="T2" s="222"/>
      <c r="U2" s="222"/>
      <c r="V2" s="222"/>
    </row>
    <row r="3" spans="1:22" x14ac:dyDescent="0.2">
      <c r="A3" s="403" t="s">
        <v>1</v>
      </c>
      <c r="B3" s="403"/>
      <c r="C3" s="403"/>
      <c r="D3" s="403"/>
      <c r="E3" s="403"/>
      <c r="F3" s="403"/>
      <c r="G3" s="403"/>
      <c r="H3" s="403"/>
      <c r="I3" s="403"/>
      <c r="J3" s="403"/>
      <c r="K3" s="403"/>
      <c r="L3" s="403"/>
      <c r="M3" s="403"/>
      <c r="N3" s="30" t="s">
        <v>18</v>
      </c>
      <c r="O3" s="223"/>
      <c r="P3" s="194"/>
      <c r="Q3" s="223"/>
      <c r="R3" s="223"/>
      <c r="S3" s="223"/>
      <c r="T3" s="223"/>
      <c r="U3" s="223"/>
      <c r="V3" s="223"/>
    </row>
    <row r="4" spans="1:22" x14ac:dyDescent="0.2">
      <c r="A4" s="347" t="s">
        <v>2</v>
      </c>
      <c r="B4" s="347"/>
      <c r="C4" s="347"/>
      <c r="D4" s="347"/>
      <c r="E4" s="347"/>
      <c r="F4" s="347"/>
      <c r="G4" s="347"/>
      <c r="H4" s="347"/>
      <c r="I4" s="347"/>
      <c r="J4" s="347"/>
      <c r="K4" s="347"/>
      <c r="L4" s="347"/>
      <c r="M4" s="347"/>
      <c r="N4" s="30" t="s">
        <v>18</v>
      </c>
      <c r="O4" s="224"/>
      <c r="P4" s="194"/>
      <c r="Q4" s="224"/>
      <c r="R4" s="224"/>
      <c r="S4" s="224"/>
      <c r="T4" s="224"/>
      <c r="U4" s="224"/>
      <c r="V4" s="224"/>
    </row>
    <row r="5" spans="1:22" ht="15" x14ac:dyDescent="0.25">
      <c r="A5" s="11"/>
      <c r="B5" s="11"/>
      <c r="C5" s="11"/>
      <c r="D5" s="11"/>
      <c r="E5" s="11"/>
      <c r="F5" s="11"/>
      <c r="G5" s="11"/>
      <c r="H5" s="11"/>
      <c r="I5" s="11"/>
      <c r="J5" s="11"/>
      <c r="K5" s="11"/>
      <c r="L5" s="11"/>
      <c r="M5" s="11"/>
      <c r="N5" s="30" t="s">
        <v>18</v>
      </c>
      <c r="O5" s="224"/>
      <c r="P5" s="195"/>
      <c r="Q5" s="224"/>
      <c r="R5" s="224"/>
      <c r="S5" s="224"/>
      <c r="T5" s="224"/>
      <c r="U5" s="224"/>
      <c r="V5" s="224"/>
    </row>
    <row r="6" spans="1:22" ht="15" thickBot="1" x14ac:dyDescent="0.25">
      <c r="A6" s="29"/>
      <c r="B6" s="29"/>
      <c r="C6" s="29"/>
      <c r="D6" s="29"/>
      <c r="E6" s="29"/>
      <c r="F6" s="29"/>
      <c r="G6" s="29"/>
      <c r="H6" s="29"/>
      <c r="I6" s="29"/>
      <c r="J6" s="29"/>
      <c r="K6" s="29"/>
      <c r="L6" s="29"/>
      <c r="M6" s="29"/>
      <c r="N6" s="30" t="s">
        <v>18</v>
      </c>
      <c r="O6" s="224"/>
      <c r="P6" s="224"/>
      <c r="Q6" s="224"/>
      <c r="R6" s="224"/>
      <c r="S6" s="224"/>
      <c r="T6" s="224"/>
      <c r="U6" s="224"/>
      <c r="V6" s="224"/>
    </row>
    <row r="7" spans="1:22" ht="45" customHeight="1" x14ac:dyDescent="0.25">
      <c r="A7" s="348" t="s">
        <v>130</v>
      </c>
      <c r="B7" s="404" t="s">
        <v>207</v>
      </c>
      <c r="C7" s="404"/>
      <c r="D7" s="404"/>
      <c r="E7" s="118" t="s">
        <v>180</v>
      </c>
      <c r="F7" s="351" t="s">
        <v>181</v>
      </c>
      <c r="G7" s="351"/>
      <c r="H7" s="351"/>
      <c r="I7" s="118" t="s">
        <v>182</v>
      </c>
      <c r="J7" s="118" t="s">
        <v>183</v>
      </c>
      <c r="K7" s="351" t="s">
        <v>49</v>
      </c>
      <c r="L7" s="351"/>
      <c r="M7" s="352"/>
      <c r="N7" s="30" t="s">
        <v>18</v>
      </c>
      <c r="O7" s="194"/>
      <c r="P7" s="195"/>
      <c r="Q7" s="194"/>
      <c r="R7" s="194"/>
      <c r="S7" s="194"/>
      <c r="T7" s="194"/>
      <c r="U7" s="194"/>
      <c r="V7" s="194"/>
    </row>
    <row r="8" spans="1:22" ht="28.5" x14ac:dyDescent="0.25">
      <c r="A8" s="349"/>
      <c r="B8" s="123" t="s">
        <v>4</v>
      </c>
      <c r="C8" s="123" t="s">
        <v>127</v>
      </c>
      <c r="D8" s="123" t="s">
        <v>5</v>
      </c>
      <c r="E8" s="123" t="s">
        <v>5</v>
      </c>
      <c r="F8" s="123" t="s">
        <v>4</v>
      </c>
      <c r="G8" s="123" t="s">
        <v>127</v>
      </c>
      <c r="H8" s="123" t="s">
        <v>5</v>
      </c>
      <c r="I8" s="123" t="s">
        <v>5</v>
      </c>
      <c r="J8" s="123" t="s">
        <v>5</v>
      </c>
      <c r="K8" s="123" t="s">
        <v>4</v>
      </c>
      <c r="L8" s="123" t="s">
        <v>127</v>
      </c>
      <c r="M8" s="124" t="s">
        <v>5</v>
      </c>
      <c r="N8" s="30" t="s">
        <v>18</v>
      </c>
      <c r="O8" s="194"/>
      <c r="P8" s="195"/>
      <c r="Q8" s="194"/>
      <c r="R8" s="194"/>
      <c r="S8" s="194"/>
      <c r="T8" s="194"/>
      <c r="U8" s="194"/>
      <c r="V8" s="194"/>
    </row>
    <row r="9" spans="1:22" x14ac:dyDescent="0.2">
      <c r="A9" s="230" t="s">
        <v>162</v>
      </c>
      <c r="B9" s="125">
        <v>72</v>
      </c>
      <c r="C9" s="125">
        <v>54</v>
      </c>
      <c r="D9" s="338">
        <v>44578</v>
      </c>
      <c r="E9" s="338">
        <v>0</v>
      </c>
      <c r="F9" s="338">
        <v>0</v>
      </c>
      <c r="G9" s="338">
        <v>0</v>
      </c>
      <c r="H9" s="338"/>
      <c r="I9" s="125">
        <v>3564</v>
      </c>
      <c r="J9" s="125">
        <v>1041</v>
      </c>
      <c r="K9" s="338">
        <f>B9+F9</f>
        <v>72</v>
      </c>
      <c r="L9" s="338">
        <f>C9+G9</f>
        <v>54</v>
      </c>
      <c r="M9" s="126">
        <f>D9+E9+H9+I9+J9</f>
        <v>49183</v>
      </c>
      <c r="N9" s="30" t="s">
        <v>18</v>
      </c>
      <c r="O9" s="194"/>
      <c r="P9" s="225"/>
      <c r="Q9" s="194"/>
      <c r="R9" s="194"/>
      <c r="S9" s="194"/>
      <c r="T9" s="194"/>
      <c r="U9" s="194"/>
      <c r="V9" s="194"/>
    </row>
    <row r="10" spans="1:22" ht="15" x14ac:dyDescent="0.25">
      <c r="A10" s="16" t="s">
        <v>129</v>
      </c>
      <c r="B10" s="62">
        <f t="shared" ref="B10:M10" si="0">SUM(B9:B9)</f>
        <v>72</v>
      </c>
      <c r="C10" s="62">
        <f t="shared" si="0"/>
        <v>54</v>
      </c>
      <c r="D10" s="234">
        <f t="shared" si="0"/>
        <v>44578</v>
      </c>
      <c r="E10" s="234">
        <f t="shared" si="0"/>
        <v>0</v>
      </c>
      <c r="F10" s="234">
        <f t="shared" si="0"/>
        <v>0</v>
      </c>
      <c r="G10" s="234">
        <f t="shared" si="0"/>
        <v>0</v>
      </c>
      <c r="H10" s="234"/>
      <c r="I10" s="62">
        <f t="shared" si="0"/>
        <v>3564</v>
      </c>
      <c r="J10" s="62">
        <f t="shared" si="0"/>
        <v>1041</v>
      </c>
      <c r="K10" s="234">
        <f t="shared" si="0"/>
        <v>72</v>
      </c>
      <c r="L10" s="234">
        <f t="shared" si="0"/>
        <v>54</v>
      </c>
      <c r="M10" s="63">
        <f t="shared" si="0"/>
        <v>49183</v>
      </c>
      <c r="N10" s="30" t="s">
        <v>18</v>
      </c>
      <c r="O10" s="194"/>
      <c r="P10" s="195"/>
      <c r="Q10" s="194"/>
      <c r="R10" s="194"/>
      <c r="S10" s="194"/>
      <c r="T10" s="194"/>
      <c r="U10" s="194"/>
      <c r="V10" s="194"/>
    </row>
    <row r="11" spans="1:22" x14ac:dyDescent="0.2">
      <c r="N11" s="30" t="s">
        <v>18</v>
      </c>
      <c r="O11" s="194"/>
      <c r="P11" s="194"/>
      <c r="Q11" s="194"/>
      <c r="R11" s="194"/>
      <c r="S11" s="194"/>
      <c r="T11" s="194"/>
      <c r="U11" s="194"/>
      <c r="V11" s="194"/>
    </row>
    <row r="12" spans="1:22" x14ac:dyDescent="0.2">
      <c r="A12" s="78" t="s">
        <v>239</v>
      </c>
      <c r="N12" s="30" t="s">
        <v>18</v>
      </c>
      <c r="O12" s="194"/>
      <c r="P12" s="194"/>
      <c r="Q12" s="194"/>
      <c r="R12" s="194"/>
      <c r="S12" s="194"/>
      <c r="T12" s="194"/>
      <c r="U12" s="194"/>
      <c r="V12" s="194"/>
    </row>
    <row r="13" spans="1:22" x14ac:dyDescent="0.2">
      <c r="N13" s="30"/>
      <c r="O13" s="194"/>
      <c r="P13" s="194"/>
      <c r="Q13" s="194"/>
      <c r="R13" s="194"/>
      <c r="S13" s="194"/>
      <c r="T13" s="194"/>
      <c r="U13" s="194"/>
      <c r="V13" s="194"/>
    </row>
    <row r="14" spans="1:22" ht="15" x14ac:dyDescent="0.25">
      <c r="A14" s="8"/>
      <c r="N14" s="30"/>
      <c r="O14" s="194"/>
      <c r="P14" s="194"/>
      <c r="Q14" s="194"/>
      <c r="R14" s="194"/>
      <c r="S14" s="194"/>
      <c r="T14" s="194"/>
      <c r="U14" s="194"/>
      <c r="V14" s="194"/>
    </row>
    <row r="15" spans="1:22" x14ac:dyDescent="0.2">
      <c r="A15" s="28"/>
      <c r="B15" s="28"/>
      <c r="C15" s="28"/>
      <c r="D15" s="28"/>
      <c r="E15" s="28"/>
      <c r="F15" s="28"/>
      <c r="G15" s="28"/>
      <c r="H15" s="28"/>
      <c r="I15" s="28"/>
      <c r="J15" s="28"/>
      <c r="K15" s="28"/>
      <c r="L15" s="28"/>
      <c r="M15" s="28"/>
      <c r="N15" s="30"/>
      <c r="O15" s="194"/>
      <c r="P15" s="194"/>
      <c r="Q15" s="194"/>
      <c r="R15" s="194"/>
      <c r="S15" s="194"/>
      <c r="T15" s="194"/>
      <c r="U15" s="194"/>
      <c r="V15" s="194"/>
    </row>
    <row r="16" spans="1:22" x14ac:dyDescent="0.2">
      <c r="A16" s="171"/>
      <c r="B16" s="28"/>
      <c r="C16" s="28"/>
      <c r="D16" s="28"/>
      <c r="E16" s="28"/>
      <c r="F16" s="28"/>
      <c r="G16" s="28"/>
      <c r="H16" s="28"/>
      <c r="I16" s="28"/>
      <c r="J16" s="28"/>
      <c r="K16" s="28"/>
      <c r="L16" s="28"/>
      <c r="M16" s="28"/>
      <c r="N16" s="30"/>
      <c r="O16" s="194"/>
      <c r="P16" s="194"/>
      <c r="Q16" s="194"/>
      <c r="R16" s="194"/>
      <c r="S16" s="194"/>
      <c r="T16" s="194"/>
      <c r="U16" s="194"/>
      <c r="V16" s="194"/>
    </row>
    <row r="17" spans="1:22" x14ac:dyDescent="0.2">
      <c r="A17" s="172"/>
      <c r="B17" s="173"/>
      <c r="C17" s="173"/>
      <c r="D17" s="173"/>
      <c r="E17" s="173"/>
      <c r="F17" s="173"/>
      <c r="G17" s="173"/>
      <c r="H17" s="173"/>
      <c r="I17" s="173"/>
      <c r="J17" s="173"/>
      <c r="K17" s="173"/>
      <c r="L17" s="173"/>
      <c r="M17" s="170"/>
      <c r="N17" s="30"/>
      <c r="O17" s="194"/>
      <c r="P17" s="194"/>
      <c r="Q17" s="194"/>
      <c r="R17" s="194"/>
      <c r="S17" s="194"/>
      <c r="T17" s="194"/>
      <c r="U17" s="194"/>
      <c r="V17" s="194"/>
    </row>
    <row r="18" spans="1:22" ht="15" x14ac:dyDescent="0.25">
      <c r="A18" s="8"/>
      <c r="J18" s="174"/>
      <c r="K18" s="174"/>
      <c r="L18" s="174"/>
      <c r="M18" s="174"/>
      <c r="N18" s="30" t="s">
        <v>18</v>
      </c>
      <c r="O18" s="194"/>
      <c r="P18" s="194"/>
      <c r="Q18" s="194"/>
      <c r="R18" s="194"/>
      <c r="S18" s="194"/>
      <c r="T18" s="194"/>
      <c r="U18" s="194"/>
      <c r="V18" s="194"/>
    </row>
    <row r="19" spans="1:22" x14ac:dyDescent="0.2">
      <c r="A19" s="402"/>
      <c r="B19" s="402"/>
      <c r="C19" s="402"/>
      <c r="D19" s="402"/>
      <c r="E19" s="402"/>
      <c r="F19" s="402"/>
      <c r="G19" s="402"/>
      <c r="H19" s="402"/>
      <c r="I19" s="402"/>
      <c r="J19" s="402"/>
      <c r="K19" s="402"/>
      <c r="L19" s="402"/>
      <c r="M19" s="402"/>
      <c r="N19" s="30" t="s">
        <v>18</v>
      </c>
      <c r="O19" s="194"/>
      <c r="P19" s="194"/>
      <c r="Q19" s="194"/>
      <c r="R19" s="194"/>
      <c r="S19" s="194"/>
      <c r="T19" s="194"/>
      <c r="U19" s="194"/>
      <c r="V19" s="194"/>
    </row>
    <row r="20" spans="1:22" x14ac:dyDescent="0.2">
      <c r="A20" s="402"/>
      <c r="B20" s="402"/>
      <c r="C20" s="402"/>
      <c r="D20" s="402"/>
      <c r="E20" s="402"/>
      <c r="F20" s="402"/>
      <c r="G20" s="402"/>
      <c r="H20" s="402"/>
      <c r="I20" s="402"/>
      <c r="J20" s="402"/>
      <c r="K20" s="402"/>
      <c r="L20" s="402"/>
      <c r="M20" s="402"/>
      <c r="N20" s="30" t="s">
        <v>18</v>
      </c>
      <c r="O20" s="194"/>
      <c r="P20" s="194"/>
      <c r="Q20" s="194"/>
      <c r="R20" s="194"/>
      <c r="S20" s="194"/>
      <c r="T20" s="194"/>
      <c r="U20" s="194"/>
      <c r="V20" s="194"/>
    </row>
    <row r="21" spans="1:22" ht="15" x14ac:dyDescent="0.25">
      <c r="A21" s="8"/>
      <c r="N21" s="30" t="s">
        <v>18</v>
      </c>
      <c r="O21" s="194"/>
      <c r="P21" s="194"/>
      <c r="Q21" s="194"/>
      <c r="R21" s="194"/>
      <c r="S21" s="194"/>
      <c r="T21" s="194"/>
      <c r="U21" s="194"/>
      <c r="V21" s="194"/>
    </row>
    <row r="22" spans="1:22" x14ac:dyDescent="0.2">
      <c r="A22" s="401"/>
      <c r="B22" s="401"/>
      <c r="C22" s="401"/>
      <c r="D22" s="401"/>
      <c r="E22" s="401"/>
      <c r="F22" s="401"/>
      <c r="G22" s="401"/>
      <c r="H22" s="401"/>
      <c r="I22" s="401"/>
      <c r="J22" s="401"/>
      <c r="K22" s="401"/>
      <c r="L22" s="401"/>
      <c r="M22" s="401"/>
      <c r="N22" s="30" t="s">
        <v>18</v>
      </c>
      <c r="O22" s="194"/>
      <c r="P22" s="194"/>
      <c r="Q22" s="194"/>
      <c r="R22" s="194"/>
      <c r="S22" s="194"/>
      <c r="T22" s="194"/>
      <c r="U22" s="194"/>
      <c r="V22" s="194"/>
    </row>
    <row r="23" spans="1:22" x14ac:dyDescent="0.2">
      <c r="N23" s="30" t="s">
        <v>18</v>
      </c>
      <c r="O23" s="194"/>
      <c r="P23" s="194"/>
      <c r="Q23" s="194"/>
      <c r="R23" s="194"/>
      <c r="S23" s="194"/>
      <c r="T23" s="194"/>
      <c r="U23" s="194"/>
      <c r="V23" s="194"/>
    </row>
    <row r="24" spans="1:22" x14ac:dyDescent="0.2">
      <c r="N24" s="7" t="s">
        <v>19</v>
      </c>
      <c r="O24" s="194"/>
      <c r="P24" s="194"/>
      <c r="Q24" s="194"/>
      <c r="R24" s="194"/>
      <c r="S24" s="194"/>
      <c r="T24" s="194"/>
      <c r="U24" s="194"/>
      <c r="V24" s="194"/>
    </row>
  </sheetData>
  <mergeCells count="11">
    <mergeCell ref="A22:M22"/>
    <mergeCell ref="A19:M19"/>
    <mergeCell ref="A20:M20"/>
    <mergeCell ref="A1:M1"/>
    <mergeCell ref="A2:M2"/>
    <mergeCell ref="A3:M3"/>
    <mergeCell ref="A4:M4"/>
    <mergeCell ref="A7:A8"/>
    <mergeCell ref="B7:D7"/>
    <mergeCell ref="F7:H7"/>
    <mergeCell ref="K7:M7"/>
  </mergeCells>
  <printOptions horizontalCentered="1"/>
  <pageMargins left="0.7" right="0.7" top="0.66" bottom="0.66" header="0.3" footer="0.3"/>
  <pageSetup scale="69" orientation="landscape" r:id="rId1"/>
  <headerFooter>
    <oddHeader>&amp;L&amp;"Arial,Bold"&amp;12G. Crosswalk of 2013 Availability</oddHeader>
    <oddFooter>&amp;C&amp;"Arial,Regular"Exhibit G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zoomScale="75" zoomScaleNormal="75" zoomScaleSheetLayoutView="80" workbookViewId="0">
      <selection activeCell="J54" sqref="J54"/>
    </sheetView>
  </sheetViews>
  <sheetFormatPr defaultColWidth="9.140625" defaultRowHeight="14.25" x14ac:dyDescent="0.2"/>
  <cols>
    <col min="1" max="1" width="57.28515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9"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44" t="s">
        <v>50</v>
      </c>
      <c r="B1" s="344"/>
      <c r="C1" s="344"/>
      <c r="D1" s="344"/>
      <c r="E1" s="344"/>
      <c r="F1" s="344"/>
      <c r="G1" s="344"/>
      <c r="H1" s="344"/>
      <c r="I1" s="344"/>
      <c r="J1" s="344"/>
      <c r="K1" s="344"/>
      <c r="L1" s="344"/>
      <c r="M1" s="344"/>
      <c r="N1" s="30" t="s">
        <v>18</v>
      </c>
      <c r="O1" s="9"/>
      <c r="P1" s="221"/>
      <c r="Q1" s="220"/>
      <c r="R1" s="220"/>
      <c r="S1" s="220"/>
      <c r="T1" s="220"/>
      <c r="U1" s="220"/>
      <c r="V1" s="220"/>
    </row>
    <row r="2" spans="1:22" ht="15" x14ac:dyDescent="0.2">
      <c r="A2" s="345" t="s">
        <v>162</v>
      </c>
      <c r="B2" s="345"/>
      <c r="C2" s="345"/>
      <c r="D2" s="345"/>
      <c r="E2" s="345"/>
      <c r="F2" s="345"/>
      <c r="G2" s="345"/>
      <c r="H2" s="345"/>
      <c r="I2" s="345"/>
      <c r="J2" s="345"/>
      <c r="K2" s="345"/>
      <c r="L2" s="345"/>
      <c r="M2" s="345"/>
      <c r="N2" s="30" t="s">
        <v>18</v>
      </c>
      <c r="O2" s="10"/>
      <c r="P2" s="194"/>
      <c r="Q2" s="222"/>
      <c r="R2" s="222"/>
      <c r="S2" s="222"/>
      <c r="T2" s="222"/>
      <c r="U2" s="222"/>
      <c r="V2" s="222"/>
    </row>
    <row r="3" spans="1:22" x14ac:dyDescent="0.2">
      <c r="A3" s="350" t="s">
        <v>1</v>
      </c>
      <c r="B3" s="350"/>
      <c r="C3" s="350"/>
      <c r="D3" s="350"/>
      <c r="E3" s="350"/>
      <c r="F3" s="350"/>
      <c r="G3" s="350"/>
      <c r="H3" s="350"/>
      <c r="I3" s="350"/>
      <c r="J3" s="350"/>
      <c r="K3" s="350"/>
      <c r="L3" s="350"/>
      <c r="M3" s="350"/>
      <c r="N3" s="30" t="s">
        <v>18</v>
      </c>
      <c r="O3" s="13"/>
      <c r="P3" s="194"/>
      <c r="Q3" s="223"/>
      <c r="R3" s="223"/>
      <c r="S3" s="223"/>
      <c r="T3" s="223"/>
      <c r="U3" s="223"/>
      <c r="V3" s="223"/>
    </row>
    <row r="4" spans="1:22" x14ac:dyDescent="0.2">
      <c r="A4" s="347" t="s">
        <v>2</v>
      </c>
      <c r="B4" s="347"/>
      <c r="C4" s="347"/>
      <c r="D4" s="347"/>
      <c r="E4" s="347"/>
      <c r="F4" s="347"/>
      <c r="G4" s="347"/>
      <c r="H4" s="347"/>
      <c r="I4" s="347"/>
      <c r="J4" s="347"/>
      <c r="K4" s="347"/>
      <c r="L4" s="347"/>
      <c r="M4" s="347"/>
      <c r="N4" s="30" t="s">
        <v>18</v>
      </c>
      <c r="O4" s="11"/>
      <c r="P4" s="194"/>
      <c r="Q4" s="224"/>
      <c r="R4" s="224"/>
      <c r="S4" s="224"/>
      <c r="T4" s="224"/>
      <c r="U4" s="224"/>
      <c r="V4" s="224"/>
    </row>
    <row r="5" spans="1:22" ht="15" x14ac:dyDescent="0.25">
      <c r="A5" s="347"/>
      <c r="B5" s="347"/>
      <c r="C5" s="347"/>
      <c r="D5" s="347"/>
      <c r="E5" s="347"/>
      <c r="F5" s="347"/>
      <c r="G5" s="347"/>
      <c r="H5" s="347"/>
      <c r="I5" s="347"/>
      <c r="J5" s="347"/>
      <c r="K5" s="347"/>
      <c r="L5" s="347"/>
      <c r="M5" s="347"/>
      <c r="N5" s="30" t="s">
        <v>18</v>
      </c>
      <c r="O5" s="11"/>
      <c r="P5" s="195"/>
      <c r="Q5" s="224"/>
      <c r="R5" s="224"/>
      <c r="S5" s="224"/>
      <c r="T5" s="224"/>
      <c r="U5" s="224"/>
      <c r="V5" s="224"/>
    </row>
    <row r="6" spans="1:22" ht="15" thickBot="1" x14ac:dyDescent="0.25">
      <c r="A6" s="347"/>
      <c r="B6" s="347"/>
      <c r="C6" s="347"/>
      <c r="D6" s="347"/>
      <c r="E6" s="347"/>
      <c r="F6" s="347"/>
      <c r="G6" s="347"/>
      <c r="H6" s="347"/>
      <c r="I6" s="347"/>
      <c r="J6" s="347"/>
      <c r="K6" s="347"/>
      <c r="L6" s="347"/>
      <c r="M6" s="347"/>
      <c r="N6" s="30" t="s">
        <v>18</v>
      </c>
      <c r="O6" s="11"/>
      <c r="P6" s="224"/>
      <c r="Q6" s="224"/>
      <c r="R6" s="224"/>
      <c r="S6" s="224"/>
      <c r="T6" s="224"/>
      <c r="U6" s="224"/>
      <c r="V6" s="224"/>
    </row>
    <row r="7" spans="1:22" ht="15" x14ac:dyDescent="0.25">
      <c r="A7" s="405" t="s">
        <v>153</v>
      </c>
      <c r="B7" s="351" t="s">
        <v>51</v>
      </c>
      <c r="C7" s="351"/>
      <c r="D7" s="351"/>
      <c r="E7" s="351" t="s">
        <v>156</v>
      </c>
      <c r="F7" s="351"/>
      <c r="G7" s="351"/>
      <c r="H7" s="351" t="s">
        <v>22</v>
      </c>
      <c r="I7" s="351"/>
      <c r="J7" s="351"/>
      <c r="K7" s="351" t="s">
        <v>52</v>
      </c>
      <c r="L7" s="351"/>
      <c r="M7" s="352"/>
      <c r="N7" s="30" t="s">
        <v>18</v>
      </c>
      <c r="P7" s="195"/>
      <c r="Q7" s="194"/>
      <c r="R7" s="194"/>
      <c r="S7" s="194"/>
      <c r="T7" s="194"/>
      <c r="U7" s="194"/>
      <c r="V7" s="194"/>
    </row>
    <row r="8" spans="1:22" ht="28.5" x14ac:dyDescent="0.2">
      <c r="A8" s="406"/>
      <c r="B8" s="14" t="s">
        <v>53</v>
      </c>
      <c r="C8" s="18" t="s">
        <v>54</v>
      </c>
      <c r="D8" s="14" t="s">
        <v>5</v>
      </c>
      <c r="E8" s="14" t="s">
        <v>53</v>
      </c>
      <c r="F8" s="14" t="s">
        <v>54</v>
      </c>
      <c r="G8" s="14" t="s">
        <v>5</v>
      </c>
      <c r="H8" s="14" t="s">
        <v>53</v>
      </c>
      <c r="I8" s="14" t="s">
        <v>54</v>
      </c>
      <c r="J8" s="14" t="s">
        <v>5</v>
      </c>
      <c r="K8" s="14" t="s">
        <v>53</v>
      </c>
      <c r="L8" s="14" t="s">
        <v>54</v>
      </c>
      <c r="M8" s="158" t="s">
        <v>5</v>
      </c>
      <c r="N8" s="30" t="s">
        <v>18</v>
      </c>
      <c r="P8" s="226"/>
      <c r="Q8" s="194"/>
      <c r="R8" s="194"/>
      <c r="S8" s="194"/>
      <c r="T8" s="194"/>
      <c r="U8" s="194"/>
      <c r="V8" s="194"/>
    </row>
    <row r="9" spans="1:22" ht="15" x14ac:dyDescent="0.25">
      <c r="A9" s="159" t="s">
        <v>209</v>
      </c>
      <c r="B9" s="231"/>
      <c r="C9" s="114"/>
      <c r="D9" s="114">
        <f>6+6+10+13+13+8+6+5+6+6+6+6+6+6+10+7</f>
        <v>120</v>
      </c>
      <c r="E9" s="114"/>
      <c r="F9" s="114"/>
      <c r="G9" s="114">
        <f>6+8+6+10+8+6+6+6+6+6+6+6+6+4</f>
        <v>90</v>
      </c>
      <c r="H9" s="114"/>
      <c r="I9" s="114"/>
      <c r="J9" s="114">
        <f>66+19</f>
        <v>85</v>
      </c>
      <c r="K9" s="114">
        <f>H9-E9</f>
        <v>0</v>
      </c>
      <c r="L9" s="114">
        <f>I9-F9</f>
        <v>0</v>
      </c>
      <c r="M9" s="104">
        <f>J9-G9</f>
        <v>-5</v>
      </c>
      <c r="N9" s="30" t="s">
        <v>18</v>
      </c>
      <c r="P9" s="195"/>
      <c r="Q9" s="194"/>
      <c r="R9" s="194"/>
      <c r="S9" s="194"/>
      <c r="T9" s="194"/>
      <c r="U9" s="194"/>
      <c r="V9" s="194"/>
    </row>
    <row r="10" spans="1:22" x14ac:dyDescent="0.2">
      <c r="A10" s="160" t="s">
        <v>193</v>
      </c>
      <c r="B10" s="115"/>
      <c r="C10" s="115"/>
      <c r="D10" s="115"/>
      <c r="E10" s="115"/>
      <c r="F10" s="115"/>
      <c r="G10" s="115"/>
      <c r="H10" s="115"/>
      <c r="I10" s="115"/>
      <c r="J10" s="115">
        <v>24</v>
      </c>
      <c r="K10" s="115">
        <f t="shared" ref="K10:M55" si="0">H10-E10</f>
        <v>0</v>
      </c>
      <c r="L10" s="115">
        <f t="shared" si="0"/>
        <v>0</v>
      </c>
      <c r="M10" s="106">
        <f t="shared" si="0"/>
        <v>24</v>
      </c>
      <c r="N10" s="30" t="s">
        <v>18</v>
      </c>
      <c r="P10" s="194"/>
      <c r="Q10" s="194"/>
      <c r="R10" s="194"/>
      <c r="S10" s="194"/>
      <c r="T10" s="194"/>
      <c r="U10" s="194"/>
      <c r="V10" s="194"/>
    </row>
    <row r="11" spans="1:22" x14ac:dyDescent="0.2">
      <c r="A11" s="160" t="s">
        <v>211</v>
      </c>
      <c r="B11" s="115"/>
      <c r="C11" s="115"/>
      <c r="D11" s="115">
        <v>256</v>
      </c>
      <c r="E11" s="115"/>
      <c r="F11" s="115"/>
      <c r="G11" s="115">
        <v>6</v>
      </c>
      <c r="H11" s="115"/>
      <c r="I11" s="115"/>
      <c r="J11" s="115">
        <v>1906</v>
      </c>
      <c r="K11" s="115">
        <f t="shared" si="0"/>
        <v>0</v>
      </c>
      <c r="L11" s="115">
        <f t="shared" si="0"/>
        <v>0</v>
      </c>
      <c r="M11" s="106">
        <f t="shared" si="0"/>
        <v>1900</v>
      </c>
      <c r="N11" s="30" t="s">
        <v>18</v>
      </c>
      <c r="P11" s="194"/>
      <c r="Q11" s="194"/>
      <c r="R11" s="194"/>
      <c r="S11" s="194"/>
      <c r="T11" s="194"/>
      <c r="U11" s="194"/>
      <c r="V11" s="194"/>
    </row>
    <row r="12" spans="1:22" x14ac:dyDescent="0.2">
      <c r="A12" s="160" t="s">
        <v>205</v>
      </c>
      <c r="B12" s="232"/>
      <c r="C12" s="232"/>
      <c r="D12" s="115"/>
      <c r="E12" s="115"/>
      <c r="F12" s="115"/>
      <c r="G12" s="115"/>
      <c r="H12" s="115"/>
      <c r="I12" s="115"/>
      <c r="J12" s="115">
        <v>369</v>
      </c>
      <c r="K12" s="115">
        <f t="shared" si="0"/>
        <v>0</v>
      </c>
      <c r="L12" s="115">
        <f t="shared" si="0"/>
        <v>0</v>
      </c>
      <c r="M12" s="106">
        <f t="shared" si="0"/>
        <v>369</v>
      </c>
      <c r="N12" s="30" t="s">
        <v>18</v>
      </c>
      <c r="P12" s="194"/>
      <c r="Q12" s="194"/>
      <c r="R12" s="194"/>
      <c r="S12" s="194"/>
      <c r="T12" s="194"/>
      <c r="U12" s="194"/>
      <c r="V12" s="194"/>
    </row>
    <row r="13" spans="1:22" x14ac:dyDescent="0.2">
      <c r="A13" s="160" t="s">
        <v>212</v>
      </c>
      <c r="B13" s="232"/>
      <c r="C13" s="232"/>
      <c r="D13" s="115">
        <v>742</v>
      </c>
      <c r="E13" s="115"/>
      <c r="F13" s="115"/>
      <c r="G13" s="115">
        <v>445</v>
      </c>
      <c r="H13" s="115"/>
      <c r="I13" s="115"/>
      <c r="J13" s="115">
        <v>4247</v>
      </c>
      <c r="K13" s="115">
        <f t="shared" si="0"/>
        <v>0</v>
      </c>
      <c r="L13" s="115">
        <f t="shared" si="0"/>
        <v>0</v>
      </c>
      <c r="M13" s="106">
        <f t="shared" si="0"/>
        <v>3802</v>
      </c>
      <c r="N13" s="30" t="s">
        <v>18</v>
      </c>
      <c r="P13" s="194"/>
      <c r="Q13" s="194"/>
      <c r="R13" s="194"/>
      <c r="S13" s="194"/>
      <c r="T13" s="194"/>
      <c r="U13" s="194"/>
      <c r="V13" s="194"/>
    </row>
    <row r="14" spans="1:22" x14ac:dyDescent="0.2">
      <c r="A14" s="160" t="s">
        <v>184</v>
      </c>
      <c r="B14" s="232"/>
      <c r="C14" s="232"/>
      <c r="D14" s="115">
        <v>6</v>
      </c>
      <c r="E14" s="115"/>
      <c r="F14" s="115"/>
      <c r="G14" s="115">
        <v>6</v>
      </c>
      <c r="H14" s="115"/>
      <c r="I14" s="115"/>
      <c r="J14" s="115">
        <v>580</v>
      </c>
      <c r="K14" s="115">
        <f t="shared" si="0"/>
        <v>0</v>
      </c>
      <c r="L14" s="115">
        <f t="shared" si="0"/>
        <v>0</v>
      </c>
      <c r="M14" s="106">
        <f t="shared" si="0"/>
        <v>574</v>
      </c>
      <c r="N14" s="30" t="s">
        <v>18</v>
      </c>
      <c r="P14" s="194"/>
      <c r="Q14" s="194"/>
      <c r="R14" s="194"/>
      <c r="S14" s="194"/>
      <c r="T14" s="194"/>
      <c r="U14" s="194"/>
      <c r="V14" s="194"/>
    </row>
    <row r="15" spans="1:22" x14ac:dyDescent="0.2">
      <c r="A15" s="160" t="s">
        <v>213</v>
      </c>
      <c r="B15" s="232"/>
      <c r="C15" s="232"/>
      <c r="D15" s="115">
        <v>13</v>
      </c>
      <c r="E15" s="115"/>
      <c r="F15" s="115"/>
      <c r="G15" s="115">
        <v>10</v>
      </c>
      <c r="H15" s="115"/>
      <c r="I15" s="115"/>
      <c r="J15" s="115">
        <v>327</v>
      </c>
      <c r="K15" s="115">
        <f t="shared" si="0"/>
        <v>0</v>
      </c>
      <c r="L15" s="115">
        <f t="shared" si="0"/>
        <v>0</v>
      </c>
      <c r="M15" s="106">
        <f t="shared" si="0"/>
        <v>317</v>
      </c>
      <c r="N15" s="30" t="s">
        <v>18</v>
      </c>
      <c r="P15" s="194"/>
      <c r="Q15" s="194"/>
      <c r="R15" s="194"/>
      <c r="S15" s="194"/>
      <c r="T15" s="194"/>
      <c r="U15" s="194"/>
      <c r="V15" s="194"/>
    </row>
    <row r="16" spans="1:22" x14ac:dyDescent="0.2">
      <c r="A16" s="160" t="s">
        <v>206</v>
      </c>
      <c r="B16" s="232"/>
      <c r="C16" s="232"/>
      <c r="D16" s="115">
        <v>37</v>
      </c>
      <c r="E16" s="115"/>
      <c r="F16" s="115"/>
      <c r="G16" s="115">
        <v>21</v>
      </c>
      <c r="H16" s="115"/>
      <c r="I16" s="115"/>
      <c r="J16" s="115"/>
      <c r="K16" s="115">
        <f t="shared" si="0"/>
        <v>0</v>
      </c>
      <c r="L16" s="115">
        <f t="shared" si="0"/>
        <v>0</v>
      </c>
      <c r="M16" s="106">
        <f t="shared" si="0"/>
        <v>-21</v>
      </c>
      <c r="N16" s="30" t="s">
        <v>18</v>
      </c>
      <c r="P16" s="194"/>
      <c r="Q16" s="194"/>
      <c r="R16" s="194"/>
      <c r="S16" s="194"/>
      <c r="T16" s="194"/>
      <c r="U16" s="194"/>
      <c r="V16" s="194"/>
    </row>
    <row r="17" spans="1:22" x14ac:dyDescent="0.2">
      <c r="A17" s="160" t="s">
        <v>214</v>
      </c>
      <c r="B17" s="232"/>
      <c r="C17" s="232"/>
      <c r="D17" s="115"/>
      <c r="E17" s="115"/>
      <c r="F17" s="115"/>
      <c r="G17" s="115"/>
      <c r="H17" s="115"/>
      <c r="I17" s="115"/>
      <c r="J17" s="115">
        <v>71</v>
      </c>
      <c r="K17" s="115">
        <f t="shared" si="0"/>
        <v>0</v>
      </c>
      <c r="L17" s="115">
        <f t="shared" si="0"/>
        <v>0</v>
      </c>
      <c r="M17" s="106">
        <f t="shared" si="0"/>
        <v>71</v>
      </c>
      <c r="N17" s="30" t="s">
        <v>18</v>
      </c>
      <c r="P17" s="194"/>
      <c r="Q17" s="194"/>
      <c r="R17" s="194"/>
      <c r="S17" s="194"/>
      <c r="T17" s="194"/>
      <c r="U17" s="194"/>
      <c r="V17" s="194"/>
    </row>
    <row r="18" spans="1:22" x14ac:dyDescent="0.2">
      <c r="A18" s="160" t="s">
        <v>185</v>
      </c>
      <c r="B18" s="232"/>
      <c r="C18" s="232"/>
      <c r="D18" s="115">
        <v>51</v>
      </c>
      <c r="E18" s="115"/>
      <c r="F18" s="115"/>
      <c r="G18" s="115">
        <v>36</v>
      </c>
      <c r="H18" s="115"/>
      <c r="I18" s="115"/>
      <c r="J18" s="115">
        <v>371</v>
      </c>
      <c r="K18" s="115">
        <f t="shared" si="0"/>
        <v>0</v>
      </c>
      <c r="L18" s="115">
        <f t="shared" si="0"/>
        <v>0</v>
      </c>
      <c r="M18" s="106">
        <f t="shared" si="0"/>
        <v>335</v>
      </c>
      <c r="N18" s="30" t="s">
        <v>18</v>
      </c>
      <c r="P18" s="194"/>
      <c r="Q18" s="194"/>
      <c r="R18" s="194"/>
      <c r="S18" s="194"/>
      <c r="T18" s="194"/>
      <c r="U18" s="194"/>
      <c r="V18" s="194"/>
    </row>
    <row r="19" spans="1:22" x14ac:dyDescent="0.2">
      <c r="A19" s="160" t="s">
        <v>194</v>
      </c>
      <c r="B19" s="232"/>
      <c r="C19" s="232"/>
      <c r="D19" s="115"/>
      <c r="E19" s="115"/>
      <c r="F19" s="115"/>
      <c r="G19" s="115"/>
      <c r="H19" s="115"/>
      <c r="I19" s="115"/>
      <c r="J19" s="115">
        <v>40</v>
      </c>
      <c r="K19" s="115">
        <f t="shared" si="0"/>
        <v>0</v>
      </c>
      <c r="L19" s="115">
        <f t="shared" si="0"/>
        <v>0</v>
      </c>
      <c r="M19" s="106">
        <f t="shared" si="0"/>
        <v>40</v>
      </c>
      <c r="N19" s="30" t="s">
        <v>18</v>
      </c>
      <c r="P19" s="194"/>
      <c r="Q19" s="194"/>
      <c r="R19" s="194"/>
      <c r="S19" s="194"/>
      <c r="T19" s="194"/>
      <c r="U19" s="194"/>
      <c r="V19" s="194"/>
    </row>
    <row r="20" spans="1:22" x14ac:dyDescent="0.2">
      <c r="A20" s="160" t="s">
        <v>215</v>
      </c>
      <c r="B20" s="232"/>
      <c r="C20" s="232"/>
      <c r="D20" s="115">
        <v>326</v>
      </c>
      <c r="E20" s="115"/>
      <c r="F20" s="115"/>
      <c r="G20" s="115">
        <v>76</v>
      </c>
      <c r="H20" s="115"/>
      <c r="I20" s="115"/>
      <c r="J20" s="115">
        <v>2170</v>
      </c>
      <c r="K20" s="115">
        <f t="shared" si="0"/>
        <v>0</v>
      </c>
      <c r="L20" s="115">
        <f t="shared" si="0"/>
        <v>0</v>
      </c>
      <c r="M20" s="106">
        <f t="shared" si="0"/>
        <v>2094</v>
      </c>
      <c r="N20" s="30" t="s">
        <v>18</v>
      </c>
      <c r="P20" s="194"/>
      <c r="Q20" s="194"/>
      <c r="R20" s="194"/>
      <c r="S20" s="194"/>
      <c r="T20" s="194"/>
      <c r="U20" s="194"/>
      <c r="V20" s="194"/>
    </row>
    <row r="21" spans="1:22" x14ac:dyDescent="0.2">
      <c r="A21" s="160" t="s">
        <v>216</v>
      </c>
      <c r="B21" s="232"/>
      <c r="C21" s="232"/>
      <c r="D21" s="115">
        <v>41</v>
      </c>
      <c r="E21" s="115"/>
      <c r="F21" s="115"/>
      <c r="G21" s="115">
        <v>20</v>
      </c>
      <c r="H21" s="115"/>
      <c r="I21" s="115"/>
      <c r="J21" s="115"/>
      <c r="K21" s="115">
        <f t="shared" si="0"/>
        <v>0</v>
      </c>
      <c r="L21" s="115">
        <f t="shared" si="0"/>
        <v>0</v>
      </c>
      <c r="M21" s="106">
        <f t="shared" si="0"/>
        <v>-20</v>
      </c>
      <c r="N21" s="30" t="s">
        <v>18</v>
      </c>
      <c r="P21" s="194"/>
      <c r="Q21" s="194"/>
      <c r="R21" s="194"/>
      <c r="S21" s="194"/>
      <c r="T21" s="194"/>
      <c r="U21" s="194"/>
      <c r="V21" s="194"/>
    </row>
    <row r="22" spans="1:22" x14ac:dyDescent="0.2">
      <c r="A22" s="160" t="s">
        <v>195</v>
      </c>
      <c r="B22" s="232"/>
      <c r="C22" s="232"/>
      <c r="D22" s="115">
        <v>500</v>
      </c>
      <c r="E22" s="115"/>
      <c r="F22" s="115"/>
      <c r="G22" s="115"/>
      <c r="H22" s="115"/>
      <c r="I22" s="115"/>
      <c r="J22" s="115"/>
      <c r="K22" s="115">
        <f t="shared" si="0"/>
        <v>0</v>
      </c>
      <c r="L22" s="115">
        <f t="shared" si="0"/>
        <v>0</v>
      </c>
      <c r="M22" s="106">
        <f t="shared" si="0"/>
        <v>0</v>
      </c>
      <c r="N22" s="30" t="s">
        <v>18</v>
      </c>
      <c r="P22" s="194"/>
      <c r="Q22" s="194"/>
      <c r="R22" s="194"/>
      <c r="S22" s="194"/>
      <c r="T22" s="194"/>
      <c r="U22" s="194"/>
      <c r="V22" s="194"/>
    </row>
    <row r="23" spans="1:22" x14ac:dyDescent="0.2">
      <c r="A23" s="160" t="s">
        <v>217</v>
      </c>
      <c r="B23" s="232"/>
      <c r="C23" s="232"/>
      <c r="D23" s="115"/>
      <c r="E23" s="115"/>
      <c r="F23" s="115"/>
      <c r="G23" s="115">
        <v>66</v>
      </c>
      <c r="H23" s="115"/>
      <c r="I23" s="115"/>
      <c r="J23" s="115"/>
      <c r="K23" s="115">
        <f t="shared" si="0"/>
        <v>0</v>
      </c>
      <c r="L23" s="115">
        <f t="shared" si="0"/>
        <v>0</v>
      </c>
      <c r="M23" s="106">
        <f t="shared" si="0"/>
        <v>-66</v>
      </c>
      <c r="N23" s="30" t="s">
        <v>18</v>
      </c>
      <c r="P23" s="194"/>
      <c r="Q23" s="194"/>
      <c r="R23" s="194"/>
      <c r="S23" s="194"/>
      <c r="T23" s="194"/>
      <c r="U23" s="194"/>
      <c r="V23" s="194"/>
    </row>
    <row r="24" spans="1:22" x14ac:dyDescent="0.2">
      <c r="A24" s="160" t="s">
        <v>218</v>
      </c>
      <c r="B24" s="232"/>
      <c r="C24" s="232"/>
      <c r="D24" s="115">
        <v>24</v>
      </c>
      <c r="E24" s="115"/>
      <c r="F24" s="115"/>
      <c r="G24" s="115">
        <v>23</v>
      </c>
      <c r="H24" s="115"/>
      <c r="I24" s="115"/>
      <c r="J24" s="115"/>
      <c r="K24" s="115">
        <f t="shared" si="0"/>
        <v>0</v>
      </c>
      <c r="L24" s="115">
        <f t="shared" si="0"/>
        <v>0</v>
      </c>
      <c r="M24" s="106">
        <f t="shared" si="0"/>
        <v>-23</v>
      </c>
      <c r="N24" s="30" t="s">
        <v>18</v>
      </c>
      <c r="P24" s="194"/>
      <c r="Q24" s="194"/>
      <c r="R24" s="194"/>
      <c r="S24" s="194"/>
      <c r="T24" s="194"/>
      <c r="U24" s="194"/>
      <c r="V24" s="194"/>
    </row>
    <row r="25" spans="1:22" x14ac:dyDescent="0.2">
      <c r="A25" s="160" t="s">
        <v>219</v>
      </c>
      <c r="B25" s="115"/>
      <c r="C25" s="232"/>
      <c r="D25" s="115">
        <v>25</v>
      </c>
      <c r="E25" s="115"/>
      <c r="F25" s="115"/>
      <c r="G25" s="115">
        <v>17</v>
      </c>
      <c r="H25" s="115"/>
      <c r="I25" s="115"/>
      <c r="J25" s="115"/>
      <c r="K25" s="115">
        <f t="shared" si="0"/>
        <v>0</v>
      </c>
      <c r="L25" s="115">
        <f t="shared" si="0"/>
        <v>0</v>
      </c>
      <c r="M25" s="106">
        <f t="shared" si="0"/>
        <v>-17</v>
      </c>
      <c r="N25" s="30" t="s">
        <v>18</v>
      </c>
      <c r="P25" s="194"/>
      <c r="Q25" s="194"/>
      <c r="R25" s="194"/>
      <c r="S25" s="194"/>
      <c r="T25" s="194"/>
      <c r="U25" s="194"/>
      <c r="V25" s="194"/>
    </row>
    <row r="26" spans="1:22" x14ac:dyDescent="0.2">
      <c r="A26" s="160" t="s">
        <v>186</v>
      </c>
      <c r="B26" s="115"/>
      <c r="C26" s="115"/>
      <c r="D26" s="115">
        <v>6</v>
      </c>
      <c r="E26" s="115"/>
      <c r="F26" s="115"/>
      <c r="G26" s="115">
        <v>6</v>
      </c>
      <c r="H26" s="115"/>
      <c r="I26" s="115"/>
      <c r="J26" s="115">
        <v>261</v>
      </c>
      <c r="K26" s="115">
        <f t="shared" si="0"/>
        <v>0</v>
      </c>
      <c r="L26" s="115">
        <f t="shared" si="0"/>
        <v>0</v>
      </c>
      <c r="M26" s="106">
        <f t="shared" si="0"/>
        <v>255</v>
      </c>
      <c r="N26" s="30" t="s">
        <v>18</v>
      </c>
      <c r="P26" s="194"/>
      <c r="Q26" s="194"/>
      <c r="R26" s="194"/>
      <c r="S26" s="194"/>
      <c r="T26" s="194"/>
      <c r="U26" s="194"/>
      <c r="V26" s="194"/>
    </row>
    <row r="27" spans="1:22" x14ac:dyDescent="0.2">
      <c r="A27" s="160" t="s">
        <v>187</v>
      </c>
      <c r="B27" s="115"/>
      <c r="C27" s="115"/>
      <c r="D27" s="115">
        <v>180</v>
      </c>
      <c r="E27" s="115"/>
      <c r="F27" s="115"/>
      <c r="G27" s="115">
        <v>10</v>
      </c>
      <c r="H27" s="115"/>
      <c r="I27" s="115"/>
      <c r="J27" s="115">
        <v>437</v>
      </c>
      <c r="K27" s="115">
        <f t="shared" si="0"/>
        <v>0</v>
      </c>
      <c r="L27" s="115">
        <f t="shared" si="0"/>
        <v>0</v>
      </c>
      <c r="M27" s="106">
        <f t="shared" si="0"/>
        <v>427</v>
      </c>
      <c r="N27" s="30" t="s">
        <v>18</v>
      </c>
      <c r="P27" s="194"/>
      <c r="Q27" s="194"/>
      <c r="R27" s="194"/>
      <c r="S27" s="194"/>
      <c r="T27" s="194"/>
      <c r="U27" s="194"/>
      <c r="V27" s="194"/>
    </row>
    <row r="28" spans="1:22" x14ac:dyDescent="0.2">
      <c r="A28" s="160" t="s">
        <v>220</v>
      </c>
      <c r="B28" s="115"/>
      <c r="C28" s="115"/>
      <c r="D28" s="115">
        <v>1265</v>
      </c>
      <c r="E28" s="127"/>
      <c r="F28" s="115"/>
      <c r="G28" s="115">
        <v>201</v>
      </c>
      <c r="H28" s="115"/>
      <c r="I28" s="127"/>
      <c r="J28" s="115">
        <v>4899</v>
      </c>
      <c r="K28" s="115">
        <f t="shared" si="0"/>
        <v>0</v>
      </c>
      <c r="L28" s="115">
        <f t="shared" si="0"/>
        <v>0</v>
      </c>
      <c r="M28" s="106">
        <f t="shared" si="0"/>
        <v>4698</v>
      </c>
      <c r="N28" s="30" t="s">
        <v>18</v>
      </c>
      <c r="P28" s="194"/>
      <c r="Q28" s="194"/>
      <c r="R28" s="194"/>
      <c r="S28" s="194"/>
      <c r="T28" s="194"/>
      <c r="U28" s="194"/>
      <c r="V28" s="194"/>
    </row>
    <row r="29" spans="1:22" x14ac:dyDescent="0.2">
      <c r="A29" s="160" t="s">
        <v>202</v>
      </c>
      <c r="B29" s="115"/>
      <c r="C29" s="115"/>
      <c r="D29" s="115">
        <v>6</v>
      </c>
      <c r="E29" s="127"/>
      <c r="F29" s="115"/>
      <c r="G29" s="115">
        <v>6</v>
      </c>
      <c r="H29" s="115"/>
      <c r="I29" s="127"/>
      <c r="J29" s="115">
        <v>530</v>
      </c>
      <c r="K29" s="115">
        <f t="shared" si="0"/>
        <v>0</v>
      </c>
      <c r="L29" s="115">
        <f t="shared" si="0"/>
        <v>0</v>
      </c>
      <c r="M29" s="106">
        <f t="shared" si="0"/>
        <v>524</v>
      </c>
      <c r="N29" s="30" t="s">
        <v>18</v>
      </c>
      <c r="P29" s="194"/>
      <c r="Q29" s="194"/>
      <c r="R29" s="194"/>
      <c r="S29" s="194"/>
      <c r="T29" s="194"/>
      <c r="U29" s="194"/>
      <c r="V29" s="194"/>
    </row>
    <row r="30" spans="1:22" x14ac:dyDescent="0.2">
      <c r="A30" s="160" t="s">
        <v>203</v>
      </c>
      <c r="B30" s="115"/>
      <c r="C30" s="115"/>
      <c r="D30" s="115">
        <v>753</v>
      </c>
      <c r="E30" s="127"/>
      <c r="F30" s="115"/>
      <c r="G30" s="115">
        <v>25</v>
      </c>
      <c r="H30" s="115"/>
      <c r="I30" s="115"/>
      <c r="J30" s="115">
        <v>11653</v>
      </c>
      <c r="K30" s="115">
        <f t="shared" si="0"/>
        <v>0</v>
      </c>
      <c r="L30" s="115">
        <f t="shared" si="0"/>
        <v>0</v>
      </c>
      <c r="M30" s="106">
        <f t="shared" si="0"/>
        <v>11628</v>
      </c>
      <c r="N30" s="30" t="s">
        <v>18</v>
      </c>
      <c r="P30" s="194"/>
      <c r="Q30" s="194"/>
      <c r="R30" s="194"/>
      <c r="S30" s="194"/>
      <c r="T30" s="194"/>
      <c r="U30" s="194"/>
      <c r="V30" s="194"/>
    </row>
    <row r="31" spans="1:22" x14ac:dyDescent="0.2">
      <c r="A31" s="160" t="s">
        <v>221</v>
      </c>
      <c r="B31" s="115"/>
      <c r="C31" s="115"/>
      <c r="D31" s="115">
        <v>66</v>
      </c>
      <c r="E31" s="127"/>
      <c r="F31" s="115"/>
      <c r="G31" s="115">
        <v>66</v>
      </c>
      <c r="H31" s="115"/>
      <c r="I31" s="115"/>
      <c r="J31" s="115"/>
      <c r="K31" s="115">
        <f t="shared" si="0"/>
        <v>0</v>
      </c>
      <c r="L31" s="115">
        <f t="shared" si="0"/>
        <v>0</v>
      </c>
      <c r="M31" s="106">
        <f t="shared" si="0"/>
        <v>-66</v>
      </c>
      <c r="N31" s="30" t="s">
        <v>18</v>
      </c>
      <c r="P31" s="194"/>
      <c r="Q31" s="194"/>
      <c r="R31" s="194"/>
      <c r="S31" s="194"/>
      <c r="T31" s="194"/>
      <c r="U31" s="194"/>
      <c r="V31" s="194"/>
    </row>
    <row r="32" spans="1:22" x14ac:dyDescent="0.2">
      <c r="A32" s="160" t="s">
        <v>222</v>
      </c>
      <c r="B32" s="115"/>
      <c r="C32" s="115"/>
      <c r="D32" s="115"/>
      <c r="E32" s="127"/>
      <c r="F32" s="115"/>
      <c r="G32" s="115"/>
      <c r="H32" s="115"/>
      <c r="I32" s="115"/>
      <c r="J32" s="115">
        <v>338</v>
      </c>
      <c r="K32" s="115">
        <f t="shared" si="0"/>
        <v>0</v>
      </c>
      <c r="L32" s="115">
        <f t="shared" si="0"/>
        <v>0</v>
      </c>
      <c r="M32" s="106">
        <f t="shared" si="0"/>
        <v>338</v>
      </c>
      <c r="N32" s="30" t="s">
        <v>18</v>
      </c>
      <c r="P32" s="194"/>
      <c r="Q32" s="194"/>
      <c r="R32" s="194"/>
      <c r="S32" s="194"/>
      <c r="T32" s="194"/>
      <c r="U32" s="194"/>
      <c r="V32" s="194"/>
    </row>
    <row r="33" spans="1:22" x14ac:dyDescent="0.2">
      <c r="A33" s="160" t="s">
        <v>196</v>
      </c>
      <c r="B33" s="115"/>
      <c r="C33" s="115"/>
      <c r="D33" s="115"/>
      <c r="E33" s="127"/>
      <c r="F33" s="115"/>
      <c r="G33" s="115"/>
      <c r="H33" s="115"/>
      <c r="I33" s="115"/>
      <c r="J33" s="115">
        <v>20</v>
      </c>
      <c r="K33" s="115">
        <f t="shared" si="0"/>
        <v>0</v>
      </c>
      <c r="L33" s="115">
        <f t="shared" si="0"/>
        <v>0</v>
      </c>
      <c r="M33" s="106">
        <f t="shared" si="0"/>
        <v>20</v>
      </c>
      <c r="N33" s="30" t="s">
        <v>18</v>
      </c>
      <c r="P33" s="194"/>
      <c r="Q33" s="194"/>
      <c r="R33" s="194"/>
      <c r="S33" s="194"/>
      <c r="T33" s="194"/>
      <c r="U33" s="194"/>
      <c r="V33" s="194"/>
    </row>
    <row r="34" spans="1:22" x14ac:dyDescent="0.2">
      <c r="A34" s="160" t="s">
        <v>188</v>
      </c>
      <c r="B34" s="115"/>
      <c r="C34" s="115"/>
      <c r="D34" s="115">
        <v>17</v>
      </c>
      <c r="E34" s="127"/>
      <c r="F34" s="115"/>
      <c r="G34" s="115">
        <v>14</v>
      </c>
      <c r="H34" s="115"/>
      <c r="I34" s="115"/>
      <c r="J34" s="115"/>
      <c r="K34" s="115">
        <f t="shared" si="0"/>
        <v>0</v>
      </c>
      <c r="L34" s="115">
        <f t="shared" si="0"/>
        <v>0</v>
      </c>
      <c r="M34" s="106">
        <f t="shared" si="0"/>
        <v>-14</v>
      </c>
      <c r="N34" s="30" t="s">
        <v>18</v>
      </c>
      <c r="P34" s="194"/>
      <c r="Q34" s="194"/>
      <c r="R34" s="194"/>
      <c r="S34" s="194"/>
      <c r="T34" s="194"/>
      <c r="U34" s="194"/>
      <c r="V34" s="194"/>
    </row>
    <row r="35" spans="1:22" x14ac:dyDescent="0.2">
      <c r="A35" s="160" t="s">
        <v>197</v>
      </c>
      <c r="B35" s="115"/>
      <c r="C35" s="115"/>
      <c r="D35" s="115"/>
      <c r="E35" s="127"/>
      <c r="F35" s="115"/>
      <c r="G35" s="115"/>
      <c r="H35" s="115"/>
      <c r="I35" s="115"/>
      <c r="J35" s="115">
        <v>48</v>
      </c>
      <c r="K35" s="115">
        <f t="shared" si="0"/>
        <v>0</v>
      </c>
      <c r="L35" s="115">
        <f t="shared" si="0"/>
        <v>0</v>
      </c>
      <c r="M35" s="106">
        <f t="shared" si="0"/>
        <v>48</v>
      </c>
      <c r="N35" s="30" t="s">
        <v>18</v>
      </c>
      <c r="P35" s="194"/>
      <c r="Q35" s="194"/>
      <c r="R35" s="194"/>
      <c r="S35" s="194"/>
      <c r="T35" s="194"/>
      <c r="U35" s="194"/>
      <c r="V35" s="194"/>
    </row>
    <row r="36" spans="1:22" x14ac:dyDescent="0.2">
      <c r="A36" s="160" t="s">
        <v>198</v>
      </c>
      <c r="B36" s="127"/>
      <c r="C36" s="115"/>
      <c r="D36" s="115"/>
      <c r="E36" s="127"/>
      <c r="F36" s="115"/>
      <c r="G36" s="115"/>
      <c r="H36" s="115"/>
      <c r="I36" s="115"/>
      <c r="J36" s="115">
        <v>143</v>
      </c>
      <c r="K36" s="115">
        <f t="shared" si="0"/>
        <v>0</v>
      </c>
      <c r="L36" s="115">
        <f t="shared" si="0"/>
        <v>0</v>
      </c>
      <c r="M36" s="106">
        <f t="shared" si="0"/>
        <v>143</v>
      </c>
      <c r="N36" s="30" t="s">
        <v>18</v>
      </c>
      <c r="P36" s="194"/>
      <c r="Q36" s="194"/>
      <c r="R36" s="194"/>
      <c r="S36" s="194"/>
      <c r="T36" s="194"/>
      <c r="U36" s="194"/>
      <c r="V36" s="194"/>
    </row>
    <row r="37" spans="1:22" x14ac:dyDescent="0.2">
      <c r="A37" s="160" t="s">
        <v>199</v>
      </c>
      <c r="B37" s="127"/>
      <c r="C37" s="115"/>
      <c r="D37" s="115"/>
      <c r="E37" s="127"/>
      <c r="F37" s="115"/>
      <c r="G37" s="115"/>
      <c r="H37" s="115"/>
      <c r="I37" s="115"/>
      <c r="J37" s="115">
        <v>31</v>
      </c>
      <c r="K37" s="115">
        <f t="shared" si="0"/>
        <v>0</v>
      </c>
      <c r="L37" s="115">
        <f t="shared" si="0"/>
        <v>0</v>
      </c>
      <c r="M37" s="106">
        <f t="shared" si="0"/>
        <v>31</v>
      </c>
      <c r="N37" s="30" t="s">
        <v>18</v>
      </c>
      <c r="P37" s="194"/>
      <c r="Q37" s="194"/>
      <c r="R37" s="194"/>
      <c r="S37" s="194"/>
      <c r="T37" s="194"/>
      <c r="U37" s="194"/>
      <c r="V37" s="194"/>
    </row>
    <row r="38" spans="1:22" x14ac:dyDescent="0.2">
      <c r="A38" s="160" t="s">
        <v>223</v>
      </c>
      <c r="B38" s="127"/>
      <c r="C38" s="115"/>
      <c r="D38" s="115">
        <v>111</v>
      </c>
      <c r="E38" s="127"/>
      <c r="F38" s="115"/>
      <c r="G38" s="115">
        <v>6</v>
      </c>
      <c r="H38" s="115"/>
      <c r="I38" s="115"/>
      <c r="J38" s="115">
        <v>175</v>
      </c>
      <c r="K38" s="115">
        <f t="shared" si="0"/>
        <v>0</v>
      </c>
      <c r="L38" s="115">
        <f t="shared" si="0"/>
        <v>0</v>
      </c>
      <c r="M38" s="106">
        <f t="shared" si="0"/>
        <v>169</v>
      </c>
      <c r="N38" s="30" t="s">
        <v>18</v>
      </c>
      <c r="P38" s="194"/>
      <c r="Q38" s="194"/>
      <c r="R38" s="194"/>
      <c r="S38" s="194"/>
      <c r="T38" s="194"/>
      <c r="U38" s="194"/>
      <c r="V38" s="194"/>
    </row>
    <row r="39" spans="1:22" x14ac:dyDescent="0.2">
      <c r="A39" s="160" t="s">
        <v>189</v>
      </c>
      <c r="B39" s="127"/>
      <c r="C39" s="115"/>
      <c r="D39" s="115">
        <v>23</v>
      </c>
      <c r="E39" s="115"/>
      <c r="F39" s="115"/>
      <c r="G39" s="115">
        <v>22</v>
      </c>
      <c r="H39" s="115"/>
      <c r="I39" s="115"/>
      <c r="J39" s="115"/>
      <c r="K39" s="115">
        <f t="shared" si="0"/>
        <v>0</v>
      </c>
      <c r="L39" s="115">
        <f t="shared" si="0"/>
        <v>0</v>
      </c>
      <c r="M39" s="106">
        <f t="shared" si="0"/>
        <v>-22</v>
      </c>
      <c r="N39" s="30" t="s">
        <v>18</v>
      </c>
      <c r="P39" s="194"/>
      <c r="Q39" s="194"/>
      <c r="R39" s="194"/>
      <c r="S39" s="194"/>
      <c r="T39" s="194"/>
      <c r="U39" s="194"/>
      <c r="V39" s="194"/>
    </row>
    <row r="40" spans="1:22" x14ac:dyDescent="0.2">
      <c r="A40" s="160" t="s">
        <v>224</v>
      </c>
      <c r="B40" s="115"/>
      <c r="C40" s="115"/>
      <c r="D40" s="115">
        <v>19</v>
      </c>
      <c r="E40" s="115"/>
      <c r="F40" s="115"/>
      <c r="G40" s="115">
        <v>16</v>
      </c>
      <c r="H40" s="115"/>
      <c r="I40" s="115"/>
      <c r="J40" s="115"/>
      <c r="K40" s="115">
        <f t="shared" si="0"/>
        <v>0</v>
      </c>
      <c r="L40" s="115">
        <f t="shared" si="0"/>
        <v>0</v>
      </c>
      <c r="M40" s="106">
        <f t="shared" si="0"/>
        <v>-16</v>
      </c>
      <c r="N40" s="30" t="s">
        <v>18</v>
      </c>
      <c r="P40" s="194"/>
      <c r="Q40" s="194"/>
      <c r="R40" s="194"/>
      <c r="S40" s="194"/>
      <c r="T40" s="194"/>
      <c r="U40" s="194"/>
      <c r="V40" s="194"/>
    </row>
    <row r="41" spans="1:22" x14ac:dyDescent="0.2">
      <c r="A41" s="160" t="s">
        <v>225</v>
      </c>
      <c r="B41" s="115"/>
      <c r="C41" s="115"/>
      <c r="D41" s="115">
        <v>6</v>
      </c>
      <c r="E41" s="115"/>
      <c r="F41" s="115"/>
      <c r="G41" s="115">
        <v>6</v>
      </c>
      <c r="H41" s="115"/>
      <c r="I41" s="115"/>
      <c r="J41" s="115">
        <v>216</v>
      </c>
      <c r="K41" s="115">
        <f t="shared" si="0"/>
        <v>0</v>
      </c>
      <c r="L41" s="115">
        <f t="shared" si="0"/>
        <v>0</v>
      </c>
      <c r="M41" s="106">
        <f t="shared" si="0"/>
        <v>210</v>
      </c>
      <c r="N41" s="30" t="s">
        <v>18</v>
      </c>
      <c r="P41" s="194"/>
      <c r="Q41" s="194"/>
      <c r="R41" s="194"/>
      <c r="S41" s="194"/>
      <c r="T41" s="194"/>
      <c r="U41" s="194"/>
      <c r="V41" s="194"/>
    </row>
    <row r="42" spans="1:22" x14ac:dyDescent="0.2">
      <c r="A42" s="160" t="s">
        <v>190</v>
      </c>
      <c r="B42" s="115"/>
      <c r="C42" s="115"/>
      <c r="D42" s="115">
        <v>56</v>
      </c>
      <c r="E42" s="115"/>
      <c r="F42" s="115"/>
      <c r="G42" s="115">
        <v>56</v>
      </c>
      <c r="H42" s="115"/>
      <c r="I42" s="115"/>
      <c r="J42" s="115"/>
      <c r="K42" s="115">
        <f t="shared" si="0"/>
        <v>0</v>
      </c>
      <c r="L42" s="115">
        <f t="shared" si="0"/>
        <v>0</v>
      </c>
      <c r="M42" s="106">
        <f t="shared" si="0"/>
        <v>-56</v>
      </c>
      <c r="N42" s="30" t="s">
        <v>18</v>
      </c>
      <c r="P42" s="194"/>
      <c r="Q42" s="194"/>
      <c r="R42" s="194"/>
      <c r="S42" s="194"/>
      <c r="T42" s="194"/>
      <c r="U42" s="194"/>
      <c r="V42" s="194"/>
    </row>
    <row r="43" spans="1:22" x14ac:dyDescent="0.2">
      <c r="A43" s="160" t="s">
        <v>226</v>
      </c>
      <c r="B43" s="115"/>
      <c r="C43" s="115"/>
      <c r="D43" s="115">
        <v>25</v>
      </c>
      <c r="E43" s="115"/>
      <c r="F43" s="115"/>
      <c r="G43" s="115">
        <v>25</v>
      </c>
      <c r="H43" s="115"/>
      <c r="I43" s="115"/>
      <c r="J43" s="115"/>
      <c r="K43" s="115">
        <f t="shared" si="0"/>
        <v>0</v>
      </c>
      <c r="L43" s="115">
        <f t="shared" si="0"/>
        <v>0</v>
      </c>
      <c r="M43" s="106">
        <f t="shared" si="0"/>
        <v>-25</v>
      </c>
      <c r="N43" s="30" t="s">
        <v>18</v>
      </c>
      <c r="P43" s="194"/>
      <c r="Q43" s="194"/>
      <c r="R43" s="194"/>
      <c r="S43" s="194"/>
      <c r="T43" s="194"/>
      <c r="U43" s="194"/>
      <c r="V43" s="194"/>
    </row>
    <row r="44" spans="1:22" x14ac:dyDescent="0.2">
      <c r="A44" s="160" t="s">
        <v>227</v>
      </c>
      <c r="B44" s="115"/>
      <c r="C44" s="115"/>
      <c r="D44" s="115">
        <v>25</v>
      </c>
      <c r="E44" s="115"/>
      <c r="F44" s="115"/>
      <c r="G44" s="115">
        <v>13</v>
      </c>
      <c r="H44" s="115"/>
      <c r="I44" s="115"/>
      <c r="J44" s="115"/>
      <c r="K44" s="115">
        <f t="shared" si="0"/>
        <v>0</v>
      </c>
      <c r="L44" s="115">
        <f t="shared" si="0"/>
        <v>0</v>
      </c>
      <c r="M44" s="106">
        <f t="shared" si="0"/>
        <v>-13</v>
      </c>
      <c r="N44" s="30" t="s">
        <v>18</v>
      </c>
      <c r="P44" s="194"/>
      <c r="Q44" s="194"/>
      <c r="R44" s="194"/>
      <c r="S44" s="194"/>
      <c r="T44" s="194"/>
      <c r="U44" s="194"/>
      <c r="V44" s="194"/>
    </row>
    <row r="45" spans="1:22" x14ac:dyDescent="0.2">
      <c r="A45" s="160" t="s">
        <v>228</v>
      </c>
      <c r="B45" s="115"/>
      <c r="C45" s="115"/>
      <c r="D45" s="115">
        <v>6580</v>
      </c>
      <c r="E45" s="115"/>
      <c r="F45" s="115"/>
      <c r="G45" s="115">
        <v>98</v>
      </c>
      <c r="H45" s="115"/>
      <c r="I45" s="115"/>
      <c r="J45" s="115">
        <v>1531</v>
      </c>
      <c r="K45" s="115">
        <f t="shared" si="0"/>
        <v>0</v>
      </c>
      <c r="L45" s="115">
        <f t="shared" si="0"/>
        <v>0</v>
      </c>
      <c r="M45" s="106">
        <f t="shared" si="0"/>
        <v>1433</v>
      </c>
      <c r="N45" s="30" t="s">
        <v>18</v>
      </c>
      <c r="P45" s="194"/>
      <c r="Q45" s="194"/>
      <c r="R45" s="194"/>
      <c r="S45" s="194"/>
      <c r="T45" s="194"/>
      <c r="U45" s="194"/>
      <c r="V45" s="194"/>
    </row>
    <row r="46" spans="1:22" x14ac:dyDescent="0.2">
      <c r="A46" s="160" t="s">
        <v>200</v>
      </c>
      <c r="B46" s="115"/>
      <c r="C46" s="115"/>
      <c r="D46" s="115"/>
      <c r="E46" s="115"/>
      <c r="F46" s="115"/>
      <c r="G46" s="115"/>
      <c r="H46" s="115"/>
      <c r="I46" s="115"/>
      <c r="J46" s="115">
        <v>51</v>
      </c>
      <c r="K46" s="115">
        <f t="shared" si="0"/>
        <v>0</v>
      </c>
      <c r="L46" s="115">
        <f t="shared" si="0"/>
        <v>0</v>
      </c>
      <c r="M46" s="106">
        <f t="shared" si="0"/>
        <v>51</v>
      </c>
      <c r="N46" s="30" t="s">
        <v>18</v>
      </c>
      <c r="P46" s="194"/>
      <c r="Q46" s="194"/>
      <c r="R46" s="194"/>
      <c r="S46" s="194"/>
      <c r="T46" s="194"/>
      <c r="U46" s="194"/>
      <c r="V46" s="194"/>
    </row>
    <row r="47" spans="1:22" x14ac:dyDescent="0.2">
      <c r="A47" s="160" t="s">
        <v>229</v>
      </c>
      <c r="B47" s="115"/>
      <c r="C47" s="115"/>
      <c r="D47" s="115">
        <v>6</v>
      </c>
      <c r="E47" s="115"/>
      <c r="F47" s="115"/>
      <c r="G47" s="115">
        <v>6</v>
      </c>
      <c r="H47" s="115"/>
      <c r="I47" s="115"/>
      <c r="J47" s="115"/>
      <c r="K47" s="115">
        <f t="shared" si="0"/>
        <v>0</v>
      </c>
      <c r="L47" s="115">
        <f t="shared" si="0"/>
        <v>0</v>
      </c>
      <c r="M47" s="106">
        <f t="shared" si="0"/>
        <v>-6</v>
      </c>
      <c r="N47" s="30" t="s">
        <v>18</v>
      </c>
      <c r="P47" s="194"/>
      <c r="Q47" s="194"/>
      <c r="R47" s="194"/>
      <c r="S47" s="194"/>
      <c r="T47" s="194"/>
      <c r="U47" s="194"/>
      <c r="V47" s="194"/>
    </row>
    <row r="48" spans="1:22" ht="15" x14ac:dyDescent="0.25">
      <c r="A48" s="237" t="s">
        <v>204</v>
      </c>
      <c r="B48" s="115"/>
      <c r="C48" s="115"/>
      <c r="D48" s="115">
        <v>30</v>
      </c>
      <c r="E48" s="115"/>
      <c r="F48" s="115"/>
      <c r="G48" s="115"/>
      <c r="H48" s="115"/>
      <c r="I48" s="115"/>
      <c r="J48" s="115"/>
      <c r="K48" s="115">
        <f t="shared" si="0"/>
        <v>0</v>
      </c>
      <c r="L48" s="115">
        <f t="shared" si="0"/>
        <v>0</v>
      </c>
      <c r="M48" s="106">
        <f t="shared" si="0"/>
        <v>0</v>
      </c>
      <c r="N48" s="30" t="s">
        <v>18</v>
      </c>
      <c r="P48" s="194"/>
      <c r="Q48" s="194"/>
      <c r="R48" s="194"/>
      <c r="S48" s="194"/>
      <c r="T48" s="194"/>
      <c r="U48" s="194"/>
      <c r="V48" s="194"/>
    </row>
    <row r="49" spans="1:22" x14ac:dyDescent="0.2">
      <c r="A49" s="160" t="s">
        <v>191</v>
      </c>
      <c r="B49" s="115"/>
      <c r="C49" s="115"/>
      <c r="D49" s="115">
        <v>660</v>
      </c>
      <c r="E49" s="115"/>
      <c r="F49" s="115"/>
      <c r="G49" s="115">
        <v>187</v>
      </c>
      <c r="H49" s="115"/>
      <c r="I49" s="115"/>
      <c r="J49" s="115">
        <v>4302</v>
      </c>
      <c r="K49" s="115">
        <f t="shared" si="0"/>
        <v>0</v>
      </c>
      <c r="L49" s="115">
        <f t="shared" si="0"/>
        <v>0</v>
      </c>
      <c r="M49" s="106">
        <f t="shared" si="0"/>
        <v>4115</v>
      </c>
      <c r="N49" s="30" t="s">
        <v>18</v>
      </c>
      <c r="P49" s="194"/>
      <c r="Q49" s="194"/>
      <c r="R49" s="194"/>
      <c r="S49" s="194"/>
      <c r="T49" s="194"/>
      <c r="U49" s="194"/>
      <c r="V49" s="194"/>
    </row>
    <row r="50" spans="1:22" x14ac:dyDescent="0.2">
      <c r="A50" s="160" t="s">
        <v>230</v>
      </c>
      <c r="B50" s="127"/>
      <c r="C50" s="115"/>
      <c r="D50" s="115">
        <v>6</v>
      </c>
      <c r="E50" s="115"/>
      <c r="F50" s="115"/>
      <c r="G50" s="115"/>
      <c r="H50" s="115"/>
      <c r="I50" s="115"/>
      <c r="J50" s="115"/>
      <c r="K50" s="115">
        <f t="shared" si="0"/>
        <v>0</v>
      </c>
      <c r="L50" s="115">
        <f t="shared" si="0"/>
        <v>0</v>
      </c>
      <c r="M50" s="106">
        <f t="shared" si="0"/>
        <v>0</v>
      </c>
      <c r="N50" s="30" t="s">
        <v>18</v>
      </c>
      <c r="P50" s="194"/>
      <c r="Q50" s="194"/>
      <c r="R50" s="194"/>
      <c r="S50" s="194"/>
      <c r="T50" s="194"/>
      <c r="U50" s="194"/>
      <c r="V50" s="194"/>
    </row>
    <row r="51" spans="1:22" x14ac:dyDescent="0.2">
      <c r="A51" s="160" t="s">
        <v>192</v>
      </c>
      <c r="B51" s="127"/>
      <c r="C51" s="115"/>
      <c r="D51" s="115">
        <v>931</v>
      </c>
      <c r="E51" s="115"/>
      <c r="F51" s="115"/>
      <c r="G51" s="115">
        <v>428</v>
      </c>
      <c r="H51" s="115"/>
      <c r="I51" s="115"/>
      <c r="J51" s="115"/>
      <c r="K51" s="115">
        <f t="shared" si="0"/>
        <v>0</v>
      </c>
      <c r="L51" s="115">
        <f t="shared" si="0"/>
        <v>0</v>
      </c>
      <c r="M51" s="106">
        <f t="shared" si="0"/>
        <v>-428</v>
      </c>
      <c r="N51" s="30" t="s">
        <v>18</v>
      </c>
      <c r="P51" s="194"/>
      <c r="Q51" s="194"/>
      <c r="R51" s="194"/>
      <c r="S51" s="194"/>
      <c r="T51" s="194"/>
      <c r="U51" s="194"/>
      <c r="V51" s="194"/>
    </row>
    <row r="52" spans="1:22" x14ac:dyDescent="0.2">
      <c r="A52" s="160" t="s">
        <v>231</v>
      </c>
      <c r="B52" s="127"/>
      <c r="C52" s="115"/>
      <c r="D52" s="115">
        <v>18</v>
      </c>
      <c r="E52" s="115"/>
      <c r="F52" s="115"/>
      <c r="G52" s="115">
        <v>10</v>
      </c>
      <c r="H52" s="115"/>
      <c r="I52" s="115"/>
      <c r="J52" s="115"/>
      <c r="K52" s="115">
        <f t="shared" si="0"/>
        <v>0</v>
      </c>
      <c r="L52" s="115">
        <f t="shared" si="0"/>
        <v>0</v>
      </c>
      <c r="M52" s="106">
        <f t="shared" si="0"/>
        <v>-10</v>
      </c>
      <c r="N52" s="30" t="s">
        <v>18</v>
      </c>
      <c r="P52" s="194"/>
      <c r="Q52" s="194"/>
      <c r="R52" s="194"/>
      <c r="S52" s="194"/>
      <c r="T52" s="194"/>
      <c r="U52" s="194"/>
      <c r="V52" s="194"/>
    </row>
    <row r="53" spans="1:22" x14ac:dyDescent="0.2">
      <c r="A53" s="160" t="s">
        <v>232</v>
      </c>
      <c r="B53" s="127"/>
      <c r="C53" s="115"/>
      <c r="D53" s="115">
        <v>307</v>
      </c>
      <c r="E53" s="115"/>
      <c r="F53" s="115"/>
      <c r="G53" s="115">
        <v>30</v>
      </c>
      <c r="H53" s="115"/>
      <c r="I53" s="115"/>
      <c r="J53" s="115">
        <v>575</v>
      </c>
      <c r="K53" s="115">
        <f t="shared" si="0"/>
        <v>0</v>
      </c>
      <c r="L53" s="115">
        <f t="shared" si="0"/>
        <v>0</v>
      </c>
      <c r="M53" s="106">
        <f t="shared" si="0"/>
        <v>545</v>
      </c>
      <c r="N53" s="30" t="s">
        <v>18</v>
      </c>
      <c r="P53" s="194"/>
      <c r="Q53" s="194"/>
      <c r="R53" s="194"/>
      <c r="S53" s="194"/>
      <c r="T53" s="194"/>
      <c r="U53" s="194"/>
      <c r="V53" s="194"/>
    </row>
    <row r="54" spans="1:22" x14ac:dyDescent="0.2">
      <c r="A54" s="160" t="s">
        <v>233</v>
      </c>
      <c r="B54" s="127"/>
      <c r="C54" s="115"/>
      <c r="D54" s="115">
        <v>38387</v>
      </c>
      <c r="E54" s="115"/>
      <c r="F54" s="115"/>
      <c r="G54" s="115">
        <f>30500+953.177+11479.616</f>
        <v>42932.792999999998</v>
      </c>
      <c r="H54" s="115"/>
      <c r="I54" s="115"/>
      <c r="J54" s="115">
        <v>19000</v>
      </c>
      <c r="K54" s="115">
        <f t="shared" si="0"/>
        <v>0</v>
      </c>
      <c r="L54" s="115">
        <f t="shared" si="0"/>
        <v>0</v>
      </c>
      <c r="M54" s="106">
        <f t="shared" si="0"/>
        <v>-23932.792999999998</v>
      </c>
      <c r="N54" s="30" t="s">
        <v>18</v>
      </c>
      <c r="P54" s="194"/>
      <c r="Q54" s="194"/>
      <c r="R54" s="194"/>
      <c r="S54" s="194"/>
      <c r="T54" s="194"/>
      <c r="U54" s="194"/>
      <c r="V54" s="194"/>
    </row>
    <row r="55" spans="1:22" x14ac:dyDescent="0.2">
      <c r="A55" s="160" t="s">
        <v>201</v>
      </c>
      <c r="B55" s="127"/>
      <c r="C55" s="115"/>
      <c r="D55" s="115">
        <v>38398</v>
      </c>
      <c r="E55" s="115"/>
      <c r="F55" s="115"/>
      <c r="G55" s="115">
        <v>6754.6859999999997</v>
      </c>
      <c r="H55" s="115"/>
      <c r="I55" s="115"/>
      <c r="J55" s="115"/>
      <c r="K55" s="115">
        <f t="shared" si="0"/>
        <v>0</v>
      </c>
      <c r="L55" s="115">
        <f t="shared" si="0"/>
        <v>0</v>
      </c>
      <c r="M55" s="236">
        <f t="shared" ref="M55" si="1">J55-G55</f>
        <v>-6754.6859999999997</v>
      </c>
      <c r="N55" s="30" t="s">
        <v>18</v>
      </c>
      <c r="P55" s="194"/>
      <c r="Q55" s="194"/>
      <c r="R55" s="194"/>
      <c r="S55" s="194"/>
      <c r="T55" s="194"/>
      <c r="U55" s="194"/>
      <c r="V55" s="194"/>
    </row>
    <row r="56" spans="1:22" ht="15" x14ac:dyDescent="0.25">
      <c r="A56" s="233" t="s">
        <v>144</v>
      </c>
      <c r="B56" s="234">
        <f t="shared" ref="B56:M56" si="2">SUM(B9:B55)</f>
        <v>0</v>
      </c>
      <c r="C56" s="234">
        <f t="shared" si="2"/>
        <v>0</v>
      </c>
      <c r="D56" s="234">
        <f t="shared" si="2"/>
        <v>90022</v>
      </c>
      <c r="E56" s="234">
        <f t="shared" si="2"/>
        <v>0</v>
      </c>
      <c r="F56" s="234">
        <f t="shared" si="2"/>
        <v>0</v>
      </c>
      <c r="G56" s="234">
        <f t="shared" si="2"/>
        <v>51734.478999999999</v>
      </c>
      <c r="H56" s="234">
        <f t="shared" si="2"/>
        <v>0</v>
      </c>
      <c r="I56" s="234">
        <f t="shared" si="2"/>
        <v>0</v>
      </c>
      <c r="J56" s="234">
        <f t="shared" si="2"/>
        <v>54400</v>
      </c>
      <c r="K56" s="234">
        <f t="shared" si="2"/>
        <v>0</v>
      </c>
      <c r="L56" s="234">
        <f t="shared" si="2"/>
        <v>0</v>
      </c>
      <c r="M56" s="235">
        <f t="shared" si="2"/>
        <v>2665.5210000000025</v>
      </c>
      <c r="N56" s="30" t="s">
        <v>18</v>
      </c>
      <c r="P56" s="194"/>
      <c r="Q56" s="194"/>
      <c r="R56" s="194"/>
      <c r="S56" s="194"/>
      <c r="T56" s="194"/>
      <c r="U56" s="194"/>
      <c r="V56" s="194"/>
    </row>
    <row r="57" spans="1:22" x14ac:dyDescent="0.2">
      <c r="N57" s="7" t="s">
        <v>19</v>
      </c>
      <c r="P57" s="194"/>
      <c r="Q57" s="194"/>
      <c r="R57" s="194"/>
      <c r="S57" s="194"/>
      <c r="T57" s="194"/>
      <c r="U57" s="194"/>
      <c r="V57" s="194"/>
    </row>
    <row r="58" spans="1:22" x14ac:dyDescent="0.2">
      <c r="J58" s="78"/>
    </row>
    <row r="59" spans="1:22" x14ac:dyDescent="0.2">
      <c r="J59" s="78"/>
    </row>
  </sheetData>
  <mergeCells count="11">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63"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zoomScale="75" zoomScaleNormal="75" zoomScaleSheetLayoutView="80" workbookViewId="0">
      <selection activeCell="A19" sqref="A19"/>
    </sheetView>
  </sheetViews>
  <sheetFormatPr defaultColWidth="9.140625" defaultRowHeight="14.25" x14ac:dyDescent="0.2"/>
  <cols>
    <col min="1" max="1" width="45.85546875" style="12" customWidth="1"/>
    <col min="2" max="9" width="13.7109375" style="12" customWidth="1"/>
    <col min="10" max="10" width="1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65" t="s">
        <v>55</v>
      </c>
      <c r="B1" s="365"/>
      <c r="C1" s="365"/>
      <c r="D1" s="365"/>
      <c r="E1" s="365"/>
      <c r="F1" s="365"/>
      <c r="G1" s="365"/>
      <c r="H1" s="365"/>
      <c r="I1" s="365"/>
      <c r="J1" s="365"/>
      <c r="K1" s="30" t="s">
        <v>18</v>
      </c>
      <c r="L1" s="9"/>
      <c r="M1" s="192"/>
      <c r="N1" s="9"/>
      <c r="O1" s="9"/>
      <c r="P1" s="9"/>
      <c r="Q1" s="9"/>
      <c r="R1" s="9"/>
      <c r="S1" s="9"/>
    </row>
    <row r="2" spans="1:19" ht="15" x14ac:dyDescent="0.2">
      <c r="A2" s="366" t="s">
        <v>162</v>
      </c>
      <c r="B2" s="366"/>
      <c r="C2" s="366"/>
      <c r="D2" s="366"/>
      <c r="E2" s="366"/>
      <c r="F2" s="366"/>
      <c r="G2" s="366"/>
      <c r="H2" s="366"/>
      <c r="I2" s="366"/>
      <c r="J2" s="366"/>
      <c r="K2" s="30" t="s">
        <v>18</v>
      </c>
      <c r="L2" s="10"/>
      <c r="M2" s="193"/>
      <c r="N2" s="10"/>
      <c r="O2" s="10"/>
      <c r="P2" s="10"/>
      <c r="Q2" s="10"/>
      <c r="R2" s="10"/>
      <c r="S2" s="10"/>
    </row>
    <row r="3" spans="1:19" x14ac:dyDescent="0.2">
      <c r="A3" s="367" t="s">
        <v>1</v>
      </c>
      <c r="B3" s="367"/>
      <c r="C3" s="367"/>
      <c r="D3" s="367"/>
      <c r="E3" s="367"/>
      <c r="F3" s="367"/>
      <c r="G3" s="367"/>
      <c r="H3" s="367"/>
      <c r="I3" s="367"/>
      <c r="J3" s="367"/>
      <c r="K3" s="30" t="s">
        <v>18</v>
      </c>
      <c r="L3" s="13"/>
      <c r="M3" s="193"/>
      <c r="N3" s="13"/>
      <c r="O3" s="13"/>
      <c r="P3" s="13"/>
      <c r="Q3" s="13"/>
      <c r="R3" s="13"/>
      <c r="S3" s="13"/>
    </row>
    <row r="4" spans="1:19" ht="15" x14ac:dyDescent="0.25">
      <c r="A4" s="368"/>
      <c r="B4" s="368"/>
      <c r="C4" s="368"/>
      <c r="D4" s="368"/>
      <c r="E4" s="368"/>
      <c r="F4" s="368"/>
      <c r="G4" s="368"/>
      <c r="H4" s="368"/>
      <c r="I4" s="368"/>
      <c r="J4" s="368"/>
      <c r="K4" s="30" t="s">
        <v>18</v>
      </c>
      <c r="L4" s="11"/>
      <c r="M4" s="206"/>
      <c r="N4" s="11"/>
      <c r="O4" s="11"/>
      <c r="P4" s="11"/>
      <c r="Q4" s="11"/>
      <c r="R4" s="11"/>
      <c r="S4" s="11"/>
    </row>
    <row r="5" spans="1:19" ht="15" thickBot="1" x14ac:dyDescent="0.25">
      <c r="A5" s="368"/>
      <c r="B5" s="368"/>
      <c r="C5" s="368"/>
      <c r="D5" s="368"/>
      <c r="E5" s="368"/>
      <c r="F5" s="368"/>
      <c r="G5" s="368"/>
      <c r="H5" s="368"/>
      <c r="I5" s="368"/>
      <c r="J5" s="368"/>
      <c r="K5" s="30" t="s">
        <v>18</v>
      </c>
      <c r="L5" s="11"/>
      <c r="M5" s="23"/>
      <c r="N5" s="11"/>
      <c r="O5" s="11"/>
      <c r="P5" s="11"/>
      <c r="Q5" s="11"/>
      <c r="R5" s="11"/>
      <c r="S5" s="11"/>
    </row>
    <row r="6" spans="1:19" s="19" customFormat="1" ht="15" x14ac:dyDescent="0.2">
      <c r="A6" s="409" t="s">
        <v>57</v>
      </c>
      <c r="B6" s="359" t="s">
        <v>35</v>
      </c>
      <c r="C6" s="370"/>
      <c r="D6" s="397" t="s">
        <v>8</v>
      </c>
      <c r="E6" s="370"/>
      <c r="F6" s="407" t="s">
        <v>22</v>
      </c>
      <c r="G6" s="407"/>
      <c r="H6" s="407"/>
      <c r="I6" s="407"/>
      <c r="J6" s="408"/>
      <c r="K6" s="30" t="s">
        <v>18</v>
      </c>
      <c r="M6" s="37"/>
    </row>
    <row r="7" spans="1:19" s="19" customFormat="1" ht="28.5" x14ac:dyDescent="0.2">
      <c r="A7" s="410"/>
      <c r="B7" s="301" t="s">
        <v>4</v>
      </c>
      <c r="C7" s="302" t="s">
        <v>53</v>
      </c>
      <c r="D7" s="302" t="s">
        <v>4</v>
      </c>
      <c r="E7" s="302" t="s">
        <v>53</v>
      </c>
      <c r="F7" s="302" t="s">
        <v>56</v>
      </c>
      <c r="G7" s="302" t="s">
        <v>27</v>
      </c>
      <c r="H7" s="303" t="s">
        <v>29</v>
      </c>
      <c r="I7" s="302" t="s">
        <v>62</v>
      </c>
      <c r="J7" s="304" t="s">
        <v>63</v>
      </c>
      <c r="K7" s="30" t="s">
        <v>18</v>
      </c>
      <c r="M7" s="37"/>
    </row>
    <row r="8" spans="1:19" x14ac:dyDescent="0.2">
      <c r="A8" s="339" t="s">
        <v>58</v>
      </c>
      <c r="B8" s="279">
        <v>5</v>
      </c>
      <c r="C8" s="279">
        <v>0</v>
      </c>
      <c r="D8" s="300">
        <v>6</v>
      </c>
      <c r="E8" s="279">
        <v>0</v>
      </c>
      <c r="F8" s="279">
        <v>0</v>
      </c>
      <c r="G8" s="279">
        <v>0</v>
      </c>
      <c r="H8" s="279">
        <v>0</v>
      </c>
      <c r="I8" s="279">
        <v>5</v>
      </c>
      <c r="J8" s="244">
        <v>0</v>
      </c>
      <c r="K8" s="30" t="s">
        <v>18</v>
      </c>
      <c r="M8" s="40"/>
    </row>
    <row r="9" spans="1:19" x14ac:dyDescent="0.2">
      <c r="A9" s="339" t="s">
        <v>59</v>
      </c>
      <c r="B9" s="279">
        <v>2</v>
      </c>
      <c r="C9" s="279">
        <v>0</v>
      </c>
      <c r="D9" s="300">
        <v>2</v>
      </c>
      <c r="E9" s="279">
        <v>0</v>
      </c>
      <c r="F9" s="279">
        <v>0</v>
      </c>
      <c r="G9" s="279">
        <v>0</v>
      </c>
      <c r="H9" s="279">
        <v>0</v>
      </c>
      <c r="I9" s="279">
        <v>2</v>
      </c>
      <c r="J9" s="244">
        <v>0</v>
      </c>
      <c r="K9" s="30" t="s">
        <v>18</v>
      </c>
      <c r="M9" s="40"/>
    </row>
    <row r="10" spans="1:19" x14ac:dyDescent="0.2">
      <c r="A10" s="339" t="s">
        <v>60</v>
      </c>
      <c r="B10" s="279">
        <v>1</v>
      </c>
      <c r="C10" s="279">
        <v>0</v>
      </c>
      <c r="D10" s="300">
        <v>1</v>
      </c>
      <c r="E10" s="279">
        <v>0</v>
      </c>
      <c r="F10" s="279">
        <v>0</v>
      </c>
      <c r="G10" s="279">
        <v>0</v>
      </c>
      <c r="H10" s="279">
        <v>0</v>
      </c>
      <c r="I10" s="279">
        <f t="shared" ref="I10:I15" si="0">D10+F10+G10+H10</f>
        <v>1</v>
      </c>
      <c r="J10" s="244">
        <v>0</v>
      </c>
      <c r="K10" s="30" t="s">
        <v>18</v>
      </c>
      <c r="M10" s="40"/>
    </row>
    <row r="11" spans="1:19" x14ac:dyDescent="0.2">
      <c r="A11" s="339" t="s">
        <v>61</v>
      </c>
      <c r="B11" s="279">
        <v>64</v>
      </c>
      <c r="C11" s="279">
        <v>0</v>
      </c>
      <c r="D11" s="300">
        <v>63</v>
      </c>
      <c r="E11" s="279">
        <v>0</v>
      </c>
      <c r="F11" s="279">
        <v>0</v>
      </c>
      <c r="G11" s="279">
        <v>0</v>
      </c>
      <c r="H11" s="279">
        <v>0</v>
      </c>
      <c r="I11" s="279">
        <v>51</v>
      </c>
      <c r="J11" s="244">
        <v>0</v>
      </c>
      <c r="K11" s="30" t="s">
        <v>18</v>
      </c>
      <c r="M11" s="40"/>
    </row>
    <row r="12" spans="1:19" ht="15" x14ac:dyDescent="0.25">
      <c r="A12" s="282" t="s">
        <v>23</v>
      </c>
      <c r="B12" s="283">
        <f t="shared" ref="B12:J12" si="1">SUM(B8:B11)</f>
        <v>72</v>
      </c>
      <c r="C12" s="283">
        <f t="shared" si="1"/>
        <v>0</v>
      </c>
      <c r="D12" s="62">
        <f t="shared" si="1"/>
        <v>72</v>
      </c>
      <c r="E12" s="283">
        <f t="shared" si="1"/>
        <v>0</v>
      </c>
      <c r="F12" s="283">
        <f t="shared" si="1"/>
        <v>0</v>
      </c>
      <c r="G12" s="283">
        <f t="shared" si="1"/>
        <v>0</v>
      </c>
      <c r="H12" s="283">
        <f t="shared" si="1"/>
        <v>0</v>
      </c>
      <c r="I12" s="283">
        <f t="shared" si="1"/>
        <v>59</v>
      </c>
      <c r="J12" s="284">
        <f t="shared" si="1"/>
        <v>0</v>
      </c>
      <c r="K12" s="30" t="s">
        <v>18</v>
      </c>
      <c r="M12" s="40"/>
    </row>
    <row r="13" spans="1:19" x14ac:dyDescent="0.2">
      <c r="A13" s="277" t="s">
        <v>64</v>
      </c>
      <c r="B13" s="279">
        <v>72</v>
      </c>
      <c r="C13" s="279">
        <v>0</v>
      </c>
      <c r="D13" s="300">
        <v>72</v>
      </c>
      <c r="E13" s="279">
        <v>0</v>
      </c>
      <c r="F13" s="279">
        <v>0</v>
      </c>
      <c r="G13" s="279">
        <v>0</v>
      </c>
      <c r="H13" s="279">
        <f>SUM(H8:H12)</f>
        <v>0</v>
      </c>
      <c r="I13" s="279">
        <v>59</v>
      </c>
      <c r="J13" s="244">
        <v>0</v>
      </c>
      <c r="K13" s="30" t="s">
        <v>18</v>
      </c>
      <c r="M13" s="40"/>
    </row>
    <row r="14" spans="1:19" x14ac:dyDescent="0.2">
      <c r="A14" s="277" t="s">
        <v>65</v>
      </c>
      <c r="B14" s="279">
        <v>0</v>
      </c>
      <c r="C14" s="279">
        <v>0</v>
      </c>
      <c r="D14" s="300">
        <v>0</v>
      </c>
      <c r="E14" s="279">
        <v>0</v>
      </c>
      <c r="F14" s="279">
        <v>0</v>
      </c>
      <c r="G14" s="279">
        <v>0</v>
      </c>
      <c r="H14" s="279">
        <f>SUM(H8:H13)</f>
        <v>0</v>
      </c>
      <c r="I14" s="279">
        <f t="shared" si="0"/>
        <v>0</v>
      </c>
      <c r="J14" s="244">
        <v>0</v>
      </c>
      <c r="K14" s="30" t="s">
        <v>18</v>
      </c>
      <c r="M14" s="40"/>
    </row>
    <row r="15" spans="1:19" x14ac:dyDescent="0.2">
      <c r="A15" s="280" t="s">
        <v>66</v>
      </c>
      <c r="B15" s="281">
        <v>0</v>
      </c>
      <c r="C15" s="281">
        <v>0</v>
      </c>
      <c r="D15" s="61">
        <v>0</v>
      </c>
      <c r="E15" s="281">
        <v>0</v>
      </c>
      <c r="F15" s="281">
        <v>0</v>
      </c>
      <c r="G15" s="281">
        <v>0</v>
      </c>
      <c r="H15" s="281">
        <f t="shared" ref="H15" si="2">SUM(H8:H14)</f>
        <v>0</v>
      </c>
      <c r="I15" s="281">
        <f t="shared" si="0"/>
        <v>0</v>
      </c>
      <c r="J15" s="69">
        <v>0</v>
      </c>
      <c r="K15" s="30" t="s">
        <v>18</v>
      </c>
      <c r="M15" s="40"/>
    </row>
    <row r="16" spans="1:19" ht="15.75" thickBot="1" x14ac:dyDescent="0.3">
      <c r="A16" s="278" t="s">
        <v>23</v>
      </c>
      <c r="B16" s="273">
        <f>SUM(B13:B15)</f>
        <v>72</v>
      </c>
      <c r="C16" s="273">
        <f t="shared" ref="C16:J16" si="3">SUM(C13:C15)</f>
        <v>0</v>
      </c>
      <c r="D16" s="75">
        <f t="shared" ref="D16" si="4">SUM(D13:D15)</f>
        <v>72</v>
      </c>
      <c r="E16" s="273">
        <f t="shared" si="3"/>
        <v>0</v>
      </c>
      <c r="F16" s="245">
        <f t="shared" si="3"/>
        <v>0</v>
      </c>
      <c r="G16" s="273">
        <f t="shared" si="3"/>
        <v>0</v>
      </c>
      <c r="H16" s="273">
        <f t="shared" si="3"/>
        <v>0</v>
      </c>
      <c r="I16" s="273">
        <f t="shared" si="3"/>
        <v>59</v>
      </c>
      <c r="J16" s="246">
        <f t="shared" si="3"/>
        <v>0</v>
      </c>
      <c r="K16" s="30" t="s">
        <v>18</v>
      </c>
      <c r="M16" s="40"/>
    </row>
    <row r="17" spans="11:13" x14ac:dyDescent="0.2">
      <c r="K17" s="30" t="s">
        <v>19</v>
      </c>
      <c r="M17" s="40"/>
    </row>
    <row r="18" spans="11:13" x14ac:dyDescent="0.2">
      <c r="M18" s="40"/>
    </row>
    <row r="19" spans="11:13" x14ac:dyDescent="0.2">
      <c r="M19" s="40"/>
    </row>
    <row r="20" spans="11:13" x14ac:dyDescent="0.2">
      <c r="M20" s="40"/>
    </row>
    <row r="21" spans="11:13" x14ac:dyDescent="0.2">
      <c r="M21" s="40"/>
    </row>
    <row r="22" spans="11:13" x14ac:dyDescent="0.2">
      <c r="M22" s="40"/>
    </row>
    <row r="23" spans="11:13" x14ac:dyDescent="0.2">
      <c r="M23" s="40"/>
    </row>
    <row r="24" spans="11:13" x14ac:dyDescent="0.2">
      <c r="M24" s="40"/>
    </row>
    <row r="25" spans="11:13" x14ac:dyDescent="0.2">
      <c r="M25" s="40"/>
    </row>
    <row r="26" spans="11:13" x14ac:dyDescent="0.2">
      <c r="M26" s="40"/>
    </row>
    <row r="27" spans="11:13" x14ac:dyDescent="0.2">
      <c r="M27" s="40"/>
    </row>
  </sheetData>
  <mergeCells count="9">
    <mergeCell ref="B6:C6"/>
    <mergeCell ref="D6:E6"/>
    <mergeCell ref="F6:J6"/>
    <mergeCell ref="A1:J1"/>
    <mergeCell ref="A2:J2"/>
    <mergeCell ref="A3:J3"/>
    <mergeCell ref="A4:J4"/>
    <mergeCell ref="A6:A7"/>
    <mergeCell ref="A5:J5"/>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B. Summ of Req.1</vt:lpstr>
      <vt:lpstr>B. Summ of Req. by DU</vt:lpstr>
      <vt:lpstr>C. Program Changes by DU (2)</vt:lpstr>
      <vt:lpstr>D. Strategic Goals &amp; Objectives</vt:lpstr>
      <vt:lpstr>E. ATB Justification1</vt:lpstr>
      <vt:lpstr>F. 2012 Crosswalk</vt:lpstr>
      <vt:lpstr>G. 2013 Crosswalk1</vt:lpstr>
      <vt:lpstr>H. Reimbursable Resources</vt:lpstr>
      <vt:lpstr>I. Permanent Positions</vt:lpstr>
      <vt:lpstr>J. Financial Analysis</vt:lpstr>
      <vt:lpstr>K. Summary by Grade</vt:lpstr>
      <vt:lpstr>L. Summary by OC</vt:lpstr>
      <vt:lpstr>'B. Summ of Req. by DU'!Print_Area</vt:lpstr>
      <vt:lpstr>'B. Summ of Req.1'!Print_Area</vt:lpstr>
      <vt:lpstr>'C. Program Changes by DU (2)'!Print_Area</vt:lpstr>
      <vt:lpstr>'D. Strategic Goals &amp; Objectives'!Print_Area</vt:lpstr>
      <vt:lpstr>'E. ATB Justification1'!Print_Area</vt:lpstr>
      <vt:lpstr>'F. 2012 Crosswalk'!Print_Area</vt:lpstr>
      <vt:lpstr>'G. 2013 Crosswalk1'!Print_Area</vt:lpstr>
      <vt:lpstr>'H. Reimbursable Resources'!Print_Area</vt:lpstr>
      <vt:lpstr>'I. Permanent Positions'!Print_Area</vt:lpstr>
      <vt:lpstr>'J. Financial Analysis'!Print_Area</vt:lpstr>
      <vt:lpstr>'K. Summary by Grade'!Print_Area</vt:lpstr>
      <vt:lpstr>'L. Summary by OC'!Print_Area</vt:lpstr>
      <vt:lpstr>'E. ATB Justification1'!Print_Titles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Joey Reyes</cp:lastModifiedBy>
  <cp:lastPrinted>2013-03-27T15:59:55Z</cp:lastPrinted>
  <dcterms:created xsi:type="dcterms:W3CDTF">2012-12-06T16:08:32Z</dcterms:created>
  <dcterms:modified xsi:type="dcterms:W3CDTF">2013-03-27T16:00:35Z</dcterms:modified>
</cp:coreProperties>
</file>