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575" yWindow="105" windowWidth="9270" windowHeight="11700" tabRatio="806" activeTab="14"/>
  </bookViews>
  <sheets>
    <sheet name="B. Summ of Req." sheetId="20" r:id="rId1"/>
    <sheet name="B. Summ of Req. by DU" sheetId="4" r:id="rId2"/>
    <sheet name="C. Program Changes by DU" sheetId="5" r:id="rId3"/>
    <sheet name="C. Program Changes by DU (2)" sheetId="19" state="hidden" r:id="rId4"/>
    <sheet name="D. Strategic Goals &amp; Objectives" sheetId="8" r:id="rId5"/>
    <sheet name="E. ATB Justification" sheetId="21" state="hidden" r:id="rId6"/>
    <sheet name="F. 2012 Crosswalk" sheetId="10" r:id="rId7"/>
    <sheet name="G. 2013 Crosswalk" sheetId="11" r:id="rId8"/>
    <sheet name="G. 2013 Crosswalk (2)" sheetId="22" state="hidden" r:id="rId9"/>
    <sheet name="H. Reimbursable Resources" sheetId="12" state="hidden" r:id="rId10"/>
    <sheet name="I. Permanent Positions" sheetId="13" state="hidden" r:id="rId11"/>
    <sheet name="J. Financial Analysis" sheetId="16" state="hidden" r:id="rId12"/>
    <sheet name="J. Financial Analysis (2)" sheetId="23" r:id="rId13"/>
    <sheet name="K. Summary by Grade" sheetId="18" state="hidden" r:id="rId14"/>
    <sheet name="L. Summary by OC" sheetId="14" r:id="rId15"/>
    <sheet name="Sheet1" sheetId="24" state="hidden" r:id="rId16"/>
  </sheets>
  <definedNames>
    <definedName name="_11POS_BY_CAT" localSheetId="8">#REF!</definedName>
    <definedName name="_11POS_BY_CAT" localSheetId="12">#REF!</definedName>
    <definedName name="_11POS_BY_CAT">#REF!</definedName>
    <definedName name="_1ATTORNEY_SUPP" localSheetId="8">#REF!</definedName>
    <definedName name="_1ATTORNEY_SUPP" localSheetId="12">#REF!</definedName>
    <definedName name="_1ATTORNEY_SUPP">#REF!</definedName>
    <definedName name="_2ATTORNEY_SUPP" localSheetId="8">#REF!</definedName>
    <definedName name="_2ATTORNEY_SUPP">#REF!</definedName>
    <definedName name="_2GA_ROLLUP">#REF!</definedName>
    <definedName name="_3POS_BY_CAT">#REF!</definedName>
    <definedName name="_6GA_ROLLUP">#REF!</definedName>
    <definedName name="_7GA_ROLLUP">#REF!</definedName>
    <definedName name="_9POS_BY_CAT">#REF!</definedName>
    <definedName name="DL">#REF!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INTEL">#REF!</definedName>
    <definedName name="JMD">#REF!</definedName>
    <definedName name="PART">#REF!</definedName>
    <definedName name="_xlnm.Print_Area" localSheetId="0">'B. Summ of Req.'!$A$1:$D$54</definedName>
    <definedName name="_xlnm.Print_Area" localSheetId="1">'B. Summ of Req. by DU'!$A$1:$M$85</definedName>
    <definedName name="_xlnm.Print_Area" localSheetId="2">'C. Program Changes by DU'!$A$1:$N$36</definedName>
    <definedName name="_xlnm.Print_Area" localSheetId="3">'C. Program Changes by DU (2)'!$A$1:$N$21</definedName>
    <definedName name="_xlnm.Print_Area" localSheetId="4">'D. Strategic Goals &amp; Objectives'!$A$1:$N$32</definedName>
    <definedName name="_xlnm.Print_Area" localSheetId="5">'E. ATB Justification'!$A$1:$G$75</definedName>
    <definedName name="_xlnm.Print_Area" localSheetId="6">'F. 2012 Crosswalk'!$A$1:$O$52</definedName>
    <definedName name="_xlnm.Print_Area" localSheetId="7">'G. 2013 Crosswalk'!$A$1:$M$66</definedName>
    <definedName name="_xlnm.Print_Area" localSheetId="8">'G. 2013 Crosswalk (2)'!$A$1:$M$35</definedName>
    <definedName name="_xlnm.Print_Area" localSheetId="9">'H. Reimbursable Resources'!$A$1:$M$22</definedName>
    <definedName name="_xlnm.Print_Area" localSheetId="10">'I. Permanent Positions'!$A$1:$J$30</definedName>
    <definedName name="_xlnm.Print_Area" localSheetId="11">'J. Financial Analysis'!$A$1:$O$73</definedName>
    <definedName name="_xlnm.Print_Area" localSheetId="12">'J. Financial Analysis (2)'!$A$1:$O$73</definedName>
    <definedName name="_xlnm.Print_Area" localSheetId="13">'K. Summary by Grade'!$A$1:$L$30</definedName>
    <definedName name="_xlnm.Print_Area" localSheetId="14">'L. Summary by OC'!$A$1:$I$53</definedName>
    <definedName name="_xlnm.Print_Area">#REF!</definedName>
    <definedName name="_xlnm.Print_Titles" localSheetId="5">'E. ATB Justification'!$1:$6</definedName>
    <definedName name="_xlnm.Print_Titles" localSheetId="11">'J. Financial Analysis'!$1:$5</definedName>
    <definedName name="_xlnm.Print_Titles" localSheetId="12">'J. Financial Analysis (2)'!$1:$5</definedName>
    <definedName name="REIMPRO" localSheetId="8">#REF!</definedName>
    <definedName name="REIMPRO">#REF!</definedName>
    <definedName name="REIMSOR" localSheetId="8">#REF!</definedName>
    <definedName name="REIMSOR">#REF!</definedName>
    <definedName name="Test" localSheetId="8">#REF!</definedName>
    <definedName name="Test">#REF!</definedName>
  </definedNames>
  <calcPr calcId="145621"/>
</workbook>
</file>

<file path=xl/calcChain.xml><?xml version="1.0" encoding="utf-8"?>
<calcChain xmlns="http://schemas.openxmlformats.org/spreadsheetml/2006/main">
  <c r="C26" i="14" l="1"/>
  <c r="I41" i="14" l="1"/>
  <c r="I40" i="14"/>
  <c r="J16" i="11" l="1"/>
  <c r="J17" i="11"/>
  <c r="I17" i="11"/>
  <c r="J15" i="11"/>
  <c r="J12" i="11"/>
  <c r="J32" i="11"/>
  <c r="J21" i="11"/>
  <c r="J18" i="11"/>
  <c r="J9" i="11"/>
  <c r="J20" i="11" l="1"/>
  <c r="J13" i="11"/>
  <c r="I13" i="11" l="1"/>
  <c r="I21" i="11"/>
  <c r="I18" i="11"/>
  <c r="I15" i="11"/>
  <c r="I12" i="11"/>
  <c r="I9" i="11"/>
  <c r="I26" i="14" l="1"/>
  <c r="I43" i="14"/>
  <c r="I44" i="14"/>
  <c r="I42" i="14"/>
  <c r="J55" i="4" l="1"/>
  <c r="J73" i="4"/>
  <c r="J72" i="4"/>
  <c r="I75" i="4"/>
  <c r="H75" i="4"/>
  <c r="G75" i="4"/>
  <c r="F75" i="4"/>
  <c r="E75" i="4"/>
  <c r="C75" i="4"/>
  <c r="B75" i="4"/>
  <c r="D75" i="4"/>
  <c r="M37" i="4" l="1"/>
  <c r="J31" i="4"/>
  <c r="J30" i="4"/>
  <c r="J29" i="4"/>
  <c r="J28" i="4"/>
  <c r="J23" i="4"/>
  <c r="J22" i="4"/>
  <c r="J21" i="4"/>
  <c r="J19" i="4"/>
  <c r="J18" i="4"/>
  <c r="J17" i="4"/>
  <c r="J16" i="4"/>
  <c r="J14" i="4"/>
  <c r="J13" i="4"/>
  <c r="J12" i="4"/>
  <c r="J11" i="4"/>
  <c r="J10" i="4"/>
  <c r="M31" i="11" l="1"/>
  <c r="M30" i="11"/>
  <c r="M29" i="11"/>
  <c r="M28" i="11"/>
  <c r="M27" i="11"/>
  <c r="M26" i="11"/>
  <c r="M25" i="11"/>
  <c r="M24" i="11"/>
  <c r="M23" i="11"/>
  <c r="M22" i="11"/>
  <c r="M21" i="11"/>
  <c r="M20" i="11"/>
  <c r="M19" i="11"/>
  <c r="M18" i="11"/>
  <c r="M17" i="11"/>
  <c r="M16" i="11"/>
  <c r="M15" i="11"/>
  <c r="M13" i="11"/>
  <c r="M12" i="11"/>
  <c r="M11" i="11"/>
  <c r="M10" i="11"/>
  <c r="M9" i="11"/>
  <c r="L22" i="10"/>
  <c r="L19" i="10"/>
  <c r="L18" i="10"/>
  <c r="L16" i="10"/>
  <c r="L13" i="10"/>
  <c r="L14" i="10"/>
  <c r="L10" i="10"/>
  <c r="A3" i="23" l="1"/>
  <c r="A2" i="23"/>
  <c r="O72" i="23"/>
  <c r="O71" i="23"/>
  <c r="O70" i="23"/>
  <c r="O69" i="23"/>
  <c r="O68" i="23"/>
  <c r="O67" i="23"/>
  <c r="O66" i="23"/>
  <c r="O65" i="23"/>
  <c r="O64" i="23"/>
  <c r="O63" i="23"/>
  <c r="O62" i="23"/>
  <c r="O61" i="23"/>
  <c r="O60" i="23"/>
  <c r="O58" i="23"/>
  <c r="M56" i="23"/>
  <c r="M59" i="23" s="1"/>
  <c r="M73" i="23" s="1"/>
  <c r="L56" i="23"/>
  <c r="K56" i="23"/>
  <c r="K57" i="23" s="1"/>
  <c r="J56" i="23"/>
  <c r="I56" i="23"/>
  <c r="I57" i="23" s="1"/>
  <c r="I59" i="23" s="1"/>
  <c r="I73" i="23" s="1"/>
  <c r="H56" i="23"/>
  <c r="G56" i="23"/>
  <c r="G59" i="23" s="1"/>
  <c r="G73" i="23" s="1"/>
  <c r="F56" i="23"/>
  <c r="F57" i="23" s="1"/>
  <c r="F59" i="23" s="1"/>
  <c r="F73" i="23" s="1"/>
  <c r="E56" i="23"/>
  <c r="E57" i="23" s="1"/>
  <c r="E59" i="23" s="1"/>
  <c r="E73" i="23" s="1"/>
  <c r="D56" i="23"/>
  <c r="C56" i="23"/>
  <c r="B56" i="23"/>
  <c r="B57" i="23" s="1"/>
  <c r="B59" i="23" s="1"/>
  <c r="B73" i="23" s="1"/>
  <c r="O55" i="23"/>
  <c r="N55" i="23"/>
  <c r="O54" i="23"/>
  <c r="N54" i="23"/>
  <c r="O53" i="23"/>
  <c r="N53" i="23"/>
  <c r="O52" i="23"/>
  <c r="N52" i="23"/>
  <c r="O51" i="23"/>
  <c r="N51" i="23"/>
  <c r="O50" i="23"/>
  <c r="N50" i="23"/>
  <c r="O49" i="23"/>
  <c r="N49" i="23"/>
  <c r="O48" i="23"/>
  <c r="N48" i="23"/>
  <c r="O47" i="23"/>
  <c r="N47" i="23"/>
  <c r="O46" i="23"/>
  <c r="N46" i="23"/>
  <c r="O45" i="23"/>
  <c r="N45" i="23"/>
  <c r="O44" i="23"/>
  <c r="N44" i="23"/>
  <c r="M24" i="23"/>
  <c r="M38" i="23" s="1"/>
  <c r="M21" i="23"/>
  <c r="L21" i="23"/>
  <c r="L22" i="23" s="1"/>
  <c r="L24" i="23" s="1"/>
  <c r="L38" i="23" s="1"/>
  <c r="K21" i="23"/>
  <c r="J21" i="23"/>
  <c r="J22" i="23" s="1"/>
  <c r="I21" i="23"/>
  <c r="I22" i="23" s="1"/>
  <c r="I24" i="23" s="1"/>
  <c r="I38" i="23" s="1"/>
  <c r="H21" i="23"/>
  <c r="G21" i="23"/>
  <c r="G24" i="23" s="1"/>
  <c r="G38" i="23" s="1"/>
  <c r="F21" i="23"/>
  <c r="E21" i="23"/>
  <c r="E22" i="23" s="1"/>
  <c r="E24" i="23" s="1"/>
  <c r="E38" i="23" s="1"/>
  <c r="D21" i="23"/>
  <c r="D22" i="23" s="1"/>
  <c r="D24" i="23" s="1"/>
  <c r="D38" i="23" s="1"/>
  <c r="C21" i="23"/>
  <c r="B21" i="23"/>
  <c r="B22" i="23" s="1"/>
  <c r="J57" i="23" l="1"/>
  <c r="J59" i="23" s="1"/>
  <c r="J73" i="23" s="1"/>
  <c r="H22" i="23"/>
  <c r="H24" i="23" s="1"/>
  <c r="H38" i="23" s="1"/>
  <c r="O56" i="23"/>
  <c r="K59" i="23"/>
  <c r="K73" i="23" s="1"/>
  <c r="C57" i="23"/>
  <c r="C59" i="23" s="1"/>
  <c r="C73" i="23" s="1"/>
  <c r="K22" i="23"/>
  <c r="K24" i="23" s="1"/>
  <c r="K38" i="23" s="1"/>
  <c r="F22" i="23"/>
  <c r="C22" i="23"/>
  <c r="H57" i="23"/>
  <c r="H59" i="23" s="1"/>
  <c r="H73" i="23" s="1"/>
  <c r="L57" i="23"/>
  <c r="L59" i="23" s="1"/>
  <c r="L73" i="23" s="1"/>
  <c r="B24" i="23"/>
  <c r="J24" i="23"/>
  <c r="J38" i="23" s="1"/>
  <c r="N56" i="23"/>
  <c r="D57" i="23"/>
  <c r="D59" i="23" s="1"/>
  <c r="D73" i="23" s="1"/>
  <c r="N57" i="23" l="1"/>
  <c r="O57" i="23"/>
  <c r="C24" i="23"/>
  <c r="B38" i="23"/>
  <c r="F24" i="23"/>
  <c r="F38" i="23" s="1"/>
  <c r="N59" i="23" l="1"/>
  <c r="N73" i="23" s="1"/>
  <c r="C38" i="23"/>
  <c r="O59" i="23"/>
  <c r="O73" i="23" s="1"/>
  <c r="B21" i="16" l="1"/>
  <c r="C21" i="16"/>
  <c r="C22" i="16" s="1"/>
  <c r="D21" i="16"/>
  <c r="D22" i="16" s="1"/>
  <c r="E21" i="16"/>
  <c r="F21" i="16"/>
  <c r="F22" i="16" s="1"/>
  <c r="G21" i="16"/>
  <c r="G24" i="16" s="1"/>
  <c r="H21" i="16"/>
  <c r="I21" i="16"/>
  <c r="I22" i="16" s="1"/>
  <c r="I24" i="16" s="1"/>
  <c r="J21" i="16"/>
  <c r="K21" i="16"/>
  <c r="K22" i="16" s="1"/>
  <c r="L21" i="16"/>
  <c r="M21" i="16"/>
  <c r="M24" i="16" s="1"/>
  <c r="B22" i="16"/>
  <c r="J22" i="16"/>
  <c r="J24" i="16" s="1"/>
  <c r="E22" i="16" l="1"/>
  <c r="E24" i="16" s="1"/>
  <c r="F24" i="16"/>
  <c r="B24" i="16"/>
  <c r="B38" i="16" s="1"/>
  <c r="D24" i="16"/>
  <c r="C24" i="16"/>
  <c r="K24" i="16"/>
  <c r="L22" i="16"/>
  <c r="L24" i="16" s="1"/>
  <c r="H22" i="16"/>
  <c r="H24" i="16" s="1"/>
  <c r="J18" i="10" l="1"/>
  <c r="J13" i="10"/>
  <c r="J10" i="10"/>
  <c r="O33" i="10"/>
  <c r="L21" i="22" l="1"/>
  <c r="L20" i="22"/>
  <c r="L16" i="22"/>
  <c r="M14" i="22"/>
  <c r="J13" i="22"/>
  <c r="I13" i="22"/>
  <c r="I17" i="22" s="1"/>
  <c r="I22" i="22" s="1"/>
  <c r="H13" i="22"/>
  <c r="G13" i="22"/>
  <c r="G17" i="22" s="1"/>
  <c r="G22" i="22" s="1"/>
  <c r="F13" i="22"/>
  <c r="E13" i="22"/>
  <c r="D13" i="22"/>
  <c r="D15" i="22" s="1"/>
  <c r="C13" i="22"/>
  <c r="C17" i="22" s="1"/>
  <c r="C22" i="22" s="1"/>
  <c r="B13" i="22"/>
  <c r="M12" i="22"/>
  <c r="M13" i="22" s="1"/>
  <c r="M15" i="22" s="1"/>
  <c r="L12" i="22"/>
  <c r="K12" i="22"/>
  <c r="M11" i="22"/>
  <c r="L11" i="22"/>
  <c r="K11" i="22"/>
  <c r="M10" i="22"/>
  <c r="L10" i="22"/>
  <c r="K10" i="22"/>
  <c r="M9" i="22"/>
  <c r="L9" i="22"/>
  <c r="K9" i="22"/>
  <c r="K13" i="22" l="1"/>
  <c r="L13" i="22"/>
  <c r="L17" i="22" s="1"/>
  <c r="L22" i="22" s="1"/>
  <c r="M42" i="10"/>
  <c r="M41" i="10"/>
  <c r="M37" i="10"/>
  <c r="O35" i="10"/>
  <c r="O32" i="10"/>
  <c r="O31" i="10"/>
  <c r="O30" i="10"/>
  <c r="O29" i="10"/>
  <c r="O28" i="10"/>
  <c r="O27" i="10"/>
  <c r="O26" i="10"/>
  <c r="O25" i="10"/>
  <c r="O24" i="10"/>
  <c r="O23" i="10"/>
  <c r="O22" i="10"/>
  <c r="O21" i="10"/>
  <c r="O20" i="10"/>
  <c r="O19" i="10"/>
  <c r="O18" i="10"/>
  <c r="O17" i="10"/>
  <c r="O16" i="10"/>
  <c r="O14" i="10"/>
  <c r="O13" i="10"/>
  <c r="O12" i="10"/>
  <c r="O11" i="10"/>
  <c r="O10" i="10"/>
  <c r="K36" i="10"/>
  <c r="A35" i="5"/>
  <c r="A34" i="5"/>
  <c r="A33" i="5"/>
  <c r="A32" i="5"/>
  <c r="A17" i="5"/>
  <c r="A16" i="5"/>
  <c r="C12" i="5"/>
  <c r="D12" i="5"/>
  <c r="E12" i="5"/>
  <c r="F12" i="5"/>
  <c r="G12" i="5"/>
  <c r="H12" i="5"/>
  <c r="I12" i="5"/>
  <c r="J12" i="5"/>
  <c r="L32" i="4"/>
  <c r="K32" i="4"/>
  <c r="M31" i="4"/>
  <c r="J71" i="4" s="1"/>
  <c r="L31" i="4"/>
  <c r="K31" i="4"/>
  <c r="M30" i="4"/>
  <c r="J70" i="4" s="1"/>
  <c r="L30" i="4"/>
  <c r="K30" i="4"/>
  <c r="M29" i="4"/>
  <c r="J69" i="4" s="1"/>
  <c r="L29" i="4"/>
  <c r="K29" i="4"/>
  <c r="M28" i="4"/>
  <c r="J68" i="4" s="1"/>
  <c r="L28" i="4"/>
  <c r="K28" i="4"/>
  <c r="M27" i="4"/>
  <c r="J67" i="4" s="1"/>
  <c r="L27" i="4"/>
  <c r="K27" i="4"/>
  <c r="M26" i="4"/>
  <c r="J66" i="4" s="1"/>
  <c r="L26" i="4"/>
  <c r="K26" i="4"/>
  <c r="M25" i="4"/>
  <c r="J65" i="4" s="1"/>
  <c r="L25" i="4"/>
  <c r="K25" i="4"/>
  <c r="M24" i="4"/>
  <c r="J64" i="4" s="1"/>
  <c r="L24" i="4"/>
  <c r="K24" i="4"/>
  <c r="M23" i="4"/>
  <c r="J63" i="4" s="1"/>
  <c r="L23" i="4"/>
  <c r="K23" i="4"/>
  <c r="M22" i="4"/>
  <c r="J62" i="4" s="1"/>
  <c r="L22" i="4"/>
  <c r="K22" i="4"/>
  <c r="M21" i="4"/>
  <c r="J61" i="4" s="1"/>
  <c r="L21" i="4"/>
  <c r="K21" i="4"/>
  <c r="M20" i="4"/>
  <c r="J60" i="4" s="1"/>
  <c r="L20" i="4"/>
  <c r="K20" i="4"/>
  <c r="M19" i="4"/>
  <c r="J59" i="4" s="1"/>
  <c r="L19" i="4"/>
  <c r="K19" i="4"/>
  <c r="M18" i="4"/>
  <c r="J58" i="4" s="1"/>
  <c r="L18" i="4"/>
  <c r="K18" i="4"/>
  <c r="M17" i="4"/>
  <c r="J57" i="4" s="1"/>
  <c r="L17" i="4"/>
  <c r="K17" i="4"/>
  <c r="M16" i="4"/>
  <c r="J56" i="4" s="1"/>
  <c r="L16" i="4"/>
  <c r="K16" i="4"/>
  <c r="L15" i="4"/>
  <c r="K15" i="4"/>
  <c r="M14" i="4"/>
  <c r="J54" i="4" s="1"/>
  <c r="L14" i="4"/>
  <c r="K14" i="4"/>
  <c r="M13" i="4"/>
  <c r="J53" i="4" s="1"/>
  <c r="L13" i="4"/>
  <c r="K13" i="4"/>
  <c r="M12" i="4"/>
  <c r="J52" i="4" s="1"/>
  <c r="L12" i="4"/>
  <c r="K12" i="4"/>
  <c r="M11" i="4"/>
  <c r="J51" i="4" s="1"/>
  <c r="L11" i="4"/>
  <c r="K11" i="4"/>
  <c r="M10" i="4"/>
  <c r="J50" i="4" s="1"/>
  <c r="L10" i="4"/>
  <c r="K10" i="4"/>
  <c r="J75" i="4" l="1"/>
  <c r="J77" i="4" s="1"/>
  <c r="A3" i="5"/>
  <c r="A3" i="19"/>
  <c r="A3" i="8"/>
  <c r="A3" i="21"/>
  <c r="A3" i="10"/>
  <c r="A3" i="11"/>
  <c r="A3" i="12"/>
  <c r="A3" i="4"/>
  <c r="A2" i="11" l="1"/>
  <c r="A2" i="10"/>
  <c r="A2" i="21"/>
  <c r="A2" i="12"/>
  <c r="A2" i="13"/>
  <c r="A2" i="16"/>
  <c r="A2" i="18"/>
  <c r="A2" i="14"/>
  <c r="A2" i="8"/>
  <c r="A2" i="19"/>
  <c r="A2" i="5"/>
  <c r="A2" i="4"/>
  <c r="E11" i="21" l="1"/>
  <c r="F11" i="21"/>
  <c r="G11" i="21"/>
  <c r="E15" i="21"/>
  <c r="F15" i="21"/>
  <c r="G15" i="21"/>
  <c r="C26" i="21"/>
  <c r="C28" i="21" s="1"/>
  <c r="C41" i="21" s="1"/>
  <c r="D26" i="21"/>
  <c r="D28" i="21"/>
  <c r="D33" i="21"/>
  <c r="D40" i="21" s="1"/>
  <c r="E46" i="21"/>
  <c r="F46" i="21"/>
  <c r="E51" i="21"/>
  <c r="F51" i="21"/>
  <c r="G51" i="21"/>
  <c r="E55" i="21"/>
  <c r="F55" i="21"/>
  <c r="G55" i="21"/>
  <c r="E62" i="21"/>
  <c r="F62" i="21"/>
  <c r="G62" i="21"/>
  <c r="E66" i="21"/>
  <c r="F66" i="21"/>
  <c r="G66" i="21"/>
  <c r="E70" i="21"/>
  <c r="F70" i="21"/>
  <c r="E71" i="21"/>
  <c r="E75" i="21"/>
  <c r="F75" i="21"/>
  <c r="G75" i="21"/>
  <c r="F71" i="21" l="1"/>
  <c r="D41" i="21"/>
  <c r="G68" i="21"/>
  <c r="G69" i="21" l="1"/>
  <c r="G70" i="21" s="1"/>
  <c r="G22" i="21"/>
  <c r="G46" i="21" s="1"/>
  <c r="G71" i="21" l="1"/>
  <c r="D47" i="20"/>
  <c r="C47" i="20"/>
  <c r="B47" i="20"/>
  <c r="D41" i="20"/>
  <c r="C41" i="20"/>
  <c r="B41" i="20"/>
  <c r="D33" i="20"/>
  <c r="C33" i="20"/>
  <c r="B33" i="20"/>
  <c r="D22" i="20"/>
  <c r="C22" i="20"/>
  <c r="B22" i="20"/>
  <c r="D10" i="20"/>
  <c r="D15" i="20" s="1"/>
  <c r="C10" i="20"/>
  <c r="C15" i="20" s="1"/>
  <c r="B10" i="20"/>
  <c r="B15" i="20" s="1"/>
  <c r="C34" i="20" l="1"/>
  <c r="B48" i="20"/>
  <c r="D34" i="20"/>
  <c r="D35" i="20" s="1"/>
  <c r="B34" i="20"/>
  <c r="B35" i="20" s="1"/>
  <c r="C48" i="20"/>
  <c r="D48" i="20"/>
  <c r="C35" i="20"/>
  <c r="D49" i="20" l="1"/>
  <c r="B49" i="20"/>
  <c r="B52" i="20" s="1"/>
  <c r="C49" i="20"/>
  <c r="C52" i="20" s="1"/>
  <c r="D51" i="20" l="1"/>
  <c r="D52" i="20"/>
  <c r="B51" i="20"/>
  <c r="C51" i="20"/>
  <c r="N42" i="10"/>
  <c r="N41" i="10"/>
  <c r="N37" i="10"/>
  <c r="O9" i="10"/>
  <c r="G36" i="10"/>
  <c r="F36" i="10"/>
  <c r="F38" i="10" s="1"/>
  <c r="F43" i="10" s="1"/>
  <c r="E36" i="10"/>
  <c r="L55" i="11" l="1"/>
  <c r="L54" i="11"/>
  <c r="L50" i="11"/>
  <c r="L46" i="11"/>
  <c r="L45" i="11"/>
  <c r="L44" i="11"/>
  <c r="K46" i="11"/>
  <c r="K45" i="11"/>
  <c r="K44" i="11"/>
  <c r="N9" i="10" l="1"/>
  <c r="B10" i="14" l="1"/>
  <c r="B14" i="14" s="1"/>
  <c r="K9" i="12"/>
  <c r="C27" i="8"/>
  <c r="C13" i="8"/>
  <c r="K16" i="5"/>
  <c r="K9" i="19"/>
  <c r="B35" i="4"/>
  <c r="M48" i="11" l="1"/>
  <c r="M9" i="10"/>
  <c r="M36" i="4" l="1"/>
  <c r="I25" i="13" l="1"/>
  <c r="I24" i="13"/>
  <c r="I23" i="13"/>
  <c r="I22" i="13"/>
  <c r="I21" i="13"/>
  <c r="I20" i="13"/>
  <c r="I19" i="13"/>
  <c r="I18" i="13"/>
  <c r="I17" i="13"/>
  <c r="I16" i="13"/>
  <c r="I15" i="13"/>
  <c r="I14" i="13"/>
  <c r="I13" i="13"/>
  <c r="I12" i="13"/>
  <c r="I11" i="13"/>
  <c r="I10" i="13"/>
  <c r="I9" i="13"/>
  <c r="N20" i="19"/>
  <c r="M20" i="19"/>
  <c r="L20" i="19"/>
  <c r="K20" i="19"/>
  <c r="N19" i="19"/>
  <c r="M19" i="19"/>
  <c r="L19" i="19"/>
  <c r="K19" i="19"/>
  <c r="N18" i="19"/>
  <c r="M18" i="19"/>
  <c r="L18" i="19"/>
  <c r="K18" i="19"/>
  <c r="N17" i="19"/>
  <c r="N21" i="19" s="1"/>
  <c r="M17" i="19"/>
  <c r="L17" i="19"/>
  <c r="L21" i="19" s="1"/>
  <c r="K17" i="19"/>
  <c r="N12" i="19"/>
  <c r="M12" i="19"/>
  <c r="L12" i="19"/>
  <c r="K12" i="19"/>
  <c r="N11" i="19"/>
  <c r="M11" i="19"/>
  <c r="L11" i="19"/>
  <c r="K11" i="19"/>
  <c r="N10" i="19"/>
  <c r="M10" i="19"/>
  <c r="L10" i="19"/>
  <c r="K10" i="19"/>
  <c r="K13" i="19" s="1"/>
  <c r="N9" i="19"/>
  <c r="N13" i="19" s="1"/>
  <c r="M9" i="19"/>
  <c r="M13" i="19" s="1"/>
  <c r="L9" i="19"/>
  <c r="L13" i="19" s="1"/>
  <c r="J21" i="19"/>
  <c r="I21" i="19"/>
  <c r="H21" i="19"/>
  <c r="G21" i="19"/>
  <c r="F21" i="19"/>
  <c r="E21" i="19"/>
  <c r="D21" i="19"/>
  <c r="C21" i="19"/>
  <c r="K21" i="19"/>
  <c r="J13" i="19"/>
  <c r="I13" i="19"/>
  <c r="H13" i="19"/>
  <c r="G13" i="19"/>
  <c r="F13" i="19"/>
  <c r="E13" i="19"/>
  <c r="D13" i="19"/>
  <c r="C13" i="19"/>
  <c r="M32" i="5"/>
  <c r="N35" i="5"/>
  <c r="M35" i="5"/>
  <c r="L35" i="5"/>
  <c r="K35" i="5"/>
  <c r="N34" i="5"/>
  <c r="M34" i="5"/>
  <c r="L34" i="5"/>
  <c r="K34" i="5"/>
  <c r="N33" i="5"/>
  <c r="M33" i="5"/>
  <c r="L33" i="5"/>
  <c r="K33" i="5"/>
  <c r="N32" i="5"/>
  <c r="N36" i="5" s="1"/>
  <c r="L32" i="5"/>
  <c r="K32" i="5"/>
  <c r="N19" i="5"/>
  <c r="M19" i="5"/>
  <c r="L19" i="5"/>
  <c r="K19" i="5"/>
  <c r="M18" i="5"/>
  <c r="L18" i="5"/>
  <c r="K18" i="5"/>
  <c r="N17" i="5"/>
  <c r="M17" i="5"/>
  <c r="L17" i="5"/>
  <c r="K17" i="5"/>
  <c r="K20" i="5" s="1"/>
  <c r="M16" i="5"/>
  <c r="L16" i="5"/>
  <c r="N16" i="5"/>
  <c r="H36" i="5"/>
  <c r="D36" i="5"/>
  <c r="H28" i="5"/>
  <c r="D28" i="5"/>
  <c r="H20" i="5"/>
  <c r="D20" i="5"/>
  <c r="N20" i="5" l="1"/>
  <c r="K36" i="5"/>
  <c r="M20" i="5"/>
  <c r="L20" i="5"/>
  <c r="L36" i="5"/>
  <c r="M36" i="5"/>
  <c r="M21" i="19"/>
  <c r="L25" i="18"/>
  <c r="K25" i="18"/>
  <c r="L24" i="18"/>
  <c r="K24" i="18"/>
  <c r="L23" i="18"/>
  <c r="K23" i="18"/>
  <c r="L22" i="18"/>
  <c r="K22" i="18"/>
  <c r="L21" i="18"/>
  <c r="K21" i="18"/>
  <c r="L20" i="18"/>
  <c r="K20" i="18"/>
  <c r="L19" i="18"/>
  <c r="K19" i="18"/>
  <c r="L18" i="18"/>
  <c r="K18" i="18"/>
  <c r="L17" i="18"/>
  <c r="K17" i="18"/>
  <c r="L16" i="18"/>
  <c r="K16" i="18"/>
  <c r="L15" i="18"/>
  <c r="K15" i="18"/>
  <c r="L14" i="18"/>
  <c r="K14" i="18"/>
  <c r="L13" i="18"/>
  <c r="K13" i="18"/>
  <c r="L12" i="18"/>
  <c r="K12" i="18"/>
  <c r="L11" i="18"/>
  <c r="K11" i="18"/>
  <c r="L10" i="18"/>
  <c r="K10" i="18"/>
  <c r="J26" i="18"/>
  <c r="I26" i="18"/>
  <c r="H26" i="18"/>
  <c r="G26" i="18"/>
  <c r="F26" i="18"/>
  <c r="E26" i="18"/>
  <c r="L9" i="18"/>
  <c r="K9" i="18"/>
  <c r="O72" i="16"/>
  <c r="O71" i="16"/>
  <c r="O70" i="16"/>
  <c r="O69" i="16"/>
  <c r="O68" i="16"/>
  <c r="O67" i="16"/>
  <c r="O66" i="16"/>
  <c r="O65" i="16"/>
  <c r="O64" i="16"/>
  <c r="O63" i="16"/>
  <c r="O62" i="16"/>
  <c r="O61" i="16"/>
  <c r="O60" i="16"/>
  <c r="O58" i="16"/>
  <c r="M56" i="16"/>
  <c r="L56" i="16"/>
  <c r="L57" i="16" s="1"/>
  <c r="L59" i="16" s="1"/>
  <c r="L73" i="16" s="1"/>
  <c r="K56" i="16"/>
  <c r="K57" i="16" s="1"/>
  <c r="K59" i="16" s="1"/>
  <c r="K73" i="16" s="1"/>
  <c r="J56" i="16"/>
  <c r="I56" i="16"/>
  <c r="H56" i="16"/>
  <c r="H57" i="16" s="1"/>
  <c r="H59" i="16" s="1"/>
  <c r="H73" i="16" s="1"/>
  <c r="G56" i="16"/>
  <c r="G59" i="16" s="1"/>
  <c r="G73" i="16" s="1"/>
  <c r="F56" i="16"/>
  <c r="E56" i="16"/>
  <c r="D56" i="16"/>
  <c r="D57" i="16" s="1"/>
  <c r="D59" i="16" s="1"/>
  <c r="D73" i="16" s="1"/>
  <c r="C56" i="16"/>
  <c r="C57" i="16" s="1"/>
  <c r="C59" i="16" s="1"/>
  <c r="C73" i="16" s="1"/>
  <c r="B56" i="16"/>
  <c r="O55" i="16"/>
  <c r="N55" i="16"/>
  <c r="O54" i="16"/>
  <c r="N54" i="16"/>
  <c r="O53" i="16"/>
  <c r="N53" i="16"/>
  <c r="O52" i="16"/>
  <c r="N52" i="16"/>
  <c r="O51" i="16"/>
  <c r="N51" i="16"/>
  <c r="O50" i="16"/>
  <c r="N50" i="16"/>
  <c r="O49" i="16"/>
  <c r="N49" i="16"/>
  <c r="O48" i="16"/>
  <c r="N48" i="16"/>
  <c r="O47" i="16"/>
  <c r="N47" i="16"/>
  <c r="O46" i="16"/>
  <c r="N46" i="16"/>
  <c r="O45" i="16"/>
  <c r="N45" i="16"/>
  <c r="O44" i="16"/>
  <c r="N44" i="16"/>
  <c r="N56" i="16" l="1"/>
  <c r="O56" i="16"/>
  <c r="L26" i="18"/>
  <c r="K26" i="18"/>
  <c r="F38" i="16"/>
  <c r="J38" i="16"/>
  <c r="I38" i="16"/>
  <c r="E38" i="16"/>
  <c r="M38" i="16"/>
  <c r="D38" i="16"/>
  <c r="H38" i="16"/>
  <c r="L38" i="16"/>
  <c r="B57" i="16"/>
  <c r="B59" i="16" s="1"/>
  <c r="B73" i="16" s="1"/>
  <c r="F57" i="16"/>
  <c r="F59" i="16" s="1"/>
  <c r="F73" i="16" s="1"/>
  <c r="J57" i="16"/>
  <c r="J59" i="16" s="1"/>
  <c r="J73" i="16" s="1"/>
  <c r="G38" i="16"/>
  <c r="K38" i="16"/>
  <c r="E57" i="16"/>
  <c r="E59" i="16" s="1"/>
  <c r="E73" i="16" s="1"/>
  <c r="I57" i="16"/>
  <c r="I59" i="16" s="1"/>
  <c r="I73" i="16" s="1"/>
  <c r="M59" i="16"/>
  <c r="M73" i="16" s="1"/>
  <c r="I50" i="14"/>
  <c r="I49" i="14"/>
  <c r="H47" i="14"/>
  <c r="N57" i="16" l="1"/>
  <c r="C38" i="16"/>
  <c r="O59" i="16"/>
  <c r="O73" i="16" s="1"/>
  <c r="O57" i="16"/>
  <c r="I39" i="14"/>
  <c r="I38" i="14"/>
  <c r="N59" i="16" l="1"/>
  <c r="N73" i="16" s="1"/>
  <c r="I36" i="14"/>
  <c r="I35" i="14"/>
  <c r="I34" i="14"/>
  <c r="I33" i="14"/>
  <c r="I32" i="14"/>
  <c r="I31" i="14"/>
  <c r="I30" i="14"/>
  <c r="I29" i="14"/>
  <c r="I28" i="14"/>
  <c r="I27" i="14"/>
  <c r="I25" i="14"/>
  <c r="I24" i="14"/>
  <c r="I23" i="14"/>
  <c r="I22" i="14"/>
  <c r="I21" i="14"/>
  <c r="I20" i="14"/>
  <c r="I19" i="14"/>
  <c r="I18" i="14"/>
  <c r="I17" i="14"/>
  <c r="I16" i="14"/>
  <c r="I13" i="14"/>
  <c r="H13" i="14"/>
  <c r="I12" i="14"/>
  <c r="H12" i="14"/>
  <c r="I11" i="14"/>
  <c r="H11" i="14"/>
  <c r="I9" i="14"/>
  <c r="H9" i="14"/>
  <c r="G10" i="14"/>
  <c r="F10" i="14"/>
  <c r="E10" i="14"/>
  <c r="D10" i="14"/>
  <c r="C14" i="14"/>
  <c r="C37" i="14" s="1"/>
  <c r="C45" i="14" s="1"/>
  <c r="B45" i="14"/>
  <c r="I8" i="14"/>
  <c r="H8" i="14"/>
  <c r="G30" i="13"/>
  <c r="F30" i="13"/>
  <c r="E30" i="13"/>
  <c r="D30" i="13"/>
  <c r="C30" i="13"/>
  <c r="B30" i="13"/>
  <c r="J26" i="13"/>
  <c r="H26" i="13"/>
  <c r="H27" i="13" s="1"/>
  <c r="I27" i="13" s="1"/>
  <c r="G26" i="13"/>
  <c r="F26" i="13"/>
  <c r="E26" i="13"/>
  <c r="D26" i="13"/>
  <c r="C26" i="13"/>
  <c r="B26" i="13"/>
  <c r="F45" i="14" l="1"/>
  <c r="F14" i="14"/>
  <c r="G14" i="14"/>
  <c r="G37" i="14" s="1"/>
  <c r="G45" i="14" s="1"/>
  <c r="D45" i="14"/>
  <c r="D14" i="14"/>
  <c r="E14" i="14"/>
  <c r="E37" i="14" s="1"/>
  <c r="E45" i="14" s="1"/>
  <c r="I26" i="13"/>
  <c r="I10" i="14"/>
  <c r="I14" i="14" s="1"/>
  <c r="I37" i="14" s="1"/>
  <c r="H10" i="14"/>
  <c r="H45" i="14" s="1"/>
  <c r="H28" i="13"/>
  <c r="H29" i="13" l="1"/>
  <c r="I29" i="13" s="1"/>
  <c r="I28" i="13"/>
  <c r="I45" i="14"/>
  <c r="H14" i="14"/>
  <c r="H30" i="13"/>
  <c r="J30" i="13"/>
  <c r="I30" i="13" l="1"/>
  <c r="J21" i="12"/>
  <c r="I21" i="12"/>
  <c r="H21" i="12"/>
  <c r="G21" i="12"/>
  <c r="F21" i="12"/>
  <c r="E21" i="12"/>
  <c r="D21" i="12"/>
  <c r="C21" i="12"/>
  <c r="B21" i="12"/>
  <c r="M20" i="12"/>
  <c r="L20" i="12"/>
  <c r="K20" i="12"/>
  <c r="M19" i="12"/>
  <c r="L19" i="12"/>
  <c r="K19" i="12"/>
  <c r="M18" i="12"/>
  <c r="L18" i="12"/>
  <c r="K18" i="12"/>
  <c r="M17" i="12"/>
  <c r="L17" i="12"/>
  <c r="K17" i="12"/>
  <c r="M12" i="12"/>
  <c r="L12" i="12"/>
  <c r="K12" i="12"/>
  <c r="M11" i="12"/>
  <c r="L11" i="12"/>
  <c r="K11" i="12"/>
  <c r="M10" i="12"/>
  <c r="L10" i="12"/>
  <c r="K10" i="12"/>
  <c r="M9" i="12"/>
  <c r="L9" i="12"/>
  <c r="J13" i="12"/>
  <c r="I13" i="12"/>
  <c r="H13" i="12"/>
  <c r="G13" i="12"/>
  <c r="F13" i="12"/>
  <c r="E13" i="12"/>
  <c r="D13" i="12"/>
  <c r="C13" i="12"/>
  <c r="B13" i="12"/>
  <c r="J47" i="11"/>
  <c r="I47" i="11"/>
  <c r="I51" i="11" s="1"/>
  <c r="H47" i="11"/>
  <c r="G47" i="11"/>
  <c r="G51" i="11" s="1"/>
  <c r="G56" i="11" s="1"/>
  <c r="F47" i="11"/>
  <c r="E47" i="11"/>
  <c r="D47" i="11"/>
  <c r="D49" i="11" s="1"/>
  <c r="C47" i="11"/>
  <c r="C51" i="11" s="1"/>
  <c r="C56" i="11" s="1"/>
  <c r="B47" i="11"/>
  <c r="M46" i="11"/>
  <c r="M45" i="11"/>
  <c r="M44" i="11"/>
  <c r="J36" i="10"/>
  <c r="I36" i="10"/>
  <c r="I38" i="10" s="1"/>
  <c r="H36" i="10"/>
  <c r="L36" i="10"/>
  <c r="D36" i="10"/>
  <c r="C36" i="10"/>
  <c r="C38" i="10" s="1"/>
  <c r="C43" i="10" s="1"/>
  <c r="B36" i="10"/>
  <c r="M47" i="11" l="1"/>
  <c r="M49" i="11" s="1"/>
  <c r="I43" i="10"/>
  <c r="L47" i="11"/>
  <c r="L51" i="11" s="1"/>
  <c r="L56" i="11" s="1"/>
  <c r="K47" i="11"/>
  <c r="K21" i="12"/>
  <c r="L21" i="12"/>
  <c r="M21" i="12"/>
  <c r="L13" i="12"/>
  <c r="K13" i="12"/>
  <c r="M13" i="12"/>
  <c r="I56" i="11"/>
  <c r="N36" i="10"/>
  <c r="M36" i="10"/>
  <c r="M38" i="10" s="1"/>
  <c r="O36" i="10"/>
  <c r="N38" i="10" l="1"/>
  <c r="N43" i="10" s="1"/>
  <c r="L27" i="8"/>
  <c r="K27" i="8"/>
  <c r="J27" i="8"/>
  <c r="I27" i="8"/>
  <c r="H27" i="8"/>
  <c r="G27" i="8"/>
  <c r="F27" i="8"/>
  <c r="E27" i="8"/>
  <c r="D27" i="8"/>
  <c r="N26" i="8"/>
  <c r="M26" i="8"/>
  <c r="N25" i="8"/>
  <c r="M25" i="8"/>
  <c r="N24" i="8"/>
  <c r="M24" i="8"/>
  <c r="N23" i="8"/>
  <c r="M23" i="8"/>
  <c r="L21" i="8"/>
  <c r="K21" i="8"/>
  <c r="J21" i="8"/>
  <c r="I21" i="8"/>
  <c r="H21" i="8"/>
  <c r="G21" i="8"/>
  <c r="F21" i="8"/>
  <c r="E21" i="8"/>
  <c r="D21" i="8"/>
  <c r="C21" i="8"/>
  <c r="C28" i="8" s="1"/>
  <c r="M16" i="8"/>
  <c r="N16" i="8"/>
  <c r="M17" i="8"/>
  <c r="N17" i="8"/>
  <c r="M18" i="8"/>
  <c r="N18" i="8"/>
  <c r="M19" i="8"/>
  <c r="N19" i="8"/>
  <c r="M20" i="8"/>
  <c r="N20" i="8"/>
  <c r="N15" i="8"/>
  <c r="M15" i="8"/>
  <c r="D13" i="8"/>
  <c r="E13" i="8"/>
  <c r="F13" i="8"/>
  <c r="G13" i="8"/>
  <c r="H13" i="8"/>
  <c r="I13" i="8"/>
  <c r="J13" i="8"/>
  <c r="K13" i="8"/>
  <c r="L13" i="8"/>
  <c r="N12" i="8"/>
  <c r="M12" i="8"/>
  <c r="N11" i="8"/>
  <c r="M11" i="8"/>
  <c r="N10" i="8"/>
  <c r="M10" i="8"/>
  <c r="N27" i="8" l="1"/>
  <c r="M21" i="8"/>
  <c r="M13" i="8"/>
  <c r="N13" i="8"/>
  <c r="M27" i="8"/>
  <c r="D28" i="8"/>
  <c r="H28" i="8"/>
  <c r="L28" i="8"/>
  <c r="E28" i="8"/>
  <c r="I28" i="8"/>
  <c r="F28" i="8"/>
  <c r="J28" i="8"/>
  <c r="N21" i="8"/>
  <c r="G28" i="8"/>
  <c r="K28" i="8"/>
  <c r="J36" i="5"/>
  <c r="I36" i="5"/>
  <c r="G36" i="5"/>
  <c r="F36" i="5"/>
  <c r="E36" i="5"/>
  <c r="C36" i="5"/>
  <c r="J28" i="5"/>
  <c r="I28" i="5"/>
  <c r="G28" i="5"/>
  <c r="F28" i="5"/>
  <c r="E28" i="5"/>
  <c r="C28" i="5"/>
  <c r="J20" i="5"/>
  <c r="I20" i="5"/>
  <c r="G20" i="5"/>
  <c r="F20" i="5"/>
  <c r="E20" i="5"/>
  <c r="C20" i="5"/>
  <c r="L44" i="4"/>
  <c r="I83" i="4" s="1"/>
  <c r="L43" i="4"/>
  <c r="I82" i="4" s="1"/>
  <c r="I81" i="4"/>
  <c r="I80" i="4"/>
  <c r="L39" i="4"/>
  <c r="I78" i="4" s="1"/>
  <c r="G77" i="4"/>
  <c r="F79" i="4"/>
  <c r="F84" i="4" s="1"/>
  <c r="D77" i="4"/>
  <c r="C79" i="4"/>
  <c r="C84" i="4" s="1"/>
  <c r="J35" i="4"/>
  <c r="J38" i="4" s="1"/>
  <c r="I35" i="4"/>
  <c r="I40" i="4" s="1"/>
  <c r="I45" i="4" s="1"/>
  <c r="H35" i="4"/>
  <c r="G35" i="4"/>
  <c r="G38" i="4" s="1"/>
  <c r="F35" i="4"/>
  <c r="F40" i="4" s="1"/>
  <c r="E35" i="4"/>
  <c r="D35" i="4"/>
  <c r="D38" i="4" s="1"/>
  <c r="C35" i="4"/>
  <c r="C40" i="4" s="1"/>
  <c r="C45" i="4" s="1"/>
  <c r="L34" i="4"/>
  <c r="K34" i="4"/>
  <c r="M38" i="4" l="1"/>
  <c r="N28" i="8"/>
  <c r="M28" i="8"/>
  <c r="K35" i="4"/>
  <c r="L35" i="4"/>
  <c r="M35" i="4"/>
  <c r="F45" i="4"/>
  <c r="L45" i="4" s="1"/>
  <c r="I84" i="4" s="1"/>
  <c r="L40" i="4"/>
  <c r="I79" i="4" s="1"/>
</calcChain>
</file>

<file path=xl/sharedStrings.xml><?xml version="1.0" encoding="utf-8"?>
<sst xmlns="http://schemas.openxmlformats.org/spreadsheetml/2006/main" count="1744" uniqueCount="404">
  <si>
    <t>Summary of Requirements</t>
  </si>
  <si>
    <t>Salaries and Expenses</t>
  </si>
  <si>
    <t>(Dollars in Thousands)</t>
  </si>
  <si>
    <t>FY 2014 Request</t>
  </si>
  <si>
    <t>Direct Pos.</t>
  </si>
  <si>
    <t>Amount</t>
  </si>
  <si>
    <t>2012 Balance Rescission (if applicable)</t>
  </si>
  <si>
    <t>2012 Enacted</t>
  </si>
  <si>
    <t>2013 Continuing Resolution</t>
  </si>
  <si>
    <t>Technical Adjustments</t>
  </si>
  <si>
    <t>[List all - if applicable]</t>
  </si>
  <si>
    <t>Transfers:</t>
  </si>
  <si>
    <t>Pay and Benefits</t>
  </si>
  <si>
    <t>Domestic Rent and Facilities</t>
  </si>
  <si>
    <t>Other Adjustments</t>
  </si>
  <si>
    <t>Foreign Expenses</t>
  </si>
  <si>
    <t>Prison and Detention</t>
  </si>
  <si>
    <t>2014 Current Services</t>
  </si>
  <si>
    <t>Program Changes</t>
  </si>
  <si>
    <t>Increase 1</t>
  </si>
  <si>
    <t>Increase 2</t>
  </si>
  <si>
    <t>Increase 3</t>
  </si>
  <si>
    <t>Subtotal, Increases</t>
  </si>
  <si>
    <t>Offset 1</t>
  </si>
  <si>
    <t>Offset 2</t>
  </si>
  <si>
    <t>Offset 3</t>
  </si>
  <si>
    <t>Subtotal, Offsets</t>
  </si>
  <si>
    <t>Total Program Changes</t>
  </si>
  <si>
    <t>2014 Total Request</t>
  </si>
  <si>
    <t>end of line</t>
  </si>
  <si>
    <t>end of sheet</t>
  </si>
  <si>
    <t>General Instructions</t>
  </si>
  <si>
    <t>2014 Increases</t>
  </si>
  <si>
    <t>2014 Offsets</t>
  </si>
  <si>
    <t>2014 Request</t>
  </si>
  <si>
    <t>Decision Unit 1</t>
  </si>
  <si>
    <t>Decision Unit 2</t>
  </si>
  <si>
    <t>Decision Unit 3</t>
  </si>
  <si>
    <t>Decision Unit 4</t>
  </si>
  <si>
    <t>Total</t>
  </si>
  <si>
    <t>Reimbursable FTE</t>
  </si>
  <si>
    <t>Other FTE:</t>
  </si>
  <si>
    <t>LEAP</t>
  </si>
  <si>
    <t>Overtime</t>
  </si>
  <si>
    <t>Direct FTE</t>
  </si>
  <si>
    <t>FY 2014 Program Increases/Offsets by Decision Unit</t>
  </si>
  <si>
    <t>Program Increases</t>
  </si>
  <si>
    <t>Increase 4</t>
  </si>
  <si>
    <t>Total Increases</t>
  </si>
  <si>
    <t>Total Offsets</t>
  </si>
  <si>
    <t>Program Offsets</t>
  </si>
  <si>
    <t>Offset 4</t>
  </si>
  <si>
    <t>Total Program Increases</t>
  </si>
  <si>
    <t>Total Program Offsets</t>
  </si>
  <si>
    <t>Agt./
Atty.</t>
  </si>
  <si>
    <t>Several versions of exhibit C are created for as example for components with different numbers of DU.</t>
  </si>
  <si>
    <t>Positions, Agents/Attorneys must agree with exhibits I, J, and K.</t>
  </si>
  <si>
    <t>Identify the DU under which the discussion of the program change is located within the budget submission in column B.</t>
  </si>
  <si>
    <t>Resources by Department of Justice Strategic Goal/Objective</t>
  </si>
  <si>
    <t>Strategic Goal and Strategic Objective</t>
  </si>
  <si>
    <t>Direct Amount</t>
  </si>
  <si>
    <t>2012 Appropriation Enacted with Balance Rescissions</t>
  </si>
  <si>
    <t>Direct/
Reimb FTE</t>
  </si>
  <si>
    <t>Goal 1</t>
  </si>
  <si>
    <t>Prevent, disrupt, and defeat terrorist operations before they occur.</t>
  </si>
  <si>
    <t>Prosecute those involved in terrorist acts.</t>
  </si>
  <si>
    <t>Combat espionage against the United States.</t>
  </si>
  <si>
    <t xml:space="preserve">Prevent Terrorism and Promote the Nation's Security Consistent with the Rule of Law
</t>
  </si>
  <si>
    <t>Goal 2</t>
  </si>
  <si>
    <t>Prevent Crime, Protect the Rights of the American People, and enforce Federal Law</t>
  </si>
  <si>
    <t>Subtotal, Goal 2</t>
  </si>
  <si>
    <t>Subtotal, Goal 1</t>
  </si>
  <si>
    <t>Combat the threat, incidence, and prevalence of violent crime.</t>
  </si>
  <si>
    <t>Prevent and intervene in crimes against vulnerable of violent crime.</t>
  </si>
  <si>
    <t>Combat the threat, trafficking, and use of illegal drugs and the diversion of licit drugs.</t>
  </si>
  <si>
    <t>Combat corruption, economic crimes, and international organized crime.</t>
  </si>
  <si>
    <t>Promote and protect Americans' civil rights.</t>
  </si>
  <si>
    <t>Protect the federal fisc and defend the interests of the United States.</t>
  </si>
  <si>
    <t>Goal 3</t>
  </si>
  <si>
    <t>Ensure and Support the Fair, Impartial, Efficient, and Transparent Administration of Justice at the Federal, State, Local, Tribal and International Levels.</t>
  </si>
  <si>
    <t>Subtotal, Goal 3</t>
  </si>
  <si>
    <t>TOTAL</t>
  </si>
  <si>
    <t>Provide for the safe, secure, humane, and cost-effective confinement of detainees awaiting trial and/or sentencing, and those of the custody of the Federal Prison System.</t>
  </si>
  <si>
    <t>Adjudicate all immigration cases promptly and impartially in accordance with due process.</t>
  </si>
  <si>
    <t>Subtotal, Technical Adjustments</t>
  </si>
  <si>
    <t>Transfers</t>
  </si>
  <si>
    <t>List and justify each item separately.  Explanation should specifically explains the technical adjustment.</t>
  </si>
  <si>
    <t>List and justify each item separately.  Explanation should specifically explains reason, arithmetic calculations, and the current services to which each transfer applies.</t>
  </si>
  <si>
    <t>Subtotal, Transfers</t>
  </si>
  <si>
    <t>Annualization Required for 2014</t>
  </si>
  <si>
    <t>Annual Salary Rate of XXX new Positions</t>
  </si>
  <si>
    <t>Less Lapse (50%)</t>
  </si>
  <si>
    <t>Net compensation</t>
  </si>
  <si>
    <t>Associated Employee Benefits</t>
  </si>
  <si>
    <t>Total Personnel Cost</t>
  </si>
  <si>
    <t>Travel</t>
  </si>
  <si>
    <t>Transportation of Things</t>
  </si>
  <si>
    <t>Communications/Utilities</t>
  </si>
  <si>
    <t>Printing/Reproduction</t>
  </si>
  <si>
    <t>Other Contractual Services</t>
  </si>
  <si>
    <t>25.2 Other Services</t>
  </si>
  <si>
    <t>25.3 Purchase of Goods and Services from Government Accounts</t>
  </si>
  <si>
    <t>25.4 Operations and Maintenance of Facilities</t>
  </si>
  <si>
    <t>25.6 Medical Care</t>
  </si>
  <si>
    <t>Supplies and Materials</t>
  </si>
  <si>
    <t>Equipment</t>
  </si>
  <si>
    <t>Total Non-Personnel Cost</t>
  </si>
  <si>
    <r>
      <t>Administrative Salary Increase:</t>
    </r>
    <r>
      <rPr>
        <sz val="9"/>
        <color theme="1"/>
        <rFont val="Arial"/>
        <family val="2"/>
      </rPr>
      <t xml:space="preserve">
This request provides for an expected annual pay adjustment of administratively determined salaries for the Assistant United States Attorneys occupying ungraded positions in the United States Attorneys offices ($_____for pay and $_____for benefits, totaling $______.)</t>
    </r>
  </si>
  <si>
    <r>
      <t>Health Insurance:</t>
    </r>
    <r>
      <rPr>
        <sz val="9"/>
        <color theme="1"/>
        <rFont val="Arial"/>
        <family val="2"/>
      </rPr>
      <t xml:space="preserve">
Effective January 2014, the component's contribution to Federal employees' health insurance increases by XX percent.  Applied against the 2013 estimate of $_______, the additional amount required is $______.</t>
    </r>
  </si>
  <si>
    <t xml:space="preserve"> </t>
  </si>
  <si>
    <t>Subtotal, Pay and Benefits</t>
  </si>
  <si>
    <r>
      <t>Moves (Lease Expirations):</t>
    </r>
    <r>
      <rPr>
        <sz val="9"/>
        <color theme="1"/>
        <rFont val="Arial"/>
        <family val="2"/>
      </rPr>
      <t xml:space="preserve">
GSA requires all agencies to pay relocation costs associated with lease expirations.  This request provides for the costs associated with new office relocations caused by the expiration of leases in FY 2014. </t>
    </r>
  </si>
  <si>
    <t>Subtotal, Domestic Rent and Facilities</t>
  </si>
  <si>
    <t>Subtotal, Other Adjustments</t>
  </si>
  <si>
    <r>
      <t>International Cooperative Administrative Support Services (ICASS)</t>
    </r>
    <r>
      <rPr>
        <sz val="9"/>
        <color theme="1"/>
        <rFont val="Arial"/>
        <family val="2"/>
      </rPr>
      <t>:</t>
    </r>
    <r>
      <rPr>
        <u/>
        <sz val="9"/>
        <color theme="1"/>
        <rFont val="Arial"/>
        <family val="2"/>
      </rPr>
      <t xml:space="preserve">
</t>
    </r>
    <r>
      <rPr>
        <sz val="9"/>
        <color theme="1"/>
        <rFont val="Arial"/>
        <family val="2"/>
      </rPr>
      <t>Under the ICASS, an annual charge is made by the Department of State for administrative support based on the overseas staff of each federal agency.  This request is based on the projected FY 2013 bill for post invoices and other ICASS costs.</t>
    </r>
  </si>
  <si>
    <r>
      <t>Living Quarter Allowance</t>
    </r>
    <r>
      <rPr>
        <sz val="9"/>
        <color theme="1"/>
        <rFont val="Arial"/>
        <family val="2"/>
      </rPr>
      <t>:
The living quarter allowance (LQA) is an allowance granted an employee for the annual cost of adequate living quarters for the employee and the employee's family at a foreign post.  The rates are designed to cover the average cost of rent, heat, light, fuel, gas, electricity, water, local taxes, and insurance paid by the employee.  Employees who receive the GLQ do not receive LQA and vice versa.  $_______reflects the change in cost to support existing staffing levels.</t>
    </r>
  </si>
  <si>
    <r>
      <t>Education Allowance</t>
    </r>
    <r>
      <rPr>
        <sz val="9"/>
        <color theme="1"/>
        <rFont val="Arial"/>
        <family val="2"/>
      </rPr>
      <t>:
For employees stationed abroad, components are obligated to meet the educational expenses incurred by an employee in providing adequate elementary (grades K-8) and secondary (grades 9-12) education for dependent children at post.  $_______reflects the increase in cost to support existing staffing levels.</t>
    </r>
  </si>
  <si>
    <t>Subtotal, Foreign Expenses</t>
  </si>
  <si>
    <t>Subtotal, Prison and Detention</t>
  </si>
  <si>
    <t>Subtotal, Non-Recur Non-Personnel</t>
  </si>
  <si>
    <t>CHECK LIST</t>
  </si>
  <si>
    <t>Does this section agree with exhibit B?</t>
  </si>
  <si>
    <t>Do these totals agree with Pay and Benefits line in exhibit B?</t>
  </si>
  <si>
    <t>Do these totals agree with Domestic Rent and Facilities line in exhibit B?</t>
  </si>
  <si>
    <t>Do these totals agree with Prison and Detention line in exhibit B?</t>
  </si>
  <si>
    <t>Do these totals agree with Non-Recur Non-Personnel line in exhibit B?</t>
  </si>
  <si>
    <t>Do these totals agree with Total Technical Adjustments and Adjustments to Base in exhibit B?</t>
  </si>
  <si>
    <t>Crosswalk of 2012 Availability</t>
  </si>
  <si>
    <t>Reprogramming/Transfers</t>
  </si>
  <si>
    <t xml:space="preserve">Carryover </t>
  </si>
  <si>
    <r>
      <rPr>
        <sz val="11"/>
        <color theme="1"/>
        <rFont val="Arial"/>
        <family val="2"/>
      </rPr>
      <t>Reprogramming/Transfers</t>
    </r>
    <r>
      <rPr>
        <b/>
        <sz val="11"/>
        <color theme="1"/>
        <rFont val="Arial"/>
        <family val="2"/>
      </rPr>
      <t xml:space="preserve"> </t>
    </r>
    <r>
      <rPr>
        <sz val="11"/>
        <color theme="1"/>
        <rFont val="Arial"/>
        <family val="2"/>
      </rPr>
      <t xml:space="preserve">should reflect </t>
    </r>
    <r>
      <rPr>
        <b/>
        <sz val="11"/>
        <color theme="1"/>
        <rFont val="Arial"/>
        <family val="2"/>
      </rPr>
      <t xml:space="preserve">approved reprogramming </t>
    </r>
    <r>
      <rPr>
        <sz val="11"/>
        <color theme="1"/>
        <rFont val="Arial"/>
        <family val="2"/>
      </rPr>
      <t xml:space="preserve">and </t>
    </r>
    <r>
      <rPr>
        <b/>
        <sz val="11"/>
        <color theme="1"/>
        <rFont val="Arial"/>
        <family val="2"/>
      </rPr>
      <t xml:space="preserve">all SF-1151 Transfers </t>
    </r>
    <r>
      <rPr>
        <sz val="11"/>
        <color theme="1"/>
        <rFont val="Arial"/>
        <family val="2"/>
      </rPr>
      <t>(DHS, HIDTA, Treasury, etc.</t>
    </r>
  </si>
  <si>
    <t>Direct Amounts only from the latest approved SF-132 for the following items:</t>
  </si>
  <si>
    <t>Line 1000 for Unobligated Balances Carried Forward</t>
  </si>
  <si>
    <t>Lines 1021, 1041 for Recoveries</t>
  </si>
  <si>
    <t>Lines 1700, 1701, 1740 for Direct Cash Refunds</t>
  </si>
  <si>
    <t>Please provide explanatory narrative, in footnote format, for any Rescissions, Reprogrammings, Transfers, Recoveries and Unobligated Balances.</t>
  </si>
  <si>
    <t>Crosswalk of 2013 Availability</t>
  </si>
  <si>
    <t>2013 Availability</t>
  </si>
  <si>
    <t>Summary of Reimbursable Resources</t>
  </si>
  <si>
    <t>2012 Actual</t>
  </si>
  <si>
    <t>Increase/Decrease</t>
  </si>
  <si>
    <t>Agency 1</t>
  </si>
  <si>
    <t>Agency 2</t>
  </si>
  <si>
    <t>Agency 3</t>
  </si>
  <si>
    <t>Agency 4</t>
  </si>
  <si>
    <t>Sources of collections may be other agencies or other appropriations within the Department of Justice.</t>
  </si>
  <si>
    <t>Resources derived from the Assets Forfeiture Fund and the Organized Crime Drug Enforcement appropriations should be displayed separately for each organization gaining such resources.</t>
  </si>
  <si>
    <t>Reimb. Pos.</t>
  </si>
  <si>
    <t>Reimb. FTE</t>
  </si>
  <si>
    <t>Total Reimb. FTE must agree with Reimb. FTE in exhibit B by DU.</t>
  </si>
  <si>
    <t>Detail of Permanent Positions by Category</t>
  </si>
  <si>
    <t>ATBs</t>
  </si>
  <si>
    <t>Category</t>
  </si>
  <si>
    <t>Intelligence Series (132)</t>
  </si>
  <si>
    <t>Personnel Management (200-299)</t>
  </si>
  <si>
    <t>Clerical and Office Services (300-399)</t>
  </si>
  <si>
    <t>Accounting and Budget (500-599)</t>
  </si>
  <si>
    <t>Attorneys (905)</t>
  </si>
  <si>
    <t>Paralegals / Other Law (900-998)</t>
  </si>
  <si>
    <t>Information &amp; Arts (1000-1099)</t>
  </si>
  <si>
    <t>Business &amp; Industry (1100-1199)</t>
  </si>
  <si>
    <t>Library (1400-1499)</t>
  </si>
  <si>
    <t>Equipment/Facilities Services (1600-1699)</t>
  </si>
  <si>
    <t>Miscellaneous Inspectors Series (1802)</t>
  </si>
  <si>
    <t>Criminal Investigative Series (1811)</t>
  </si>
  <si>
    <t>Supply Services (2000-2099)</t>
  </si>
  <si>
    <t>Motor Vehicle Operations (5703)</t>
  </si>
  <si>
    <t>Information Technology Mgmt  (2210)</t>
  </si>
  <si>
    <t>Security Specialists (080)</t>
  </si>
  <si>
    <t>Miscellaneous Operations (010-099)</t>
  </si>
  <si>
    <t>Total Direct Pos.</t>
  </si>
  <si>
    <t>Total Reimb. Pos.</t>
  </si>
  <si>
    <t>Headquarters (Washington, D.C.)</t>
  </si>
  <si>
    <t>U.S. Field</t>
  </si>
  <si>
    <t>Foreign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</si>
  <si>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</si>
  <si>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</si>
  <si>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</si>
  <si>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</si>
  <si>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</si>
  <si>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</si>
  <si>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</si>
  <si>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</si>
  <si>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</si>
  <si>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</si>
  <si>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</si>
  <si>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</si>
  <si>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</si>
  <si>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</si>
  <si>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</si>
  <si>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</si>
  <si>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</si>
  <si>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</si>
  <si>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</si>
  <si>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</si>
  <si>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</si>
  <si>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</si>
  <si>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</si>
  <si>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</si>
  <si>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</si>
  <si>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</si>
  <si>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</si>
  <si>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</si>
  <si>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</si>
  <si>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Full-Time Permanent</t>
  </si>
  <si>
    <t>23.1 Rental Payments to GSA (Reimbursable)</t>
  </si>
  <si>
    <t>25.3 Other Goods and Services from Federal Sources - DHS Security (Reimbursable)</t>
  </si>
  <si>
    <t>Financial Analysis of Program Changes</t>
  </si>
  <si>
    <t>Grades</t>
  </si>
  <si>
    <t>Program Increase 1</t>
  </si>
  <si>
    <t>Program Increase 2</t>
  </si>
  <si>
    <t>SES</t>
  </si>
  <si>
    <t>GS-15</t>
  </si>
  <si>
    <t>GS-14</t>
  </si>
  <si>
    <t>GS-13</t>
  </si>
  <si>
    <t>GS-12</t>
  </si>
  <si>
    <t>GS-11</t>
  </si>
  <si>
    <t>GS-10</t>
  </si>
  <si>
    <t>GS-9</t>
  </si>
  <si>
    <t>GS-8</t>
  </si>
  <si>
    <t>GS-7</t>
  </si>
  <si>
    <t>GS-6</t>
  </si>
  <si>
    <t>GS-5</t>
  </si>
  <si>
    <t>Total Positions and Annual Amount</t>
  </si>
  <si>
    <t>Lapse (-)</t>
  </si>
  <si>
    <t>Total FTEs and Personnel Compensation</t>
  </si>
  <si>
    <t>Grades and Salary Ranges</t>
  </si>
  <si>
    <t xml:space="preserve">EX </t>
  </si>
  <si>
    <t>GS-4</t>
  </si>
  <si>
    <t>GS-3</t>
  </si>
  <si>
    <t>GS-2</t>
  </si>
  <si>
    <t>GS-1</t>
  </si>
  <si>
    <t>-</t>
  </si>
  <si>
    <t>Total, Appropriated Positions</t>
  </si>
  <si>
    <t>Average SES Salary</t>
  </si>
  <si>
    <t>Average GS Salary</t>
  </si>
  <si>
    <t>Average GS Grade</t>
  </si>
  <si>
    <t>Program Offsets must agree with Exhibit B by DU and exhibit J.</t>
  </si>
  <si>
    <t>Base Adjustments</t>
  </si>
  <si>
    <t>Total 2013 Continuing Resolution (with Balance Rescission and Supplemental)</t>
  </si>
  <si>
    <t>Total Base Adjustments</t>
  </si>
  <si>
    <t>Total Technical and Base Adjustments</t>
  </si>
  <si>
    <t>2014 Total Request (with Balance Rescission)</t>
  </si>
  <si>
    <t xml:space="preserve">2012 Appropriation Enacted </t>
  </si>
  <si>
    <t>Estimate FTE</t>
  </si>
  <si>
    <t>Actual FTE</t>
  </si>
  <si>
    <t>Estim. FTE</t>
  </si>
  <si>
    <t>Balance Rescission</t>
  </si>
  <si>
    <t>Total Direct</t>
  </si>
  <si>
    <t>Total Direct and Reimb. FTE</t>
  </si>
  <si>
    <t>Grand Total, FTE</t>
  </si>
  <si>
    <t>Program Activity</t>
  </si>
  <si>
    <t>Location of Description by Program Activity</t>
  </si>
  <si>
    <t>Program Increases must agree with Exhibit B by DU and exhibit J.</t>
  </si>
  <si>
    <t>2012 Appropriation Enacted</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</si>
  <si>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</si>
  <si>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</si>
  <si>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</si>
  <si>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ATB Reimbursable FTE Adjustments</t>
  </si>
  <si>
    <t>Subtotal, Reimbursable FTE Changes</t>
  </si>
  <si>
    <t>ATB Reimbursable FTE Changes</t>
  </si>
  <si>
    <t>2013 Supplemental Appropriation -  Sandy Hurricane Relief</t>
  </si>
  <si>
    <r>
      <t>Annualization of New Positions Approved in 2012</t>
    </r>
    <r>
      <rPr>
        <sz val="9"/>
        <color theme="1"/>
        <rFont val="Arial"/>
        <family val="2"/>
      </rPr>
      <t xml:space="preserve">:
</t>
    </r>
    <r>
      <rPr>
        <b/>
        <sz val="9"/>
        <color theme="1"/>
        <rFont val="Arial"/>
        <family val="2"/>
      </rPr>
      <t>Personnel:</t>
    </r>
    <r>
      <rPr>
        <sz val="9"/>
        <color theme="1"/>
        <rFont val="Arial"/>
        <family val="2"/>
      </rPr>
      <t xml:space="preserve">
This provides for the annualization of XXX new positions appropriated in 2012.  Annualization of new positions extends up to 3 years to provide entry level funding in the first year, with a 1 or 2-year progression to a journeyman level.  For 2012 increases, this request includes an increase of $_____for full-year payroll costs associated with these additional positions.
</t>
    </r>
    <r>
      <rPr>
        <b/>
        <sz val="9"/>
        <color theme="1"/>
        <rFont val="Arial"/>
        <family val="2"/>
      </rPr>
      <t>Non-Personnel:</t>
    </r>
    <r>
      <rPr>
        <sz val="9"/>
        <color theme="1"/>
        <rFont val="Arial"/>
        <family val="2"/>
      </rPr>
      <t xml:space="preserve">
This request includes a decrease of $______for one-time items associated with the new positions, for a net of +/-$____.</t>
    </r>
  </si>
  <si>
    <t>2012 New Positions</t>
  </si>
  <si>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$_______is required to meet our commitment to GSA.  The costs associated with GSA rent were derived through the use of an automated system, which uses the latest inventory data, including rate increases to be effective FY 2014 for each building currently occupied by Department of Justice components, as well as the costs of new space to be occupied.  GSA provides data on the rate increases.</t>
    </r>
  </si>
  <si>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increase of $_______is required to meet these commitments.</t>
    </r>
  </si>
  <si>
    <t>Do these totals agree with Other Adjustments line in Exhibit B?</t>
  </si>
  <si>
    <t>Do these totals agree with Foreign Expenses line in exhibit B?</t>
  </si>
  <si>
    <t>Total New Position Costs Subject to Annualization</t>
  </si>
  <si>
    <r>
      <t>Government Leased Quarter (GLQ) Requirements</t>
    </r>
    <r>
      <rPr>
        <sz val="9"/>
        <color theme="1"/>
        <rFont val="Arial"/>
        <family val="2"/>
      </rPr>
      <t>:
GLQ is a program managed by the Department of State (DOS) and provides government employees stationed overseas with housing and utilities.  DOS exercises authority for leases and control of the GLQs and negotiates the lease for components.  $_______reflects the change in cost to support existing staffing levels.</t>
    </r>
  </si>
  <si>
    <t>Recoveries/Refunds</t>
  </si>
  <si>
    <t>Obligations by Program Activity</t>
  </si>
  <si>
    <t>Summary of Requirements by Grade</t>
  </si>
  <si>
    <t>SES/SL</t>
  </si>
  <si>
    <t>2014 Balance Rescission [if applicable]</t>
  </si>
  <si>
    <r>
      <rPr>
        <u/>
        <sz val="9"/>
        <color theme="1"/>
        <rFont val="Arial"/>
        <family val="2"/>
      </rPr>
      <t>Employee Compensation Fund:</t>
    </r>
    <r>
      <rPr>
        <sz val="9"/>
        <color theme="1"/>
        <rFont val="Arial"/>
        <family val="2"/>
      </rPr>
      <t xml:space="preserve">
The $________request reflects anticipated changes in payments to the Department of Labor for injury benefits under the Federal Employee Compensation Act.</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</si>
  <si>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$______is necessary to meet our increased retirement obligations as a result of this conversion.</t>
    </r>
  </si>
  <si>
    <t>Total Program Change Requests</t>
  </si>
  <si>
    <t>11.5 Other Personnel Compensation</t>
  </si>
  <si>
    <t>22.0 Transportation of Things</t>
  </si>
  <si>
    <t>Subtract - Unobligated Balance, Start-of-Year</t>
  </si>
  <si>
    <t>Do NOT change font, font size and other display settings.</t>
  </si>
  <si>
    <r>
      <t xml:space="preserve">Insert/delete rows as needed. </t>
    </r>
    <r>
      <rPr>
        <b/>
        <sz val="11"/>
        <color theme="0"/>
        <rFont val="Arial"/>
        <family val="2"/>
      </rPr>
      <t xml:space="preserve"> Make sure total formula includes applicable rows in calculation.</t>
    </r>
  </si>
  <si>
    <r>
      <t xml:space="preserve">Please modify the number of columns depending on number of DU.  </t>
    </r>
    <r>
      <rPr>
        <b/>
        <sz val="11"/>
        <color theme="0"/>
        <rFont val="Arial"/>
        <family val="2"/>
      </rPr>
      <t>Please make sure that the display is legible.</t>
    </r>
  </si>
  <si>
    <t>ATB name should be underlined.  Ctrl+Enter to go to the next line in the same cell to enter the ATB justification.</t>
  </si>
  <si>
    <t>Do these totals agree with Reimb FTE line in exhibit B by DU?</t>
  </si>
  <si>
    <t>Insert a row, at the appropriate category order, to add position types as needed.</t>
  </si>
  <si>
    <t>Direct Positions in this exhibit should agree with exhibit B, and related sections of exhibit C, D, E, F, G, J.</t>
  </si>
  <si>
    <t>Reimbursable Positions in this exhibit should agree with exhibit H.</t>
  </si>
  <si>
    <t>Position types in this template are sorted by series and only listing major categories.</t>
  </si>
  <si>
    <t>Budgetary Resources</t>
  </si>
  <si>
    <r>
      <t xml:space="preserve">WCF Rate Adjustments:
</t>
    </r>
    <r>
      <rPr>
        <sz val="9"/>
        <color theme="1"/>
        <rFont val="Arial"/>
        <family val="2"/>
      </rPr>
      <t>The Department's Working Capital Fund (WCF) provides Department components with centralized administrative and infrastructure support services.  The WCF is a cost effective mechanism that eliminates duplication of effort and promotes economies of scale through consolidation and centralization.  Inflationary adjustments are required to account for pay adjustments, contractual changes, and information technology maintenance and technology refreshment upgrades  Funding of $_______is required for this account.</t>
    </r>
  </si>
  <si>
    <t>Promote and Strengthen relationship and strategies for the administration of justice with state, local, tribal and international law enforcement.</t>
  </si>
  <si>
    <t>Protect judges, witnesses, and other participants in federal proceedings; apprehend fugitives; and ensure the appearance of criminal defendants for judicial proceedings or confinement.</t>
  </si>
  <si>
    <t>Insert Direct Positions and Amount columns for each additional increase for each DU.</t>
  </si>
  <si>
    <t>If number of columns needed for programs exceed 14, then display each DU on separate section.  Insert page break in between.</t>
  </si>
  <si>
    <t>Direct Positions and Amount of each program must agree with exhibits B and C.</t>
  </si>
  <si>
    <t>Total Program Changes Direct Positions and/or Amounts must agree with Program Changes sections of exhibits D and I.</t>
  </si>
  <si>
    <t>Lapse represents 50% of total positions and annual rate.  If lapse &lt;&gt; 50%, provide lapse rate justification.</t>
  </si>
  <si>
    <t>Personnel benefits must agree with benefit % used in modular costs.</t>
  </si>
  <si>
    <t>Salary range reflects 2012 Pay Scale.</t>
  </si>
  <si>
    <t>Direct Position totals must agree with exhibit B.</t>
  </si>
  <si>
    <t>Formula: Increase/Decrease = 2014 - 2013.</t>
  </si>
  <si>
    <t>Supplemental Adjustment - Sandy Hurricane Relief</t>
  </si>
  <si>
    <t>Est. FTE</t>
  </si>
  <si>
    <t>Total Direct with Rescission</t>
  </si>
  <si>
    <t>Add - Unobligated End-of-Year, Expiring</t>
  </si>
  <si>
    <t>Carryover:</t>
  </si>
  <si>
    <t>Recoveries/Refunds:</t>
  </si>
  <si>
    <t>Non-Personnel Related Decreases</t>
  </si>
  <si>
    <t>Total Technical Adjustments</t>
  </si>
  <si>
    <r>
      <t>Overseas Capital Security Cost Sharing (CSCS)</t>
    </r>
    <r>
      <rPr>
        <sz val="9"/>
        <color theme="1"/>
        <rFont val="Arial"/>
        <family val="2"/>
      </rPr>
      <t>:
The Department of State (DOS) is in the midst of a multi-year capital security construction program, with a plan to build and maintain new diplomatic and consular compounds that meet security requirements set by the Secure Embassies Construction Act.   As authorized by P.L. 108-447 and subsequent acts, “all agencies with personnel overseas subject to chief of mission authority…shall participate and provide funding in advance for their share of costs of providing new, safe, secure U.S. diplomatic facilities, without offsets, on the basis of the total overseas presence of each agency as determined by the Secretary of State.”  Originally authorized for FY2000-2004, the program  has been extended annually by OMB and Congress and has also been expanded beyond new embassy construction to include maintenance and renovation costs of the new facilities also.  For the purpose of this program, DOS’s personnel totals for DOJ include current and projected staffing.  The estimated cost to the Department, as provided by DOS, for FY 2014 is $_______.  The XXX currently has XXX positions overseas, and funding of $_______is requested for this account. 
[CRM, USMS, FBI, DEA, ATF only]</t>
    </r>
  </si>
  <si>
    <t>2014 Technical and Base Adjustments</t>
  </si>
  <si>
    <t>2013 CR 0.612% Increase</t>
  </si>
  <si>
    <t>Adjustment - 2013 CR 0.612%</t>
  </si>
  <si>
    <t>This section displays reimbursable by Decision Unit.  Total obligations shown in this section should agree with total Collections above.</t>
  </si>
  <si>
    <t>Collections by Source</t>
  </si>
  <si>
    <t>Subtract - Transfers/Reprogramming</t>
  </si>
  <si>
    <t>Subtract - Recoveries/Refunds</t>
  </si>
  <si>
    <t>Average GS Salary should agree with compensation data shown in exhibit L.</t>
  </si>
  <si>
    <t>2013 Planned</t>
  </si>
  <si>
    <t>2012 Appropriation Enacted w/o Balance Rescission</t>
  </si>
  <si>
    <t>Total 2012 Enacted (with Balance Rescission)</t>
  </si>
  <si>
    <t>Note: The FTE for FY 2012 is actual and for FY 2013 and FY 2014 are estimates.</t>
  </si>
  <si>
    <t>2013 Continuing Resolution *</t>
  </si>
  <si>
    <t>2013 Continuing 
Resolution *</t>
  </si>
  <si>
    <t>2013 Availability *</t>
  </si>
  <si>
    <t>*The 2013 Availability includes the 0.612% funding provided by the Continuing Appropriations Resolution, 2013 (P.L. 112-175, Section 101 (c)).</t>
  </si>
  <si>
    <t>*The 2013 Continuing Resolution includes the 0.612% funding provided by the Continuing Appropriations Resolution, 2013 (P.L. 112-175, Section 101 (c)).</t>
  </si>
  <si>
    <t>*The 2013 Continuing Resolution includes the 0.612% funding provided by the Continuing Appropriations Resolution, 2013 (P.L. 112-175, Section 101(c)).</t>
  </si>
  <si>
    <t>2013 Supplemental Appropriation</t>
  </si>
  <si>
    <r>
      <t xml:space="preserve">Adjustment - 2013 CR 0.612%:
</t>
    </r>
    <r>
      <rPr>
        <sz val="9"/>
        <color theme="1"/>
        <rFont val="Arial"/>
        <family val="2"/>
      </rPr>
      <t xml:space="preserve">PL 112-175 section 101 (c) provided 0.612% across the board increase above the current rate for the 2013 CR funding level.  This adjustment reverses this increase.   </t>
    </r>
  </si>
  <si>
    <r>
      <t xml:space="preserve">2014 Pay Raise:
</t>
    </r>
    <r>
      <rPr>
        <sz val="9"/>
        <color theme="1"/>
        <rFont val="Arial"/>
        <family val="2"/>
      </rPr>
      <t>This request provides for a proposed 1 percent pay raise to be effective in January of 2014.  The amount request, $______, represents the pay amounts for 3/4 of the fiscal year plus appropriate benefits ($______ for pay and $______ for benefits.)</t>
    </r>
  </si>
  <si>
    <r>
      <t xml:space="preserve">Annualization of 2013 Pay Raise:
</t>
    </r>
    <r>
      <rPr>
        <sz val="9"/>
        <color theme="1"/>
        <rFont val="Arial"/>
        <family val="2"/>
      </rPr>
      <t>This pay annualization represents first quarter amounts (October through December) of the 2013 pay increase of 0.5% included in the 2013 President's Budget.  The amount requested $_______, represents the pay amounts for 1/4 of the fiscal year plus appropriate benefits ($ _________ for pay and $__________ for benefits).</t>
    </r>
  </si>
  <si>
    <t>Grant Programs</t>
  </si>
  <si>
    <t>Rural Domestic Violence &amp; Child Abuse Enforcement Assistance</t>
  </si>
  <si>
    <t>Transitional Housing</t>
  </si>
  <si>
    <t>Safe Haven &amp; Court Training/Enhancing Safety for Victims and Their Children in a Family Matter</t>
  </si>
  <si>
    <t>Safe Haven Program</t>
  </si>
  <si>
    <t>Court Training Program</t>
  </si>
  <si>
    <t>National Resource Center on Workplace Responses</t>
  </si>
  <si>
    <t xml:space="preserve">Increases: </t>
  </si>
  <si>
    <t>Offsets:</t>
  </si>
  <si>
    <t xml:space="preserve"> Restoration of 2013 Rescission</t>
  </si>
  <si>
    <t>Office on Violence Against Women</t>
  </si>
  <si>
    <t>Prevention and Prosecution of Violence Against Women</t>
  </si>
  <si>
    <t xml:space="preserve">     Transitional Housing</t>
  </si>
  <si>
    <t xml:space="preserve">     NIJ Research &amp; Development</t>
  </si>
  <si>
    <t>Arrest Program</t>
  </si>
  <si>
    <t>Homiide Reduction Initiative</t>
  </si>
  <si>
    <t>Rural Program</t>
  </si>
  <si>
    <t>Campus Program</t>
  </si>
  <si>
    <t>Legal Assistance to Victims (LAV)</t>
  </si>
  <si>
    <t>Abuse in Later Life Program</t>
  </si>
  <si>
    <t>Disabilities Program</t>
  </si>
  <si>
    <t>Consolidated Grants Program</t>
  </si>
  <si>
    <t>Engaging Men &amp; Youth Program</t>
  </si>
  <si>
    <t>Supporting Teens Through Education</t>
  </si>
  <si>
    <t>Children &amp; Youth Exposed</t>
  </si>
  <si>
    <t>Youth Advocacy</t>
  </si>
  <si>
    <t>Court Training &amp; Improvement</t>
  </si>
  <si>
    <t>Sexual Assault Svcs Program</t>
  </si>
  <si>
    <t>Enhancing Safety for Victims and Their Children in a Family Matter</t>
  </si>
  <si>
    <t>Safe Havens: Supervised Visitation Program</t>
  </si>
  <si>
    <t xml:space="preserve">Sexual Assault Clearing House - Indian Country </t>
  </si>
  <si>
    <t>Indian Women - Analysis &amp; Research</t>
  </si>
  <si>
    <t>National Resource Center - Workplace Response</t>
  </si>
  <si>
    <t>Tribal Government Grants Program</t>
  </si>
  <si>
    <t>Tribal Coalition Grants</t>
  </si>
  <si>
    <t>[4,000]</t>
  </si>
  <si>
    <t>STOP Program</t>
  </si>
  <si>
    <t>Indian Women - Tracking</t>
  </si>
  <si>
    <t>Name of Budget Account</t>
  </si>
  <si>
    <t>FY 2013 Continuing Resolution</t>
  </si>
  <si>
    <t>Supplemental Appropriation</t>
  </si>
  <si>
    <t xml:space="preserve"> Reprogramming/Transfers</t>
  </si>
  <si>
    <t xml:space="preserve"> Carryover </t>
  </si>
  <si>
    <t xml:space="preserve"> Recoveries/Refunds</t>
  </si>
  <si>
    <t>[35,270]</t>
  </si>
  <si>
    <t>[3,605]</t>
  </si>
  <si>
    <t>[4,030]</t>
  </si>
  <si>
    <t>[35,320]</t>
  </si>
  <si>
    <t>Grants</t>
  </si>
  <si>
    <t>Prevention &amp; Prosecution of Violence Against Women</t>
  </si>
  <si>
    <t xml:space="preserve">Grants </t>
  </si>
  <si>
    <t xml:space="preserve">Program Increase </t>
  </si>
  <si>
    <t>n/a</t>
  </si>
  <si>
    <t xml:space="preserve">    Restoration of 2012 Rescission</t>
  </si>
  <si>
    <t>OVW Set-Aside for Research and Evaluation -- 2% of discr funds</t>
  </si>
  <si>
    <t>Homicide Reduction Initiative</t>
  </si>
  <si>
    <t>$611,181 in unobligated funds from prior years was transferred from OJP to OVW in FY7 2012.</t>
  </si>
  <si>
    <t xml:space="preserve">Of the $45.38 million in carryover, $12.6 million of the funds were recovered prior to FY 2011.  $14.8 million was recovered in FY 2011, and $17.9 million are funds that were never obligated </t>
  </si>
  <si>
    <t>[3,396]</t>
  </si>
  <si>
    <t>[35,486]</t>
  </si>
  <si>
    <t>Subtract - Rescissions</t>
  </si>
  <si>
    <t>Add -Restoration of Rescission</t>
  </si>
  <si>
    <t>OVW has $6.69 million in recoveries as of January 2013.</t>
  </si>
  <si>
    <t>2012 - 2014 Total Change without Rescission</t>
  </si>
  <si>
    <t>$9.6 million is actual recoveries of FY 2012 funds (excludes recoveries of salaries and expenses.)</t>
  </si>
  <si>
    <t>in prior years (excludes recoveries of salaries and expenses.)</t>
  </si>
  <si>
    <t>Of the $29.875 million in carryover,  $7.55 million was recovered in FY 2012 and $22.321 million are funds that were never obligated (excludes carryover of salaries and expenses.)</t>
  </si>
  <si>
    <t xml:space="preserve">Grant Programs/Salaries and Expenses </t>
  </si>
  <si>
    <t>Amount**</t>
  </si>
  <si>
    <t>** The $9 million in full time personnel costs reflected in MAX for 2013 is an error.  It should have been $7 million for personnel and $ 2 million for civilian benefits.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</si>
</sst>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4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sz val="14"/>
      <color theme="0"/>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b/>
      <sz val="10"/>
      <color theme="1"/>
      <name val="Arial"/>
      <family val="2"/>
    </font>
    <font>
      <i/>
      <sz val="11"/>
      <color theme="1"/>
      <name val="Arial"/>
      <family val="2"/>
    </font>
    <font>
      <b/>
      <sz val="11"/>
      <color theme="0"/>
      <name val="Arial"/>
      <family val="2"/>
    </font>
    <font>
      <b/>
      <u/>
      <sz val="11"/>
      <color theme="0"/>
      <name val="Arial"/>
      <family val="2"/>
    </font>
    <font>
      <b/>
      <u/>
      <sz val="14"/>
      <color theme="0"/>
      <name val="Arial"/>
      <family val="2"/>
    </font>
    <font>
      <sz val="12"/>
      <color theme="0"/>
      <name val="Arial"/>
      <family val="2"/>
    </font>
    <font>
      <b/>
      <vertAlign val="superscript"/>
      <sz val="11"/>
      <color theme="1"/>
      <name val="Arial"/>
      <family val="2"/>
    </font>
    <font>
      <u/>
      <sz val="11"/>
      <color theme="1"/>
      <name val="Arial"/>
      <family val="2"/>
    </font>
    <font>
      <sz val="10"/>
      <name val="Arial"/>
      <family val="2"/>
    </font>
    <font>
      <sz val="12"/>
      <name val="Arial"/>
      <family val="2"/>
    </font>
    <font>
      <sz val="9"/>
      <color rgb="FF1F497D"/>
      <name val="Arial"/>
      <family val="2"/>
    </font>
    <font>
      <sz val="14"/>
      <color rgb="FFFF0000"/>
      <name val="Arial"/>
      <family val="2"/>
    </font>
  </fonts>
  <fills count="3">
    <fill>
      <patternFill patternType="none"/>
    </fill>
    <fill>
      <patternFill patternType="gray125"/>
    </fill>
    <fill>
      <patternFill patternType="solid">
        <fgColor rgb="FFFFFF00"/>
        <bgColor indexed="64"/>
      </patternFill>
    </fill>
  </fills>
  <borders count="1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medium">
        <color auto="1"/>
      </left>
      <right style="thin">
        <color auto="1"/>
      </right>
      <top style="dashed">
        <color theme="0" tint="-0.14996795556505021"/>
      </top>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medium">
        <color auto="1"/>
      </top>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style="thin">
        <color auto="1"/>
      </left>
      <right/>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indexed="64"/>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style="medium">
        <color auto="1"/>
      </left>
      <right/>
      <top/>
      <bottom style="thin">
        <color auto="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style="dashed">
        <color theme="0" tint="-0.14996795556505021"/>
      </bottom>
      <diagonal/>
    </border>
    <border>
      <left/>
      <right style="medium">
        <color auto="1"/>
      </right>
      <top style="medium">
        <color auto="1"/>
      </top>
      <bottom style="dashed">
        <color theme="0" tint="-0.14996795556505021"/>
      </bottom>
      <diagonal/>
    </border>
    <border>
      <left style="medium">
        <color auto="1"/>
      </left>
      <right/>
      <top style="medium">
        <color auto="1"/>
      </top>
      <bottom/>
      <diagonal/>
    </border>
    <border>
      <left/>
      <right/>
      <top/>
      <bottom style="thin">
        <color indexed="64"/>
      </bottom>
      <diagonal/>
    </border>
    <border>
      <left style="medium">
        <color auto="1"/>
      </left>
      <right/>
      <top style="thin">
        <color auto="1"/>
      </top>
      <bottom style="dotted">
        <color theme="0" tint="-0.14996795556505021"/>
      </bottom>
      <diagonal/>
    </border>
    <border>
      <left/>
      <right/>
      <top style="thin">
        <color auto="1"/>
      </top>
      <bottom style="dotted">
        <color theme="0" tint="-0.14996795556505021"/>
      </bottom>
      <diagonal/>
    </border>
    <border>
      <left/>
      <right style="thin">
        <color auto="1"/>
      </right>
      <top style="thin">
        <color auto="1"/>
      </top>
      <bottom style="dotted">
        <color theme="0" tint="-0.14996795556505021"/>
      </bottom>
      <diagonal/>
    </border>
    <border>
      <left style="thin">
        <color auto="1"/>
      </left>
      <right style="thin">
        <color auto="1"/>
      </right>
      <top style="thin">
        <color auto="1"/>
      </top>
      <bottom style="dotted">
        <color theme="0" tint="-0.14996795556505021"/>
      </bottom>
      <diagonal/>
    </border>
    <border>
      <left/>
      <right style="medium">
        <color auto="1"/>
      </right>
      <top style="thin">
        <color auto="1"/>
      </top>
      <bottom style="dotted">
        <color theme="0" tint="-0.14996795556505021"/>
      </bottom>
      <diagonal/>
    </border>
    <border>
      <left style="medium">
        <color auto="1"/>
      </left>
      <right/>
      <top style="dotted">
        <color theme="0" tint="-0.14996795556505021"/>
      </top>
      <bottom style="dotted">
        <color theme="0" tint="-0.14996795556505021"/>
      </bottom>
      <diagonal/>
    </border>
    <border>
      <left/>
      <right/>
      <top style="dotted">
        <color theme="0" tint="-0.14996795556505021"/>
      </top>
      <bottom style="dotted">
        <color theme="0" tint="-0.14996795556505021"/>
      </bottom>
      <diagonal/>
    </border>
    <border>
      <left/>
      <right style="thin">
        <color auto="1"/>
      </right>
      <top style="dotted">
        <color theme="0" tint="-0.14996795556505021"/>
      </top>
      <bottom style="dotted">
        <color theme="0" tint="-0.14996795556505021"/>
      </bottom>
      <diagonal/>
    </border>
    <border>
      <left style="thin">
        <color auto="1"/>
      </left>
      <right style="thin">
        <color auto="1"/>
      </right>
      <top style="dotted">
        <color theme="0" tint="-0.14996795556505021"/>
      </top>
      <bottom style="dotted">
        <color theme="0" tint="-0.14996795556505021"/>
      </bottom>
      <diagonal/>
    </border>
    <border>
      <left/>
      <right style="medium">
        <color auto="1"/>
      </right>
      <top style="dotted">
        <color theme="0" tint="-0.14996795556505021"/>
      </top>
      <bottom style="dotted">
        <color theme="0" tint="-0.14996795556505021"/>
      </bottom>
      <diagonal/>
    </border>
    <border>
      <left style="thin">
        <color auto="1"/>
      </left>
      <right style="medium">
        <color auto="1"/>
      </right>
      <top/>
      <bottom style="medium">
        <color auto="1"/>
      </bottom>
      <diagonal/>
    </border>
    <border>
      <left style="thin">
        <color auto="1"/>
      </left>
      <right style="medium">
        <color auto="1"/>
      </right>
      <top style="thin">
        <color auto="1"/>
      </top>
      <bottom style="dotted">
        <color theme="0" tint="-0.14996795556505021"/>
      </bottom>
      <diagonal/>
    </border>
    <border>
      <left style="thin">
        <color auto="1"/>
      </left>
      <right style="medium">
        <color auto="1"/>
      </right>
      <top style="dotted">
        <color theme="0" tint="-0.14996795556505021"/>
      </top>
      <bottom style="dotted">
        <color theme="0" tint="-0.14996795556505021"/>
      </bottom>
      <diagonal/>
    </border>
    <border>
      <left/>
      <right style="medium">
        <color auto="1"/>
      </right>
      <top/>
      <bottom/>
      <diagonal/>
    </border>
    <border>
      <left/>
      <right style="thin">
        <color auto="1"/>
      </right>
      <top style="medium">
        <color auto="1"/>
      </top>
      <bottom style="dashed">
        <color theme="0" tint="-0.14996795556505021"/>
      </bottom>
      <diagonal/>
    </border>
    <border>
      <left/>
      <right/>
      <top style="dashed">
        <color theme="0" tint="-0.14996795556505021"/>
      </top>
      <bottom style="medium">
        <color auto="1"/>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right/>
      <top style="medium">
        <color rgb="FFFF0000"/>
      </top>
      <bottom/>
      <diagonal/>
    </border>
    <border>
      <left style="medium">
        <color auto="1"/>
      </left>
      <right style="thin">
        <color auto="1"/>
      </right>
      <top style="thin">
        <color auto="1"/>
      </top>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medium">
        <color auto="1"/>
      </right>
      <top style="dashed">
        <color theme="0" tint="-0.14996795556505021"/>
      </top>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auto="1"/>
      </left>
      <right style="thin">
        <color auto="1"/>
      </right>
      <top/>
      <bottom/>
      <diagonal/>
    </border>
    <border>
      <left style="thin">
        <color auto="1"/>
      </left>
      <right style="medium">
        <color auto="1"/>
      </right>
      <top/>
      <bottom/>
      <diagonal/>
    </border>
  </borders>
  <cellStyleXfs count="20">
    <xf numFmtId="0" fontId="0" fillId="0" borderId="0"/>
    <xf numFmtId="43" fontId="14" fillId="0" borderId="0" applyFont="0" applyFill="0" applyBorder="0" applyAlignment="0" applyProtection="0"/>
    <xf numFmtId="44" fontId="14" fillId="0" borderId="0" applyFont="0" applyFill="0" applyBorder="0" applyAlignment="0" applyProtection="0"/>
    <xf numFmtId="0" fontId="36" fillId="0" borderId="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37" fillId="0" borderId="0"/>
    <xf numFmtId="0" fontId="37" fillId="0" borderId="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cellStyleXfs>
  <cellXfs count="473">
    <xf numFmtId="0" fontId="0" fillId="0" borderId="0" xfId="0"/>
    <xf numFmtId="3" fontId="18" fillId="0" borderId="6" xfId="0" applyNumberFormat="1" applyFont="1" applyBorder="1" applyAlignment="1">
      <alignment horizontal="center" vertical="top" wrapText="1"/>
    </xf>
    <xf numFmtId="3" fontId="18" fillId="0" borderId="7" xfId="0" applyNumberFormat="1" applyFont="1" applyBorder="1" applyAlignment="1">
      <alignment horizontal="center" vertical="top" wrapText="1"/>
    </xf>
    <xf numFmtId="164" fontId="18" fillId="0" borderId="8" xfId="1" applyNumberFormat="1" applyFont="1" applyBorder="1" applyAlignment="1">
      <alignment horizontal="center" vertical="top" wrapText="1"/>
    </xf>
    <xf numFmtId="0" fontId="19" fillId="0" borderId="0" xfId="0" applyFont="1"/>
    <xf numFmtId="0" fontId="18" fillId="0" borderId="0" xfId="0" applyFont="1"/>
    <xf numFmtId="0" fontId="16" fillId="0" borderId="0" xfId="0" applyFont="1" applyAlignment="1"/>
    <xf numFmtId="0" fontId="17" fillId="0" borderId="0" xfId="0" applyFont="1" applyAlignment="1"/>
    <xf numFmtId="0" fontId="15" fillId="0" borderId="0" xfId="0" applyFont="1" applyAlignment="1"/>
    <xf numFmtId="0" fontId="13" fillId="0" borderId="0" xfId="0" applyFont="1"/>
    <xf numFmtId="0" fontId="13" fillId="0" borderId="0" xfId="0" applyFont="1" applyAlignment="1"/>
    <xf numFmtId="0" fontId="13" fillId="0" borderId="1" xfId="0" applyFont="1" applyBorder="1" applyAlignment="1">
      <alignment horizontal="center" vertical="top" wrapText="1"/>
    </xf>
    <xf numFmtId="0" fontId="13" fillId="0" borderId="14" xfId="0" applyFont="1" applyBorder="1" applyAlignment="1">
      <alignment horizontal="center" vertical="top" wrapText="1"/>
    </xf>
    <xf numFmtId="0" fontId="13" fillId="0" borderId="10" xfId="0" applyFont="1" applyBorder="1" applyAlignment="1">
      <alignment horizontal="left" indent="3"/>
    </xf>
    <xf numFmtId="0" fontId="18" fillId="0" borderId="16" xfId="0" applyFont="1" applyBorder="1" applyAlignment="1">
      <alignment horizontal="right"/>
    </xf>
    <xf numFmtId="0" fontId="13" fillId="0" borderId="18" xfId="0" applyFont="1" applyBorder="1"/>
    <xf numFmtId="0" fontId="13" fillId="0" borderId="19" xfId="0" applyFont="1" applyBorder="1"/>
    <xf numFmtId="0" fontId="13" fillId="0" borderId="20" xfId="0" applyFont="1" applyBorder="1" applyAlignment="1">
      <alignment horizontal="left" indent="3"/>
    </xf>
    <xf numFmtId="0" fontId="13" fillId="0" borderId="20" xfId="0" applyFont="1" applyBorder="1" applyAlignment="1">
      <alignment horizontal="left" indent="5"/>
    </xf>
    <xf numFmtId="0" fontId="13" fillId="0" borderId="23" xfId="0" applyFont="1" applyBorder="1" applyAlignment="1">
      <alignment horizontal="left" indent="5"/>
    </xf>
    <xf numFmtId="0" fontId="13" fillId="0" borderId="6" xfId="0" applyFont="1" applyBorder="1" applyAlignment="1">
      <alignment horizontal="left" indent="3"/>
    </xf>
    <xf numFmtId="0" fontId="21" fillId="0" borderId="0" xfId="0" applyFont="1" applyAlignment="1"/>
    <xf numFmtId="0" fontId="12" fillId="0" borderId="1" xfId="0" applyFont="1" applyBorder="1" applyAlignment="1">
      <alignment horizontal="center" vertical="top" wrapText="1"/>
    </xf>
    <xf numFmtId="0" fontId="18" fillId="0" borderId="0" xfId="0" applyFont="1" applyAlignment="1"/>
    <xf numFmtId="0" fontId="12" fillId="0" borderId="0" xfId="0" applyFont="1"/>
    <xf numFmtId="0" fontId="18" fillId="0" borderId="6" xfId="0" applyFont="1" applyBorder="1" applyAlignment="1">
      <alignment horizontal="right"/>
    </xf>
    <xf numFmtId="0" fontId="18" fillId="0" borderId="32" xfId="0" applyFont="1" applyBorder="1" applyAlignment="1">
      <alignment horizontal="right"/>
    </xf>
    <xf numFmtId="0" fontId="12" fillId="0" borderId="17" xfId="0" applyFont="1" applyBorder="1" applyAlignment="1">
      <alignment horizontal="left" indent="3"/>
    </xf>
    <xf numFmtId="0" fontId="12" fillId="0" borderId="20" xfId="0" applyFont="1" applyBorder="1" applyAlignment="1">
      <alignment horizontal="left" indent="3"/>
    </xf>
    <xf numFmtId="0" fontId="12" fillId="0" borderId="37" xfId="0" applyFont="1" applyBorder="1" applyAlignment="1">
      <alignment horizontal="left" indent="3"/>
    </xf>
    <xf numFmtId="0" fontId="12" fillId="0" borderId="0" xfId="0" applyFont="1" applyAlignment="1">
      <alignment vertical="top" wrapText="1"/>
    </xf>
    <xf numFmtId="0" fontId="12" fillId="0" borderId="0" xfId="0" applyFont="1" applyAlignment="1">
      <alignment vertical="top"/>
    </xf>
    <xf numFmtId="0" fontId="12" fillId="0" borderId="14" xfId="0" applyFont="1" applyBorder="1" applyAlignment="1">
      <alignment horizontal="center" vertical="top" wrapText="1"/>
    </xf>
    <xf numFmtId="3" fontId="13" fillId="0" borderId="21" xfId="0" applyNumberFormat="1" applyFont="1" applyBorder="1"/>
    <xf numFmtId="3" fontId="13" fillId="0" borderId="21" xfId="1" applyNumberFormat="1" applyFont="1" applyBorder="1"/>
    <xf numFmtId="3" fontId="12" fillId="0" borderId="21" xfId="0" applyNumberFormat="1" applyFont="1" applyBorder="1"/>
    <xf numFmtId="3" fontId="12" fillId="0" borderId="22" xfId="0" applyNumberFormat="1" applyFont="1" applyBorder="1"/>
    <xf numFmtId="3" fontId="18" fillId="0" borderId="39" xfId="0" applyNumberFormat="1" applyFont="1" applyBorder="1"/>
    <xf numFmtId="3" fontId="18" fillId="0" borderId="40" xfId="0" applyNumberFormat="1" applyFont="1" applyBorder="1"/>
    <xf numFmtId="0" fontId="18" fillId="0" borderId="38" xfId="0" applyFont="1" applyBorder="1" applyAlignment="1">
      <alignment horizontal="right"/>
    </xf>
    <xf numFmtId="0" fontId="18" fillId="0" borderId="46" xfId="0" applyFont="1" applyBorder="1" applyAlignment="1">
      <alignment vertical="top"/>
    </xf>
    <xf numFmtId="0" fontId="13" fillId="0" borderId="47" xfId="0" applyFont="1" applyBorder="1" applyAlignment="1">
      <alignment vertical="top"/>
    </xf>
    <xf numFmtId="0" fontId="13" fillId="0" borderId="48" xfId="0" applyFont="1" applyBorder="1"/>
    <xf numFmtId="0" fontId="13" fillId="0" borderId="49" xfId="0" applyFont="1" applyBorder="1"/>
    <xf numFmtId="0" fontId="18" fillId="0" borderId="32" xfId="0" applyFont="1" applyBorder="1" applyAlignment="1">
      <alignment horizontal="center"/>
    </xf>
    <xf numFmtId="3" fontId="18" fillId="0" borderId="7" xfId="0" applyNumberFormat="1" applyFont="1" applyBorder="1"/>
    <xf numFmtId="0" fontId="15" fillId="0" borderId="0" xfId="0" applyFont="1" applyBorder="1" applyAlignment="1"/>
    <xf numFmtId="0" fontId="18" fillId="0" borderId="30" xfId="0" applyFont="1" applyBorder="1" applyAlignment="1">
      <alignment vertical="top" wrapText="1"/>
    </xf>
    <xf numFmtId="0" fontId="12" fillId="0" borderId="31" xfId="0" applyFont="1" applyBorder="1" applyAlignment="1">
      <alignment vertical="top" wrapText="1"/>
    </xf>
    <xf numFmtId="0" fontId="12" fillId="0" borderId="31" xfId="0" applyFont="1" applyBorder="1" applyAlignment="1">
      <alignment vertical="top"/>
    </xf>
    <xf numFmtId="0" fontId="18" fillId="0" borderId="38" xfId="0" applyFont="1" applyBorder="1" applyAlignment="1">
      <alignment horizontal="right" vertical="top"/>
    </xf>
    <xf numFmtId="0" fontId="15" fillId="0" borderId="0" xfId="0" applyFont="1" applyAlignment="1">
      <alignment horizontal="center"/>
    </xf>
    <xf numFmtId="0" fontId="23" fillId="0" borderId="35" xfId="0" applyFont="1" applyBorder="1" applyAlignment="1">
      <alignment vertical="center" wrapText="1"/>
    </xf>
    <xf numFmtId="0" fontId="26" fillId="0" borderId="0" xfId="0" applyFont="1" applyAlignment="1"/>
    <xf numFmtId="0" fontId="24" fillId="0" borderId="0" xfId="0" applyFont="1"/>
    <xf numFmtId="0" fontId="23" fillId="0" borderId="51" xfId="0" applyFont="1" applyBorder="1" applyAlignment="1">
      <alignment vertical="top"/>
    </xf>
    <xf numFmtId="0" fontId="24" fillId="0" borderId="47" xfId="0" applyFont="1" applyBorder="1" applyAlignment="1">
      <alignment vertical="top"/>
    </xf>
    <xf numFmtId="3" fontId="24" fillId="0" borderId="43" xfId="0" applyNumberFormat="1" applyFont="1" applyBorder="1"/>
    <xf numFmtId="0" fontId="24" fillId="0" borderId="48" xfId="0" applyFont="1" applyBorder="1"/>
    <xf numFmtId="0" fontId="23" fillId="0" borderId="46" xfId="0" applyFont="1" applyBorder="1" applyAlignment="1">
      <alignment vertical="top"/>
    </xf>
    <xf numFmtId="0" fontId="26" fillId="0" borderId="0" xfId="0" applyFont="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4" fillId="0" borderId="18" xfId="0" applyFont="1" applyBorder="1"/>
    <xf numFmtId="3" fontId="24" fillId="0" borderId="21" xfId="0" applyNumberFormat="1" applyFont="1" applyBorder="1"/>
    <xf numFmtId="3" fontId="23" fillId="0" borderId="39" xfId="0" applyNumberFormat="1" applyFont="1" applyBorder="1"/>
    <xf numFmtId="3" fontId="24" fillId="0" borderId="18" xfId="0" applyNumberFormat="1" applyFont="1" applyBorder="1"/>
    <xf numFmtId="3" fontId="24" fillId="0" borderId="53" xfId="0" applyNumberFormat="1" applyFont="1" applyBorder="1"/>
    <xf numFmtId="3" fontId="27" fillId="0" borderId="43" xfId="0" applyNumberFormat="1" applyFont="1" applyBorder="1"/>
    <xf numFmtId="0" fontId="24" fillId="0" borderId="46" xfId="0" applyFont="1" applyBorder="1" applyAlignment="1">
      <alignment vertical="top"/>
    </xf>
    <xf numFmtId="0" fontId="23" fillId="0" borderId="43" xfId="0" applyFont="1" applyBorder="1" applyAlignment="1">
      <alignment vertical="top" wrapText="1"/>
    </xf>
    <xf numFmtId="0" fontId="24" fillId="0" borderId="21" xfId="0" applyFont="1" applyBorder="1"/>
    <xf numFmtId="0" fontId="24" fillId="0" borderId="43" xfId="0" applyFont="1" applyBorder="1" applyAlignment="1">
      <alignment horizontal="left" vertical="top" wrapText="1" indent="2"/>
    </xf>
    <xf numFmtId="0" fontId="23" fillId="0" borderId="43" xfId="0" applyFont="1" applyBorder="1" applyAlignment="1">
      <alignment horizontal="right" vertical="top" wrapText="1" indent="2"/>
    </xf>
    <xf numFmtId="3" fontId="23" fillId="0" borderId="43" xfId="0" applyNumberFormat="1" applyFont="1" applyBorder="1"/>
    <xf numFmtId="3" fontId="23" fillId="0" borderId="21" xfId="0" applyNumberFormat="1" applyFont="1" applyBorder="1"/>
    <xf numFmtId="0" fontId="24" fillId="0" borderId="43" xfId="0" applyFont="1" applyBorder="1" applyAlignment="1">
      <alignment horizontal="left" vertical="top" wrapText="1" indent="4"/>
    </xf>
    <xf numFmtId="0" fontId="23" fillId="0" borderId="33" xfId="0" applyFont="1" applyBorder="1" applyAlignment="1">
      <alignment vertical="top"/>
    </xf>
    <xf numFmtId="0" fontId="24" fillId="0" borderId="44" xfId="0" applyFont="1" applyBorder="1" applyAlignment="1">
      <alignment horizontal="center" vertical="top" wrapText="1"/>
    </xf>
    <xf numFmtId="0" fontId="24" fillId="0" borderId="38" xfId="0" applyFont="1" applyBorder="1" applyAlignment="1">
      <alignment horizontal="center" vertical="top" wrapText="1"/>
    </xf>
    <xf numFmtId="0" fontId="24" fillId="0" borderId="33" xfId="0" applyFont="1" applyBorder="1"/>
    <xf numFmtId="0" fontId="24" fillId="0" borderId="55" xfId="0" applyFont="1" applyBorder="1" applyAlignment="1">
      <alignment vertical="top"/>
    </xf>
    <xf numFmtId="3" fontId="23" fillId="0" borderId="54" xfId="0" applyNumberFormat="1" applyFont="1" applyBorder="1"/>
    <xf numFmtId="0" fontId="23" fillId="0" borderId="43" xfId="0" applyFont="1" applyBorder="1" applyAlignment="1">
      <alignment horizontal="center" vertical="top" wrapText="1"/>
    </xf>
    <xf numFmtId="0" fontId="24" fillId="0" borderId="51" xfId="0" applyFont="1" applyBorder="1" applyAlignment="1">
      <alignment vertical="top"/>
    </xf>
    <xf numFmtId="0" fontId="24" fillId="0" borderId="50" xfId="0" applyFont="1" applyBorder="1" applyAlignment="1">
      <alignment vertical="top"/>
    </xf>
    <xf numFmtId="3" fontId="23" fillId="0" borderId="58" xfId="0" applyNumberFormat="1" applyFont="1" applyBorder="1"/>
    <xf numFmtId="0" fontId="23" fillId="0" borderId="3" xfId="0" applyFont="1" applyBorder="1" applyAlignment="1">
      <alignment horizontal="center" vertical="center" wrapText="1"/>
    </xf>
    <xf numFmtId="0" fontId="24" fillId="0" borderId="19" xfId="0" applyFont="1" applyBorder="1"/>
    <xf numFmtId="3" fontId="24" fillId="0" borderId="22" xfId="0" applyNumberFormat="1" applyFont="1" applyBorder="1"/>
    <xf numFmtId="3" fontId="23" fillId="0" borderId="40" xfId="0" applyNumberFormat="1" applyFont="1" applyBorder="1"/>
    <xf numFmtId="3" fontId="24" fillId="0" borderId="19" xfId="0" applyNumberFormat="1" applyFont="1" applyBorder="1"/>
    <xf numFmtId="0" fontId="24" fillId="0" borderId="22" xfId="0" applyFont="1" applyBorder="1"/>
    <xf numFmtId="3" fontId="23" fillId="0" borderId="22" xfId="0" applyNumberFormat="1" applyFont="1" applyBorder="1"/>
    <xf numFmtId="3" fontId="23" fillId="0" borderId="59" xfId="0" applyNumberFormat="1" applyFont="1" applyBorder="1"/>
    <xf numFmtId="3" fontId="23" fillId="0" borderId="60" xfId="0" applyNumberFormat="1" applyFont="1" applyBorder="1"/>
    <xf numFmtId="0" fontId="28" fillId="0" borderId="0" xfId="0" applyFont="1"/>
    <xf numFmtId="0" fontId="15" fillId="0" borderId="35" xfId="0" applyFont="1" applyBorder="1" applyAlignment="1"/>
    <xf numFmtId="0" fontId="19" fillId="0" borderId="0" xfId="0" applyFont="1" applyAlignment="1"/>
    <xf numFmtId="0" fontId="12" fillId="0" borderId="0" xfId="0" applyFont="1" applyAlignment="1">
      <alignment wrapText="1"/>
    </xf>
    <xf numFmtId="0" fontId="18" fillId="0" borderId="0" xfId="0" applyFont="1" applyAlignment="1">
      <alignment wrapText="1"/>
    </xf>
    <xf numFmtId="0" fontId="11" fillId="0" borderId="1" xfId="0" applyFont="1" applyBorder="1" applyAlignment="1">
      <alignment horizontal="center" vertical="top" wrapText="1"/>
    </xf>
    <xf numFmtId="0" fontId="18" fillId="0" borderId="0" xfId="0" applyFont="1" applyBorder="1" applyAlignment="1">
      <alignment horizontal="center" vertical="center" wrapText="1"/>
    </xf>
    <xf numFmtId="0" fontId="11" fillId="0" borderId="14" xfId="0" applyFont="1" applyBorder="1" applyAlignment="1">
      <alignment horizontal="center" vertical="top" wrapText="1"/>
    </xf>
    <xf numFmtId="0" fontId="13" fillId="0" borderId="46" xfId="0" applyFont="1" applyBorder="1"/>
    <xf numFmtId="0" fontId="13" fillId="0" borderId="51" xfId="0" applyFont="1" applyBorder="1"/>
    <xf numFmtId="0" fontId="13" fillId="0" borderId="47" xfId="0" applyFont="1" applyBorder="1"/>
    <xf numFmtId="0" fontId="13" fillId="0" borderId="51" xfId="0" applyFont="1" applyBorder="1" applyAlignment="1">
      <alignment horizontal="left" indent="1"/>
    </xf>
    <xf numFmtId="0" fontId="13" fillId="0" borderId="47" xfId="0" applyFont="1" applyBorder="1" applyAlignment="1">
      <alignment horizontal="left" indent="1"/>
    </xf>
    <xf numFmtId="0" fontId="18" fillId="0" borderId="9" xfId="0" applyFont="1" applyBorder="1" applyAlignment="1">
      <alignment horizontal="center"/>
    </xf>
    <xf numFmtId="0" fontId="11" fillId="0" borderId="17" xfId="0" applyFont="1" applyBorder="1" applyAlignment="1">
      <alignment horizontal="left" indent="2"/>
    </xf>
    <xf numFmtId="0" fontId="11" fillId="0" borderId="20" xfId="0" applyFont="1" applyBorder="1" applyAlignment="1">
      <alignment horizontal="left" indent="2"/>
    </xf>
    <xf numFmtId="0" fontId="29" fillId="0" borderId="20" xfId="0" applyFont="1" applyBorder="1" applyAlignment="1">
      <alignment horizontal="left" indent="8"/>
    </xf>
    <xf numFmtId="0" fontId="18" fillId="0" borderId="20" xfId="0" applyFont="1" applyBorder="1"/>
    <xf numFmtId="0" fontId="18" fillId="0" borderId="20" xfId="0" applyFont="1" applyBorder="1" applyAlignment="1">
      <alignment horizontal="center"/>
    </xf>
    <xf numFmtId="0" fontId="18" fillId="0" borderId="67" xfId="0" applyFont="1" applyBorder="1" applyAlignment="1">
      <alignment horizontal="center"/>
    </xf>
    <xf numFmtId="0" fontId="11" fillId="0" borderId="67" xfId="0" applyFont="1" applyBorder="1" applyAlignment="1">
      <alignment horizontal="left" wrapText="1" indent="2"/>
    </xf>
    <xf numFmtId="0" fontId="11" fillId="0" borderId="70" xfId="0" applyFont="1" applyBorder="1"/>
    <xf numFmtId="0" fontId="12" fillId="0" borderId="0" xfId="0" applyFont="1" applyBorder="1" applyAlignment="1">
      <alignment horizontal="center" vertical="top" wrapText="1"/>
    </xf>
    <xf numFmtId="0" fontId="12" fillId="0" borderId="0" xfId="0" applyFont="1" applyBorder="1"/>
    <xf numFmtId="0" fontId="18" fillId="0" borderId="0" xfId="0" applyFont="1" applyBorder="1"/>
    <xf numFmtId="0" fontId="18" fillId="0" borderId="0" xfId="0" applyFont="1" applyBorder="1" applyAlignment="1">
      <alignment horizontal="right" indent="1"/>
    </xf>
    <xf numFmtId="0" fontId="13" fillId="0" borderId="0" xfId="0" applyFont="1" applyBorder="1"/>
    <xf numFmtId="0" fontId="11" fillId="0" borderId="18" xfId="0" applyFont="1" applyBorder="1" applyAlignment="1">
      <alignment horizontal="left" indent="1"/>
    </xf>
    <xf numFmtId="0" fontId="11" fillId="0" borderId="54" xfId="0" applyFont="1" applyBorder="1" applyAlignment="1">
      <alignment horizontal="left" indent="1"/>
    </xf>
    <xf numFmtId="0" fontId="11" fillId="0" borderId="39" xfId="0" applyFont="1" applyBorder="1" applyAlignment="1">
      <alignment horizontal="left" indent="1"/>
    </xf>
    <xf numFmtId="0" fontId="11" fillId="0" borderId="54" xfId="0" applyFont="1" applyBorder="1" applyAlignment="1">
      <alignment horizontal="left" indent="3"/>
    </xf>
    <xf numFmtId="0" fontId="11" fillId="0" borderId="15" xfId="0" applyFont="1" applyBorder="1" applyAlignment="1">
      <alignment horizontal="left" indent="1"/>
    </xf>
    <xf numFmtId="0" fontId="18" fillId="0" borderId="1" xfId="0" applyFont="1" applyBorder="1" applyAlignment="1">
      <alignment horizontal="right" indent="1"/>
    </xf>
    <xf numFmtId="0" fontId="18" fillId="0" borderId="77" xfId="0" applyFont="1" applyBorder="1"/>
    <xf numFmtId="3" fontId="18" fillId="0" borderId="20" xfId="0" applyNumberFormat="1" applyFont="1" applyBorder="1"/>
    <xf numFmtId="3" fontId="18" fillId="0" borderId="21" xfId="0" applyNumberFormat="1" applyFont="1" applyBorder="1"/>
    <xf numFmtId="0" fontId="18" fillId="0" borderId="78" xfId="0" applyFont="1" applyBorder="1" applyAlignment="1">
      <alignment horizontal="left" indent="1"/>
    </xf>
    <xf numFmtId="3" fontId="18" fillId="0" borderId="22" xfId="0" applyNumberFormat="1" applyFont="1" applyBorder="1"/>
    <xf numFmtId="0" fontId="18" fillId="0" borderId="78" xfId="0" applyFont="1" applyBorder="1"/>
    <xf numFmtId="0" fontId="18" fillId="0" borderId="78" xfId="0" applyFont="1" applyBorder="1" applyAlignment="1">
      <alignment horizontal="left" indent="3"/>
    </xf>
    <xf numFmtId="0" fontId="18" fillId="0" borderId="76" xfId="0" applyFont="1" applyBorder="1" applyAlignment="1">
      <alignment horizontal="left"/>
    </xf>
    <xf numFmtId="3" fontId="18" fillId="0" borderId="47" xfId="0" applyNumberFormat="1" applyFont="1" applyBorder="1"/>
    <xf numFmtId="3" fontId="18" fillId="0" borderId="80" xfId="0" applyNumberFormat="1" applyFont="1" applyBorder="1"/>
    <xf numFmtId="0" fontId="18" fillId="0" borderId="78" xfId="0" applyFont="1" applyBorder="1" applyAlignment="1">
      <alignment horizontal="left"/>
    </xf>
    <xf numFmtId="0" fontId="18" fillId="0" borderId="77" xfId="0" applyFont="1" applyBorder="1" applyAlignment="1">
      <alignment horizontal="left" indent="1"/>
    </xf>
    <xf numFmtId="0" fontId="18" fillId="0" borderId="83" xfId="0" applyFont="1" applyBorder="1"/>
    <xf numFmtId="3" fontId="18" fillId="0" borderId="84" xfId="0" applyNumberFormat="1" applyFont="1" applyBorder="1"/>
    <xf numFmtId="3" fontId="18" fillId="0" borderId="69" xfId="0" applyNumberFormat="1" applyFont="1" applyBorder="1"/>
    <xf numFmtId="3" fontId="18" fillId="0" borderId="85" xfId="0" applyNumberFormat="1" applyFont="1" applyBorder="1"/>
    <xf numFmtId="0" fontId="18" fillId="0" borderId="4" xfId="0" applyFont="1" applyBorder="1" applyAlignment="1">
      <alignment horizontal="center" vertical="center" wrapText="1"/>
    </xf>
    <xf numFmtId="165" fontId="12" fillId="0" borderId="87" xfId="2" applyNumberFormat="1" applyFont="1" applyBorder="1" applyAlignment="1">
      <alignment horizontal="left"/>
    </xf>
    <xf numFmtId="165" fontId="12" fillId="0" borderId="87" xfId="2" applyNumberFormat="1" applyFont="1" applyBorder="1" applyAlignment="1">
      <alignment horizontal="center"/>
    </xf>
    <xf numFmtId="164" fontId="12" fillId="0" borderId="29" xfId="1" applyNumberFormat="1" applyFont="1" applyBorder="1" applyAlignment="1">
      <alignment horizontal="left"/>
    </xf>
    <xf numFmtId="0" fontId="13" fillId="0" borderId="71" xfId="0" applyFont="1" applyBorder="1" applyAlignment="1">
      <alignment horizontal="left" indent="3"/>
    </xf>
    <xf numFmtId="0" fontId="10" fillId="0" borderId="17" xfId="0" applyFont="1" applyBorder="1" applyAlignment="1">
      <alignment horizontal="left" indent="2"/>
    </xf>
    <xf numFmtId="0" fontId="10" fillId="0" borderId="79" xfId="0" applyFont="1" applyBorder="1" applyAlignment="1">
      <alignment horizontal="left"/>
    </xf>
    <xf numFmtId="0" fontId="10" fillId="0" borderId="88" xfId="0" applyFont="1" applyBorder="1" applyAlignment="1">
      <alignment horizontal="left"/>
    </xf>
    <xf numFmtId="165" fontId="10" fillId="0" borderId="89" xfId="2" applyNumberFormat="1" applyFont="1" applyBorder="1" applyAlignment="1">
      <alignment horizontal="left"/>
    </xf>
    <xf numFmtId="165" fontId="10" fillId="0" borderId="89" xfId="2" applyNumberFormat="1" applyFont="1" applyBorder="1" applyAlignment="1">
      <alignment horizontal="center"/>
    </xf>
    <xf numFmtId="164" fontId="10" fillId="0" borderId="90" xfId="1" applyNumberFormat="1" applyFont="1" applyBorder="1" applyAlignment="1">
      <alignment horizontal="left"/>
    </xf>
    <xf numFmtId="0" fontId="10" fillId="0" borderId="93" xfId="0" applyFont="1" applyBorder="1" applyAlignment="1">
      <alignment horizontal="left"/>
    </xf>
    <xf numFmtId="165" fontId="10" fillId="0" borderId="94" xfId="2" applyNumberFormat="1" applyFont="1" applyBorder="1" applyAlignment="1">
      <alignment horizontal="left"/>
    </xf>
    <xf numFmtId="165" fontId="10" fillId="0" borderId="94" xfId="2" applyNumberFormat="1" applyFont="1" applyBorder="1" applyAlignment="1">
      <alignment horizontal="center"/>
    </xf>
    <xf numFmtId="164" fontId="10" fillId="0" borderId="95" xfId="1" applyNumberFormat="1" applyFont="1" applyBorder="1" applyAlignment="1">
      <alignment horizontal="left"/>
    </xf>
    <xf numFmtId="165" fontId="12" fillId="0" borderId="94" xfId="2" applyNumberFormat="1" applyFont="1" applyBorder="1" applyAlignment="1">
      <alignment horizontal="left"/>
    </xf>
    <xf numFmtId="165" fontId="12" fillId="0" borderId="94" xfId="2" applyNumberFormat="1" applyFont="1" applyBorder="1" applyAlignment="1">
      <alignment horizontal="center"/>
    </xf>
    <xf numFmtId="164" fontId="12" fillId="0" borderId="95" xfId="1" applyNumberFormat="1" applyFont="1" applyBorder="1" applyAlignment="1">
      <alignment horizontal="left"/>
    </xf>
    <xf numFmtId="3" fontId="18" fillId="0" borderId="33" xfId="0" applyNumberFormat="1" applyFont="1" applyBorder="1"/>
    <xf numFmtId="3" fontId="18" fillId="0" borderId="15" xfId="0" applyNumberFormat="1" applyFont="1" applyBorder="1"/>
    <xf numFmtId="3" fontId="18" fillId="0" borderId="101" xfId="0" applyNumberFormat="1" applyFont="1" applyBorder="1"/>
    <xf numFmtId="0" fontId="18" fillId="0" borderId="26" xfId="0" applyFont="1" applyBorder="1" applyAlignment="1">
      <alignment horizontal="left"/>
    </xf>
    <xf numFmtId="0" fontId="10" fillId="0" borderId="1" xfId="0" applyFont="1" applyBorder="1" applyAlignment="1">
      <alignment horizontal="center" vertical="top" wrapText="1"/>
    </xf>
    <xf numFmtId="0" fontId="10" fillId="0" borderId="71" xfId="0" applyFont="1" applyBorder="1" applyAlignment="1">
      <alignment horizontal="left" indent="3"/>
    </xf>
    <xf numFmtId="0" fontId="10" fillId="0" borderId="20" xfId="0" applyFont="1" applyBorder="1" applyAlignment="1">
      <alignment horizontal="left" indent="3"/>
    </xf>
    <xf numFmtId="0" fontId="10" fillId="0" borderId="6" xfId="0" applyFont="1" applyBorder="1" applyAlignment="1">
      <alignment horizontal="left" indent="3"/>
    </xf>
    <xf numFmtId="0" fontId="18" fillId="0" borderId="0" xfId="0" applyFont="1" applyBorder="1" applyAlignment="1">
      <alignment vertical="center" wrapText="1"/>
    </xf>
    <xf numFmtId="0" fontId="24" fillId="0" borderId="84" xfId="0" applyFont="1" applyBorder="1" applyAlignment="1">
      <alignment vertical="top"/>
    </xf>
    <xf numFmtId="3" fontId="23" fillId="0" borderId="69" xfId="0" applyNumberFormat="1" applyFont="1" applyBorder="1"/>
    <xf numFmtId="3" fontId="24" fillId="0" borderId="68" xfId="0" applyNumberFormat="1" applyFont="1" applyBorder="1"/>
    <xf numFmtId="0" fontId="24" fillId="0" borderId="50" xfId="0" applyFont="1" applyBorder="1"/>
    <xf numFmtId="0" fontId="9" fillId="0" borderId="1" xfId="0" applyFont="1" applyBorder="1" applyAlignment="1">
      <alignment horizontal="center" vertical="top" wrapText="1"/>
    </xf>
    <xf numFmtId="0" fontId="9" fillId="0" borderId="20" xfId="0" applyFont="1" applyBorder="1" applyAlignment="1">
      <alignment horizontal="left" indent="3"/>
    </xf>
    <xf numFmtId="0" fontId="9" fillId="0" borderId="6" xfId="0" applyFont="1" applyBorder="1" applyAlignment="1">
      <alignment horizontal="left" indent="3"/>
    </xf>
    <xf numFmtId="0" fontId="9" fillId="0" borderId="93" xfId="0" applyFont="1" applyBorder="1" applyAlignment="1">
      <alignment horizontal="left"/>
    </xf>
    <xf numFmtId="0" fontId="9" fillId="0" borderId="55" xfId="0" applyFont="1" applyBorder="1"/>
    <xf numFmtId="0" fontId="9" fillId="0" borderId="20" xfId="0" applyFont="1" applyBorder="1" applyAlignment="1">
      <alignment horizontal="left" indent="2"/>
    </xf>
    <xf numFmtId="0" fontId="18" fillId="0" borderId="4" xfId="0" applyFont="1" applyBorder="1" applyAlignment="1">
      <alignment horizontal="center" vertical="center" wrapText="1"/>
    </xf>
    <xf numFmtId="0" fontId="31" fillId="0" borderId="104" xfId="0" applyFont="1" applyBorder="1" applyAlignment="1">
      <alignment horizontal="center"/>
    </xf>
    <xf numFmtId="0" fontId="19" fillId="0" borderId="105" xfId="0" applyFont="1" applyBorder="1"/>
    <xf numFmtId="0" fontId="30" fillId="0" borderId="106" xfId="0" applyFont="1" applyBorder="1"/>
    <xf numFmtId="0" fontId="32" fillId="0" borderId="104" xfId="0" applyFont="1" applyBorder="1" applyAlignment="1">
      <alignment horizontal="center"/>
    </xf>
    <xf numFmtId="0" fontId="33" fillId="0" borderId="105" xfId="0" applyFont="1" applyBorder="1" applyAlignment="1"/>
    <xf numFmtId="0" fontId="19" fillId="0" borderId="105" xfId="0" applyFont="1" applyBorder="1" applyAlignment="1"/>
    <xf numFmtId="0" fontId="19" fillId="0" borderId="106" xfId="0" applyFont="1" applyBorder="1" applyAlignment="1"/>
    <xf numFmtId="0" fontId="15" fillId="0" borderId="107" xfId="0" applyFont="1" applyBorder="1" applyAlignment="1"/>
    <xf numFmtId="0" fontId="19" fillId="0" borderId="106" xfId="0" applyFont="1" applyBorder="1"/>
    <xf numFmtId="0" fontId="8" fillId="0" borderId="0" xfId="0" applyFont="1"/>
    <xf numFmtId="0" fontId="8" fillId="0" borderId="31" xfId="0" applyFont="1" applyBorder="1" applyAlignment="1">
      <alignment vertical="top" wrapText="1"/>
    </xf>
    <xf numFmtId="0" fontId="8" fillId="0" borderId="0" xfId="0" applyFont="1" applyAlignment="1">
      <alignment vertical="top"/>
    </xf>
    <xf numFmtId="0" fontId="8" fillId="0" borderId="54" xfId="0" applyFont="1" applyBorder="1" applyAlignment="1">
      <alignment horizontal="left" indent="1"/>
    </xf>
    <xf numFmtId="0" fontId="8" fillId="0" borderId="0" xfId="0" applyFont="1" applyAlignment="1">
      <alignment wrapText="1"/>
    </xf>
    <xf numFmtId="0" fontId="7" fillId="0" borderId="37" xfId="0" applyFont="1" applyBorder="1" applyAlignment="1">
      <alignment horizontal="left" indent="2"/>
    </xf>
    <xf numFmtId="0" fontId="9" fillId="0" borderId="108" xfId="0" applyFont="1" applyBorder="1" applyAlignment="1">
      <alignment horizontal="left" indent="1"/>
    </xf>
    <xf numFmtId="0" fontId="9" fillId="0" borderId="10" xfId="0" applyFont="1" applyBorder="1" applyAlignment="1">
      <alignment horizontal="left" indent="1"/>
    </xf>
    <xf numFmtId="0" fontId="7" fillId="0" borderId="20" xfId="0" applyFont="1" applyBorder="1" applyAlignment="1">
      <alignment horizontal="left" indent="2"/>
    </xf>
    <xf numFmtId="3" fontId="18" fillId="0" borderId="51" xfId="0" applyNumberFormat="1" applyFont="1" applyBorder="1"/>
    <xf numFmtId="3" fontId="18" fillId="0" borderId="54" xfId="0" applyNumberFormat="1" applyFont="1" applyBorder="1"/>
    <xf numFmtId="3" fontId="18" fillId="0" borderId="109" xfId="0" applyNumberFormat="1" applyFont="1" applyBorder="1"/>
    <xf numFmtId="3" fontId="18" fillId="0" borderId="48" xfId="0" applyNumberFormat="1" applyFont="1" applyBorder="1"/>
    <xf numFmtId="3" fontId="18" fillId="0" borderId="71" xfId="0" applyNumberFormat="1" applyFont="1" applyBorder="1"/>
    <xf numFmtId="3" fontId="18" fillId="0" borderId="59" xfId="0" applyNumberFormat="1" applyFont="1" applyBorder="1"/>
    <xf numFmtId="3" fontId="18" fillId="0" borderId="37" xfId="0" applyNumberFormat="1" applyFont="1" applyBorder="1"/>
    <xf numFmtId="3" fontId="18" fillId="0" borderId="110" xfId="0" applyNumberFormat="1" applyFont="1" applyBorder="1"/>
    <xf numFmtId="3" fontId="35" fillId="0" borderId="20" xfId="0" applyNumberFormat="1" applyFont="1" applyBorder="1"/>
    <xf numFmtId="3" fontId="35" fillId="0" borderId="21" xfId="0" applyNumberFormat="1" applyFont="1" applyBorder="1"/>
    <xf numFmtId="3" fontId="35" fillId="0" borderId="22" xfId="0" applyNumberFormat="1" applyFont="1" applyBorder="1"/>
    <xf numFmtId="3" fontId="35" fillId="0" borderId="47" xfId="0" applyNumberFormat="1" applyFont="1" applyBorder="1"/>
    <xf numFmtId="3" fontId="35" fillId="0" borderId="80" xfId="0" applyNumberFormat="1" applyFont="1" applyBorder="1"/>
    <xf numFmtId="0" fontId="6" fillId="0" borderId="1" xfId="0" applyFont="1" applyBorder="1" applyAlignment="1">
      <alignment horizontal="center" vertical="top" wrapText="1"/>
    </xf>
    <xf numFmtId="3" fontId="13" fillId="0" borderId="18" xfId="0" applyNumberFormat="1" applyFont="1" applyBorder="1"/>
    <xf numFmtId="3" fontId="13" fillId="0" borderId="19" xfId="0" applyNumberFormat="1" applyFont="1" applyBorder="1"/>
    <xf numFmtId="3" fontId="13" fillId="0" borderId="22" xfId="0" applyNumberFormat="1" applyFont="1" applyBorder="1"/>
    <xf numFmtId="3" fontId="13" fillId="0" borderId="2" xfId="0" applyNumberFormat="1" applyFont="1" applyBorder="1"/>
    <xf numFmtId="3" fontId="13" fillId="0" borderId="11" xfId="0" applyNumberFormat="1" applyFont="1" applyBorder="1"/>
    <xf numFmtId="3" fontId="18" fillId="0" borderId="1" xfId="0" applyNumberFormat="1" applyFont="1" applyBorder="1"/>
    <xf numFmtId="3" fontId="18" fillId="0" borderId="14" xfId="0" applyNumberFormat="1" applyFont="1" applyBorder="1"/>
    <xf numFmtId="3" fontId="18" fillId="0" borderId="18" xfId="0" applyNumberFormat="1" applyFont="1" applyBorder="1"/>
    <xf numFmtId="3" fontId="10" fillId="0" borderId="18" xfId="0" applyNumberFormat="1" applyFont="1" applyBorder="1"/>
    <xf numFmtId="3" fontId="10" fillId="0" borderId="19" xfId="0" applyNumberFormat="1" applyFont="1" applyBorder="1"/>
    <xf numFmtId="3" fontId="10" fillId="0" borderId="39" xfId="0" applyNumberFormat="1" applyFont="1" applyBorder="1"/>
    <xf numFmtId="3" fontId="10" fillId="0" borderId="40" xfId="0" applyNumberFormat="1" applyFont="1" applyBorder="1"/>
    <xf numFmtId="3" fontId="13" fillId="0" borderId="54" xfId="0" applyNumberFormat="1" applyFont="1" applyBorder="1"/>
    <xf numFmtId="3" fontId="13" fillId="0" borderId="59" xfId="0" applyNumberFormat="1" applyFont="1" applyBorder="1"/>
    <xf numFmtId="3" fontId="13" fillId="0" borderId="24" xfId="0" applyNumberFormat="1" applyFont="1" applyBorder="1"/>
    <xf numFmtId="3" fontId="13" fillId="0" borderId="25" xfId="0" applyNumberFormat="1" applyFont="1" applyBorder="1"/>
    <xf numFmtId="3" fontId="13" fillId="0" borderId="7" xfId="0" applyNumberFormat="1" applyFont="1" applyBorder="1"/>
    <xf numFmtId="3" fontId="13" fillId="0" borderId="8" xfId="0" applyNumberFormat="1" applyFont="1" applyBorder="1"/>
    <xf numFmtId="3" fontId="13" fillId="0" borderId="39" xfId="0" applyNumberFormat="1" applyFont="1" applyBorder="1"/>
    <xf numFmtId="3" fontId="13" fillId="0" borderId="40" xfId="0" applyNumberFormat="1" applyFont="1" applyBorder="1"/>
    <xf numFmtId="3" fontId="12" fillId="0" borderId="18" xfId="0" applyNumberFormat="1" applyFont="1" applyBorder="1"/>
    <xf numFmtId="3" fontId="12" fillId="0" borderId="19" xfId="0" applyNumberFormat="1" applyFont="1" applyBorder="1"/>
    <xf numFmtId="3" fontId="12" fillId="0" borderId="39" xfId="0" applyNumberFormat="1" applyFont="1" applyBorder="1"/>
    <xf numFmtId="3" fontId="12" fillId="0" borderId="40" xfId="0" applyNumberFormat="1" applyFont="1" applyBorder="1"/>
    <xf numFmtId="3" fontId="18" fillId="0" borderId="8" xfId="0" applyNumberFormat="1" applyFont="1" applyBorder="1"/>
    <xf numFmtId="0" fontId="12" fillId="0" borderId="30" xfId="0" applyFont="1" applyBorder="1" applyAlignment="1">
      <alignment horizontal="center"/>
    </xf>
    <xf numFmtId="0" fontId="12" fillId="0" borderId="31" xfId="0" applyFont="1" applyBorder="1" applyAlignment="1">
      <alignment horizontal="center"/>
    </xf>
    <xf numFmtId="0" fontId="12" fillId="0" borderId="38" xfId="0" applyFont="1" applyBorder="1" applyAlignment="1">
      <alignment horizontal="center"/>
    </xf>
    <xf numFmtId="0" fontId="5" fillId="0" borderId="30" xfId="0" applyFont="1" applyBorder="1" applyAlignment="1">
      <alignment horizontal="center"/>
    </xf>
    <xf numFmtId="3" fontId="12" fillId="0" borderId="54" xfId="0" applyNumberFormat="1" applyFont="1" applyBorder="1"/>
    <xf numFmtId="3" fontId="12" fillId="0" borderId="15" xfId="0" applyNumberFormat="1" applyFont="1" applyBorder="1"/>
    <xf numFmtId="3" fontId="13" fillId="0" borderId="91" xfId="0" applyNumberFormat="1" applyFont="1" applyBorder="1"/>
    <xf numFmtId="3" fontId="13" fillId="0" borderId="92" xfId="0" applyNumberFormat="1" applyFont="1" applyBorder="1"/>
    <xf numFmtId="3" fontId="13" fillId="0" borderId="96" xfId="0" applyNumberFormat="1" applyFont="1" applyBorder="1"/>
    <xf numFmtId="3" fontId="13" fillId="0" borderId="97" xfId="0" applyNumberFormat="1" applyFont="1" applyBorder="1"/>
    <xf numFmtId="3" fontId="13" fillId="0" borderId="75" xfId="0" applyNumberFormat="1" applyFont="1" applyBorder="1"/>
    <xf numFmtId="3" fontId="18" fillId="0" borderId="91" xfId="2" applyNumberFormat="1" applyFont="1" applyBorder="1"/>
    <xf numFmtId="3" fontId="13" fillId="0" borderId="99" xfId="0" applyNumberFormat="1" applyFont="1" applyBorder="1"/>
    <xf numFmtId="3" fontId="18" fillId="0" borderId="96" xfId="2" applyNumberFormat="1" applyFont="1" applyBorder="1"/>
    <xf numFmtId="3" fontId="13" fillId="0" borderId="100" xfId="0" applyNumberFormat="1" applyFont="1" applyBorder="1"/>
    <xf numFmtId="3" fontId="13" fillId="0" borderId="66" xfId="0" applyNumberFormat="1" applyFont="1" applyBorder="1"/>
    <xf numFmtId="3" fontId="18" fillId="0" borderId="66" xfId="0" applyNumberFormat="1" applyFont="1" applyBorder="1"/>
    <xf numFmtId="3" fontId="13" fillId="0" borderId="98" xfId="0" applyNumberFormat="1" applyFont="1" applyBorder="1"/>
    <xf numFmtId="3" fontId="29" fillId="0" borderId="21" xfId="0" applyNumberFormat="1" applyFont="1" applyBorder="1"/>
    <xf numFmtId="3" fontId="29" fillId="0" borderId="22" xfId="0" applyNumberFormat="1" applyFont="1" applyBorder="1"/>
    <xf numFmtId="3" fontId="18" fillId="0" borderId="58" xfId="0" applyNumberFormat="1" applyFont="1" applyBorder="1"/>
    <xf numFmtId="3" fontId="18" fillId="0" borderId="60" xfId="0" applyNumberFormat="1" applyFont="1" applyBorder="1"/>
    <xf numFmtId="3" fontId="13" fillId="0" borderId="69" xfId="0" applyNumberFormat="1" applyFont="1" applyBorder="1"/>
    <xf numFmtId="3" fontId="13" fillId="0" borderId="68" xfId="0" applyNumberFormat="1" applyFont="1" applyBorder="1"/>
    <xf numFmtId="3" fontId="13" fillId="0" borderId="58" xfId="0" applyNumberFormat="1" applyFont="1" applyBorder="1"/>
    <xf numFmtId="3" fontId="13" fillId="0" borderId="60" xfId="0" applyNumberFormat="1" applyFont="1" applyBorder="1"/>
    <xf numFmtId="3" fontId="18" fillId="0" borderId="55" xfId="0" applyNumberFormat="1" applyFont="1" applyBorder="1"/>
    <xf numFmtId="3" fontId="18" fillId="0" borderId="24" xfId="0" applyNumberFormat="1" applyFont="1" applyBorder="1"/>
    <xf numFmtId="0" fontId="4" fillId="0" borderId="20" xfId="0" applyFont="1" applyBorder="1" applyAlignment="1">
      <alignment horizontal="left" indent="2"/>
    </xf>
    <xf numFmtId="0" fontId="4" fillId="0" borderId="0" xfId="0" applyFont="1" applyAlignment="1">
      <alignment horizontal="left" indent="2"/>
    </xf>
    <xf numFmtId="0" fontId="4" fillId="0" borderId="0" xfId="0" applyFont="1"/>
    <xf numFmtId="0" fontId="24" fillId="0" borderId="33" xfId="0" applyFont="1" applyBorder="1" applyAlignment="1">
      <alignment vertical="top"/>
    </xf>
    <xf numFmtId="3" fontId="24" fillId="0" borderId="54" xfId="0" applyNumberFormat="1" applyFont="1" applyBorder="1"/>
    <xf numFmtId="3" fontId="24" fillId="0" borderId="59" xfId="0" applyNumberFormat="1" applyFont="1" applyBorder="1"/>
    <xf numFmtId="3" fontId="4" fillId="0" borderId="0" xfId="0" applyNumberFormat="1" applyFont="1"/>
    <xf numFmtId="164" fontId="4" fillId="0" borderId="0" xfId="1" applyNumberFormat="1" applyFont="1"/>
    <xf numFmtId="0" fontId="4" fillId="0" borderId="78" xfId="0" applyFont="1" applyBorder="1" applyAlignment="1">
      <alignment horizontal="left" indent="1"/>
    </xf>
    <xf numFmtId="3" fontId="4" fillId="0" borderId="110" xfId="0" applyNumberFormat="1" applyFont="1" applyBorder="1"/>
    <xf numFmtId="3" fontId="4" fillId="0" borderId="22" xfId="0" applyNumberFormat="1" applyFont="1" applyBorder="1"/>
    <xf numFmtId="3" fontId="4" fillId="0" borderId="111" xfId="0" applyNumberFormat="1" applyFont="1" applyBorder="1"/>
    <xf numFmtId="0" fontId="4" fillId="0" borderId="78" xfId="0" applyFont="1" applyBorder="1" applyAlignment="1">
      <alignment horizontal="left" indent="6"/>
    </xf>
    <xf numFmtId="3" fontId="4" fillId="0" borderId="20" xfId="0" applyNumberFormat="1" applyFont="1" applyBorder="1"/>
    <xf numFmtId="3" fontId="4" fillId="0" borderId="21" xfId="0" applyNumberFormat="1" applyFont="1" applyBorder="1"/>
    <xf numFmtId="0" fontId="4" fillId="0" borderId="78" xfId="0" applyFont="1" applyBorder="1" applyAlignment="1">
      <alignment horizontal="left" indent="3"/>
    </xf>
    <xf numFmtId="0" fontId="4" fillId="0" borderId="78" xfId="0" applyFont="1" applyBorder="1" applyAlignment="1">
      <alignment horizontal="left" indent="4"/>
    </xf>
    <xf numFmtId="3" fontId="4" fillId="0" borderId="47" xfId="0" applyNumberFormat="1" applyFont="1" applyBorder="1"/>
    <xf numFmtId="3" fontId="4" fillId="0" borderId="80" xfId="0" applyNumberFormat="1" applyFont="1" applyBorder="1"/>
    <xf numFmtId="0" fontId="4" fillId="0" borderId="27" xfId="0" applyFont="1" applyBorder="1" applyAlignment="1">
      <alignment horizontal="left"/>
    </xf>
    <xf numFmtId="3" fontId="4" fillId="0" borderId="81" xfId="0" applyNumberFormat="1" applyFont="1" applyBorder="1"/>
    <xf numFmtId="3" fontId="4" fillId="0" borderId="66" xfId="0" applyNumberFormat="1" applyFont="1" applyBorder="1"/>
    <xf numFmtId="3" fontId="4" fillId="0" borderId="82" xfId="0" applyNumberFormat="1" applyFont="1" applyBorder="1"/>
    <xf numFmtId="0" fontId="38" fillId="0" borderId="0" xfId="0" applyFont="1" applyAlignment="1">
      <alignment vertical="center"/>
    </xf>
    <xf numFmtId="0" fontId="2" fillId="0" borderId="0" xfId="0" applyFont="1"/>
    <xf numFmtId="0" fontId="2" fillId="0" borderId="0" xfId="0" applyFont="1" applyAlignment="1">
      <alignment horizontal="left"/>
    </xf>
    <xf numFmtId="0" fontId="1" fillId="0" borderId="0" xfId="0" applyFont="1"/>
    <xf numFmtId="0" fontId="4" fillId="0" borderId="22" xfId="0" applyFont="1" applyBorder="1"/>
    <xf numFmtId="0" fontId="4" fillId="0" borderId="21" xfId="0" applyFont="1" applyBorder="1"/>
    <xf numFmtId="0" fontId="4" fillId="0" borderId="33" xfId="0" applyFont="1" applyBorder="1"/>
    <xf numFmtId="0" fontId="4" fillId="0" borderId="43" xfId="0" applyFont="1" applyBorder="1"/>
    <xf numFmtId="0" fontId="1" fillId="0" borderId="0" xfId="0" applyFont="1" applyAlignment="1"/>
    <xf numFmtId="0" fontId="4" fillId="0" borderId="0" xfId="0" applyFont="1" applyAlignment="1"/>
    <xf numFmtId="0" fontId="4" fillId="0" borderId="20" xfId="0" applyFont="1" applyBorder="1" applyAlignment="1">
      <alignment horizontal="left" indent="3"/>
    </xf>
    <xf numFmtId="0" fontId="4" fillId="0" borderId="20" xfId="0" applyFont="1" applyBorder="1" applyAlignment="1">
      <alignment horizontal="left" vertical="center" wrapText="1" indent="3"/>
    </xf>
    <xf numFmtId="0" fontId="18" fillId="0" borderId="17" xfId="0" applyFont="1" applyBorder="1" applyAlignment="1">
      <alignment horizontal="left" vertical="center" wrapText="1" indent="3"/>
    </xf>
    <xf numFmtId="3" fontId="4" fillId="0" borderId="21" xfId="0" applyNumberFormat="1" applyFont="1" applyBorder="1" applyAlignment="1">
      <alignment horizontal="right"/>
    </xf>
    <xf numFmtId="3" fontId="10" fillId="0" borderId="15" xfId="0" applyNumberFormat="1" applyFont="1" applyBorder="1"/>
    <xf numFmtId="3" fontId="10" fillId="0" borderId="116" xfId="0" applyNumberFormat="1" applyFont="1" applyBorder="1"/>
    <xf numFmtId="3" fontId="4" fillId="0" borderId="54" xfId="0" applyNumberFormat="1" applyFont="1" applyBorder="1" applyAlignment="1">
      <alignment horizontal="right"/>
    </xf>
    <xf numFmtId="0" fontId="18" fillId="0" borderId="4" xfId="0" applyFont="1" applyBorder="1" applyAlignment="1">
      <alignment horizontal="center" vertical="center" wrapText="1"/>
    </xf>
    <xf numFmtId="0" fontId="1" fillId="0" borderId="0" xfId="0" applyFont="1" applyAlignment="1">
      <alignment horizontal="center"/>
    </xf>
    <xf numFmtId="0" fontId="1" fillId="0" borderId="35" xfId="0" applyFont="1" applyBorder="1" applyAlignment="1"/>
    <xf numFmtId="0" fontId="4" fillId="0" borderId="1" xfId="0" applyFont="1" applyBorder="1" applyAlignment="1">
      <alignment horizontal="center" vertical="top" wrapText="1"/>
    </xf>
    <xf numFmtId="0" fontId="4" fillId="0" borderId="14" xfId="0" applyFont="1" applyBorder="1" applyAlignment="1">
      <alignment horizontal="center" vertical="top" wrapText="1"/>
    </xf>
    <xf numFmtId="0" fontId="4" fillId="0" borderId="17" xfId="0" applyFont="1" applyBorder="1" applyAlignment="1">
      <alignment horizontal="left" indent="3"/>
    </xf>
    <xf numFmtId="3" fontId="4" fillId="0" borderId="18" xfId="0" applyNumberFormat="1" applyFont="1" applyBorder="1"/>
    <xf numFmtId="3" fontId="4" fillId="0" borderId="19" xfId="0" applyNumberFormat="1" applyFont="1" applyBorder="1"/>
    <xf numFmtId="0" fontId="4" fillId="0" borderId="10" xfId="0" applyFont="1" applyBorder="1" applyAlignment="1">
      <alignment horizontal="left" indent="3"/>
    </xf>
    <xf numFmtId="3" fontId="4" fillId="0" borderId="2" xfId="0" applyNumberFormat="1" applyFont="1" applyBorder="1"/>
    <xf numFmtId="3" fontId="4" fillId="0" borderId="11" xfId="0" applyNumberFormat="1" applyFont="1" applyBorder="1"/>
    <xf numFmtId="0" fontId="4" fillId="0" borderId="108" xfId="0" applyFont="1" applyBorder="1" applyAlignment="1">
      <alignment horizontal="left" indent="1"/>
    </xf>
    <xf numFmtId="0" fontId="4" fillId="0" borderId="10" xfId="0" applyFont="1" applyBorder="1" applyAlignment="1">
      <alignment horizontal="left" indent="1"/>
    </xf>
    <xf numFmtId="3" fontId="4" fillId="0" borderId="39" xfId="0" applyNumberFormat="1" applyFont="1" applyBorder="1"/>
    <xf numFmtId="3" fontId="4" fillId="0" borderId="40" xfId="0" applyNumberFormat="1" applyFont="1" applyBorder="1"/>
    <xf numFmtId="0" fontId="4" fillId="0" borderId="71" xfId="0" applyFont="1" applyBorder="1" applyAlignment="1">
      <alignment horizontal="left" indent="3"/>
    </xf>
    <xf numFmtId="3" fontId="4" fillId="0" borderId="54" xfId="0" applyNumberFormat="1" applyFont="1" applyBorder="1"/>
    <xf numFmtId="3" fontId="4" fillId="0" borderId="59" xfId="0" applyNumberFormat="1" applyFont="1" applyBorder="1"/>
    <xf numFmtId="0" fontId="4" fillId="0" borderId="20" xfId="0" applyFont="1" applyBorder="1" applyAlignment="1">
      <alignment horizontal="left" indent="5"/>
    </xf>
    <xf numFmtId="0" fontId="4" fillId="0" borderId="23" xfId="0" applyFont="1" applyBorder="1" applyAlignment="1">
      <alignment horizontal="left" indent="5"/>
    </xf>
    <xf numFmtId="3" fontId="4" fillId="0" borderId="24" xfId="0" applyNumberFormat="1" applyFont="1" applyBorder="1"/>
    <xf numFmtId="3" fontId="4" fillId="0" borderId="25" xfId="0" applyNumberFormat="1" applyFont="1" applyBorder="1"/>
    <xf numFmtId="0" fontId="4" fillId="0" borderId="6" xfId="0" applyFont="1" applyBorder="1" applyAlignment="1">
      <alignment horizontal="left" indent="3"/>
    </xf>
    <xf numFmtId="3" fontId="4" fillId="0" borderId="7" xfId="0" applyNumberFormat="1" applyFont="1" applyBorder="1"/>
    <xf numFmtId="3" fontId="4" fillId="0" borderId="8" xfId="0" applyNumberFormat="1" applyFont="1" applyBorder="1"/>
    <xf numFmtId="0" fontId="1" fillId="2" borderId="0" xfId="0" applyFont="1" applyFill="1" applyAlignment="1">
      <alignment horizontal="left"/>
    </xf>
    <xf numFmtId="0" fontId="1" fillId="2" borderId="0" xfId="0" applyFont="1" applyFill="1" applyAlignment="1">
      <alignment horizontal="left" wrapText="1"/>
    </xf>
    <xf numFmtId="0" fontId="1" fillId="0" borderId="0" xfId="0" applyFont="1" applyAlignment="1">
      <alignment horizontal="left" wrapText="1"/>
    </xf>
    <xf numFmtId="0" fontId="1" fillId="0" borderId="0" xfId="0" applyFont="1" applyFill="1" applyAlignment="1">
      <alignment horizontal="left"/>
    </xf>
    <xf numFmtId="3" fontId="13" fillId="0" borderId="15" xfId="0" applyNumberFormat="1" applyFont="1" applyBorder="1"/>
    <xf numFmtId="3" fontId="13" fillId="0" borderId="116" xfId="0" applyNumberFormat="1" applyFont="1" applyBorder="1"/>
    <xf numFmtId="3" fontId="4" fillId="0" borderId="15" xfId="0" applyNumberFormat="1" applyFont="1" applyBorder="1"/>
    <xf numFmtId="3" fontId="4" fillId="0" borderId="15" xfId="0" applyNumberFormat="1" applyFont="1" applyBorder="1" applyAlignment="1">
      <alignment horizontal="right"/>
    </xf>
    <xf numFmtId="3" fontId="4" fillId="0" borderId="2" xfId="0" applyNumberFormat="1" applyFont="1" applyBorder="1" applyAlignment="1">
      <alignment horizontal="right"/>
    </xf>
    <xf numFmtId="3" fontId="12" fillId="0" borderId="21" xfId="0" applyNumberFormat="1" applyFont="1" applyBorder="1" applyAlignment="1">
      <alignment horizontal="right"/>
    </xf>
    <xf numFmtId="3" fontId="13" fillId="0" borderId="21" xfId="0" applyNumberFormat="1" applyFont="1" applyBorder="1" applyAlignment="1">
      <alignment horizontal="right"/>
    </xf>
    <xf numFmtId="0" fontId="4" fillId="0" borderId="15" xfId="0" applyFont="1" applyBorder="1" applyAlignment="1">
      <alignment horizontal="left" indent="1"/>
    </xf>
    <xf numFmtId="0" fontId="4" fillId="0" borderId="18" xfId="0" applyFont="1" applyBorder="1" applyAlignment="1">
      <alignment horizontal="left" indent="1"/>
    </xf>
    <xf numFmtId="0" fontId="4" fillId="0" borderId="54" xfId="0" applyFont="1" applyBorder="1" applyAlignment="1">
      <alignment horizontal="left" indent="1"/>
    </xf>
    <xf numFmtId="0" fontId="4" fillId="0" borderId="0" xfId="0" applyFont="1" applyBorder="1" applyAlignment="1">
      <alignment horizontal="center" vertical="top" wrapText="1"/>
    </xf>
    <xf numFmtId="0" fontId="4" fillId="0" borderId="0" xfId="0" applyFont="1" applyBorder="1"/>
    <xf numFmtId="0" fontId="4" fillId="0" borderId="39" xfId="0" applyFont="1" applyBorder="1" applyAlignment="1">
      <alignment horizontal="left" indent="1"/>
    </xf>
    <xf numFmtId="0" fontId="4" fillId="0" borderId="54" xfId="0" applyFont="1" applyBorder="1" applyAlignment="1">
      <alignment horizontal="left" indent="3"/>
    </xf>
    <xf numFmtId="3" fontId="13" fillId="0" borderId="54" xfId="0" applyNumberFormat="1" applyFont="1" applyFill="1" applyBorder="1"/>
    <xf numFmtId="0" fontId="11" fillId="0" borderId="20" xfId="0" applyFont="1" applyFill="1" applyBorder="1" applyAlignment="1">
      <alignment horizontal="left" indent="2"/>
    </xf>
    <xf numFmtId="0" fontId="4" fillId="0" borderId="115" xfId="0" applyFont="1" applyBorder="1" applyAlignment="1">
      <alignment horizontal="left" indent="2"/>
    </xf>
    <xf numFmtId="0" fontId="39" fillId="0" borderId="0" xfId="0" applyFont="1"/>
    <xf numFmtId="3" fontId="13" fillId="0" borderId="18" xfId="0" applyNumberFormat="1" applyFont="1" applyFill="1" applyBorder="1"/>
    <xf numFmtId="3" fontId="13" fillId="0" borderId="19" xfId="0" applyNumberFormat="1" applyFont="1" applyFill="1" applyBorder="1"/>
    <xf numFmtId="0" fontId="13" fillId="0" borderId="0" xfId="0" applyFont="1" applyFill="1"/>
    <xf numFmtId="3" fontId="13" fillId="0" borderId="21" xfId="0" applyNumberFormat="1" applyFont="1" applyFill="1" applyBorder="1"/>
    <xf numFmtId="0" fontId="4" fillId="0" borderId="20" xfId="0" applyFont="1" applyBorder="1" applyAlignment="1">
      <alignment horizontal="left" vertical="center" indent="3"/>
    </xf>
    <xf numFmtId="3" fontId="4" fillId="0" borderId="19" xfId="0" applyNumberFormat="1" applyFont="1" applyFill="1" applyBorder="1" applyAlignment="1">
      <alignment horizontal="right"/>
    </xf>
    <xf numFmtId="3" fontId="13" fillId="0" borderId="19" xfId="0" applyNumberFormat="1" applyFont="1" applyFill="1" applyBorder="1" applyAlignment="1">
      <alignment horizontal="right"/>
    </xf>
    <xf numFmtId="0" fontId="12" fillId="0" borderId="17" xfId="0" applyFont="1" applyBorder="1" applyAlignment="1">
      <alignment horizontal="left" vertical="center" wrapText="1" indent="3"/>
    </xf>
    <xf numFmtId="0" fontId="12" fillId="0" borderId="20" xfId="0" applyFont="1" applyBorder="1" applyAlignment="1">
      <alignment horizontal="left" vertical="center" wrapText="1" indent="3"/>
    </xf>
    <xf numFmtId="0" fontId="12" fillId="0" borderId="37" xfId="0" applyFont="1" applyBorder="1" applyAlignment="1">
      <alignment horizontal="left" vertical="center" wrapText="1" indent="3"/>
    </xf>
    <xf numFmtId="0" fontId="18" fillId="0" borderId="0" xfId="0" applyFont="1" applyFill="1"/>
    <xf numFmtId="0" fontId="4" fillId="0" borderId="71" xfId="0" applyFont="1" applyBorder="1" applyAlignment="1">
      <alignment horizontal="center" vertical="center" wrapText="1"/>
    </xf>
    <xf numFmtId="0" fontId="12" fillId="0" borderId="31" xfId="0" applyFont="1" applyBorder="1" applyAlignment="1">
      <alignment horizontal="left" vertical="center" wrapText="1"/>
    </xf>
    <xf numFmtId="0" fontId="4" fillId="0" borderId="0" xfId="0" applyFont="1" applyAlignment="1">
      <alignment horizontal="left" vertical="top"/>
    </xf>
    <xf numFmtId="0" fontId="34" fillId="0" borderId="0" xfId="0" applyFont="1" applyAlignment="1">
      <alignment horizontal="left" vertical="top"/>
    </xf>
    <xf numFmtId="0" fontId="16" fillId="0" borderId="0" xfId="0" applyFont="1" applyAlignment="1">
      <alignment horizontal="center"/>
    </xf>
    <xf numFmtId="0" fontId="17"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5" fillId="0" borderId="0" xfId="0" applyFont="1" applyAlignment="1">
      <alignment horizontal="center"/>
    </xf>
    <xf numFmtId="0" fontId="18" fillId="0" borderId="13" xfId="0" applyFont="1" applyBorder="1" applyAlignment="1">
      <alignment horizontal="center" vertical="center"/>
    </xf>
    <xf numFmtId="0" fontId="18" fillId="0" borderId="10" xfId="0" applyFont="1" applyBorder="1" applyAlignment="1">
      <alignment horizontal="center" vertical="center"/>
    </xf>
    <xf numFmtId="0" fontId="13"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0" xfId="0" applyFont="1" applyAlignment="1">
      <alignment horizontal="center"/>
    </xf>
    <xf numFmtId="0" fontId="18" fillId="0" borderId="1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115" xfId="0" applyFont="1" applyBorder="1" applyAlignment="1">
      <alignment horizontal="center" vertical="center"/>
    </xf>
    <xf numFmtId="0" fontId="18" fillId="0" borderId="34"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12"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5" fillId="0" borderId="0" xfId="0" applyFont="1" applyBorder="1" applyAlignment="1">
      <alignment horizontal="center"/>
    </xf>
    <xf numFmtId="0" fontId="20" fillId="0" borderId="0" xfId="0" applyFont="1" applyAlignment="1">
      <alignment horizontal="left" vertical="top"/>
    </xf>
    <xf numFmtId="0" fontId="18" fillId="0" borderId="13"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35" xfId="0" applyFont="1" applyBorder="1" applyAlignment="1">
      <alignment horizontal="center"/>
    </xf>
    <xf numFmtId="0" fontId="22" fillId="0" borderId="0" xfId="0" applyFont="1" applyAlignment="1">
      <alignment horizontal="center"/>
    </xf>
    <xf numFmtId="0" fontId="1"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3" fillId="0" borderId="53" xfId="0" applyFont="1" applyBorder="1" applyAlignment="1">
      <alignment horizontal="left" vertical="top" wrapText="1"/>
    </xf>
    <xf numFmtId="0" fontId="23" fillId="0" borderId="44" xfId="0" applyFont="1" applyBorder="1" applyAlignment="1">
      <alignment horizontal="right" vertical="top"/>
    </xf>
    <xf numFmtId="0" fontId="23" fillId="0" borderId="38" xfId="0" applyFont="1" applyBorder="1" applyAlignment="1">
      <alignment horizontal="right" vertical="top"/>
    </xf>
    <xf numFmtId="0" fontId="23" fillId="0" borderId="52" xfId="0" applyFont="1" applyBorder="1" applyAlignment="1">
      <alignment horizontal="left" vertical="top" wrapText="1"/>
    </xf>
    <xf numFmtId="0" fontId="4" fillId="0" borderId="0" xfId="0" applyFont="1" applyBorder="1" applyAlignment="1">
      <alignment horizontal="center"/>
    </xf>
    <xf numFmtId="0" fontId="4" fillId="0" borderId="35" xfId="0" applyFont="1" applyBorder="1" applyAlignment="1">
      <alignment horizontal="center"/>
    </xf>
    <xf numFmtId="0" fontId="27" fillId="0" borderId="113" xfId="0" applyFont="1" applyBorder="1" applyAlignment="1">
      <alignment horizontal="left" vertical="top" wrapText="1"/>
    </xf>
    <xf numFmtId="0" fontId="27" fillId="0" borderId="114" xfId="0" applyFont="1" applyBorder="1" applyAlignment="1">
      <alignment horizontal="left" vertical="top" wrapText="1"/>
    </xf>
    <xf numFmtId="0" fontId="0" fillId="0" borderId="53" xfId="0" applyBorder="1" applyAlignment="1">
      <alignment horizontal="left" vertical="top" wrapText="1"/>
    </xf>
    <xf numFmtId="0" fontId="0" fillId="0" borderId="56" xfId="0" applyBorder="1" applyAlignment="1">
      <alignment horizontal="left" vertical="top" wrapText="1"/>
    </xf>
    <xf numFmtId="0" fontId="23" fillId="0" borderId="52" xfId="0" applyFont="1" applyBorder="1" applyAlignment="1">
      <alignment horizontal="left" vertical="top"/>
    </xf>
    <xf numFmtId="0" fontId="23" fillId="0" borderId="102" xfId="0" applyFont="1" applyBorder="1" applyAlignment="1">
      <alignment horizontal="left" vertical="top"/>
    </xf>
    <xf numFmtId="0" fontId="27" fillId="0" borderId="43" xfId="0" applyFont="1" applyBorder="1" applyAlignment="1">
      <alignment horizontal="left" vertical="top"/>
    </xf>
    <xf numFmtId="0" fontId="24" fillId="0" borderId="43" xfId="0" applyFont="1" applyBorder="1" applyAlignment="1">
      <alignment horizontal="left" vertical="top"/>
    </xf>
    <xf numFmtId="0" fontId="24" fillId="0" borderId="31" xfId="0" applyFont="1" applyBorder="1" applyAlignment="1">
      <alignment horizontal="left" vertical="top"/>
    </xf>
    <xf numFmtId="0" fontId="23" fillId="0" borderId="103" xfId="0" applyFont="1" applyBorder="1" applyAlignment="1">
      <alignment horizontal="right" vertical="top"/>
    </xf>
    <xf numFmtId="0" fontId="23" fillId="0" borderId="42" xfId="0" applyFont="1" applyBorder="1" applyAlignment="1">
      <alignment horizontal="left" vertical="top" wrapText="1"/>
    </xf>
    <xf numFmtId="0" fontId="24" fillId="0" borderId="43" xfId="0" applyFont="1" applyBorder="1" applyAlignment="1">
      <alignment horizontal="left" vertical="top" wrapText="1"/>
    </xf>
    <xf numFmtId="0" fontId="24" fillId="0" borderId="43" xfId="0" applyFont="1" applyBorder="1" applyAlignment="1">
      <alignment horizontal="center" vertical="top" wrapText="1"/>
    </xf>
    <xf numFmtId="0" fontId="27" fillId="0" borderId="43" xfId="0" applyFont="1" applyBorder="1" applyAlignment="1">
      <alignment horizontal="left" vertical="top" wrapText="1"/>
    </xf>
    <xf numFmtId="0" fontId="27" fillId="0" borderId="31" xfId="0" applyFont="1" applyBorder="1" applyAlignment="1">
      <alignment horizontal="left" vertical="top"/>
    </xf>
    <xf numFmtId="0" fontId="27" fillId="0" borderId="31" xfId="0" applyFont="1" applyBorder="1" applyAlignment="1">
      <alignment horizontal="left" vertical="top" wrapText="1"/>
    </xf>
    <xf numFmtId="0" fontId="0" fillId="0" borderId="113" xfId="0" applyBorder="1" applyAlignment="1">
      <alignment horizontal="left" vertical="top" wrapText="1"/>
    </xf>
    <xf numFmtId="0" fontId="0" fillId="0" borderId="114" xfId="0" applyBorder="1" applyAlignment="1">
      <alignment horizontal="left" vertical="top" wrapText="1"/>
    </xf>
    <xf numFmtId="0" fontId="24" fillId="0" borderId="113" xfId="0" applyFont="1" applyBorder="1" applyAlignment="1">
      <alignment horizontal="left" vertical="top" wrapText="1"/>
    </xf>
    <xf numFmtId="0" fontId="24" fillId="0" borderId="114" xfId="0" applyFont="1" applyBorder="1" applyAlignment="1">
      <alignment horizontal="left" vertical="top" wrapText="1"/>
    </xf>
    <xf numFmtId="0" fontId="24" fillId="0" borderId="53" xfId="0" applyFont="1" applyBorder="1" applyAlignment="1">
      <alignment horizontal="left" vertical="top" wrapText="1"/>
    </xf>
    <xf numFmtId="0" fontId="24" fillId="0" borderId="56" xfId="0" applyFont="1" applyBorder="1" applyAlignment="1">
      <alignment horizontal="left" vertical="top" wrapText="1"/>
    </xf>
    <xf numFmtId="0" fontId="23" fillId="0" borderId="43" xfId="0" applyFont="1" applyBorder="1" applyAlignment="1">
      <alignment horizontal="left" vertical="top"/>
    </xf>
    <xf numFmtId="0" fontId="23" fillId="0" borderId="31" xfId="0" applyFont="1" applyBorder="1" applyAlignment="1">
      <alignment horizontal="left" vertical="top"/>
    </xf>
    <xf numFmtId="0" fontId="23" fillId="0" borderId="53" xfId="0" applyFont="1" applyBorder="1" applyAlignment="1">
      <alignment horizontal="left" vertical="top"/>
    </xf>
    <xf numFmtId="0" fontId="23" fillId="0" borderId="56" xfId="0" applyFont="1" applyBorder="1" applyAlignment="1">
      <alignment horizontal="left" vertical="top"/>
    </xf>
    <xf numFmtId="0" fontId="23" fillId="0" borderId="57" xfId="0" applyFont="1" applyBorder="1" applyAlignment="1">
      <alignment horizontal="center" vertical="top"/>
    </xf>
    <xf numFmtId="0" fontId="23" fillId="0" borderId="32" xfId="0" applyFont="1" applyBorder="1" applyAlignment="1">
      <alignment horizontal="center" vertical="top"/>
    </xf>
    <xf numFmtId="0" fontId="13" fillId="0" borderId="0" xfId="0" applyFont="1" applyAlignment="1">
      <alignment horizontal="center" wrapText="1"/>
    </xf>
    <xf numFmtId="0" fontId="4" fillId="0" borderId="0" xfId="0" applyFont="1" applyFill="1" applyAlignment="1">
      <alignment horizontal="left" wrapText="1"/>
    </xf>
    <xf numFmtId="0" fontId="13" fillId="0" borderId="0" xfId="0" applyFont="1" applyFill="1" applyAlignment="1">
      <alignment horizontal="left" wrapText="1"/>
    </xf>
    <xf numFmtId="0" fontId="13" fillId="0" borderId="0" xfId="0" applyFont="1" applyFill="1" applyAlignment="1">
      <alignment horizontal="center" wrapText="1"/>
    </xf>
    <xf numFmtId="0" fontId="18" fillId="0" borderId="4" xfId="0" applyFont="1" applyFill="1" applyBorder="1" applyAlignment="1">
      <alignment horizontal="center" vertical="center" wrapText="1"/>
    </xf>
    <xf numFmtId="0" fontId="4" fillId="0" borderId="0" xfId="0" applyFont="1" applyAlignment="1">
      <alignment horizontal="left" wrapText="1"/>
    </xf>
    <xf numFmtId="0" fontId="13" fillId="0" borderId="0" xfId="0" applyFont="1" applyAlignment="1">
      <alignment horizontal="left" wrapText="1"/>
    </xf>
    <xf numFmtId="0" fontId="4" fillId="0" borderId="0" xfId="0" applyFont="1" applyAlignment="1">
      <alignment horizontal="center" wrapText="1"/>
    </xf>
    <xf numFmtId="0" fontId="18" fillId="2" borderId="4" xfId="0" applyFont="1" applyFill="1" applyBorder="1" applyAlignment="1">
      <alignment horizontal="center" vertical="center" wrapText="1"/>
    </xf>
    <xf numFmtId="0" fontId="18" fillId="0" borderId="63"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xf>
    <xf numFmtId="0" fontId="18" fillId="0" borderId="72" xfId="0" applyFont="1" applyBorder="1" applyAlignment="1">
      <alignment horizontal="center" vertical="center" wrapText="1"/>
    </xf>
    <xf numFmtId="0" fontId="18" fillId="0" borderId="81" xfId="0" applyFont="1" applyBorder="1" applyAlignment="1">
      <alignment horizontal="left" indent="2"/>
    </xf>
    <xf numFmtId="0" fontId="18" fillId="0" borderId="35" xfId="0" applyFont="1" applyBorder="1" applyAlignment="1">
      <alignment horizontal="left" indent="2"/>
    </xf>
    <xf numFmtId="0" fontId="18" fillId="0" borderId="86" xfId="0" applyFont="1" applyBorder="1" applyAlignment="1">
      <alignment horizontal="center" vertical="center"/>
    </xf>
    <xf numFmtId="0" fontId="18" fillId="0" borderId="41" xfId="0" applyFont="1" applyBorder="1" applyAlignment="1">
      <alignment horizontal="center" vertical="center"/>
    </xf>
    <xf numFmtId="0" fontId="18" fillId="0" borderId="28" xfId="0" applyFont="1" applyBorder="1" applyAlignment="1">
      <alignment horizontal="center" vertical="center"/>
    </xf>
    <xf numFmtId="0" fontId="18" fillId="0" borderId="79" xfId="0" applyFont="1" applyBorder="1" applyAlignment="1">
      <alignment horizontal="center" vertical="center"/>
    </xf>
    <xf numFmtId="0" fontId="18" fillId="0" borderId="87" xfId="0" applyFont="1" applyBorder="1" applyAlignment="1">
      <alignment horizontal="center" vertical="center"/>
    </xf>
    <xf numFmtId="0" fontId="18" fillId="0" borderId="29" xfId="0" applyFont="1" applyBorder="1" applyAlignment="1">
      <alignment horizontal="center" vertical="center"/>
    </xf>
    <xf numFmtId="0" fontId="18" fillId="0" borderId="9" xfId="0" applyFont="1" applyBorder="1" applyAlignment="1">
      <alignment horizontal="center"/>
    </xf>
    <xf numFmtId="0" fontId="18" fillId="0" borderId="72" xfId="0" applyFont="1" applyBorder="1" applyAlignment="1">
      <alignment horizontal="center"/>
    </xf>
    <xf numFmtId="0" fontId="18" fillId="0" borderId="65" xfId="0" applyFont="1" applyBorder="1" applyAlignment="1">
      <alignment horizontal="center"/>
    </xf>
    <xf numFmtId="0" fontId="18" fillId="0" borderId="88" xfId="0" applyFont="1" applyBorder="1" applyAlignment="1">
      <alignment horizontal="left" indent="2"/>
    </xf>
    <xf numFmtId="0" fontId="18" fillId="0" borderId="89" xfId="0" applyFont="1" applyBorder="1" applyAlignment="1">
      <alignment horizontal="left" indent="2"/>
    </xf>
    <xf numFmtId="0" fontId="18" fillId="0" borderId="93" xfId="0" applyFont="1" applyBorder="1" applyAlignment="1">
      <alignment horizontal="left" indent="2"/>
    </xf>
    <xf numFmtId="0" fontId="18" fillId="0" borderId="94" xfId="0" applyFont="1" applyBorder="1" applyAlignment="1">
      <alignment horizontal="left" indent="2"/>
    </xf>
  </cellXfs>
  <cellStyles count="20">
    <cellStyle name="Comma" xfId="1" builtinId="3"/>
    <cellStyle name="Comma 2" xfId="4"/>
    <cellStyle name="Comma 2 2" xfId="5"/>
    <cellStyle name="Comma 3" xfId="6"/>
    <cellStyle name="Comma 4" xfId="7"/>
    <cellStyle name="Comma 4 2" xfId="8"/>
    <cellStyle name="Currency" xfId="2" builtinId="4"/>
    <cellStyle name="Currency 2" xfId="9"/>
    <cellStyle name="Currency 2 2" xfId="10"/>
    <cellStyle name="Currency 3" xfId="11"/>
    <cellStyle name="Currency 4" xfId="12"/>
    <cellStyle name="Currency 4 2" xfId="13"/>
    <cellStyle name="Normal" xfId="0" builtinId="0"/>
    <cellStyle name="Normal 2" xfId="14"/>
    <cellStyle name="Normal 3" xfId="3"/>
    <cellStyle name="Normal 4" xfId="15"/>
    <cellStyle name="Percent 2" xfId="16"/>
    <cellStyle name="Percent 2 2" xfId="17"/>
    <cellStyle name="Percent 3" xfId="18"/>
    <cellStyle name="Percent 3 2" xfId="1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zoomScaleNormal="100" zoomScaleSheetLayoutView="90" workbookViewId="0">
      <selection activeCell="G1" sqref="G1:G1048576"/>
    </sheetView>
  </sheetViews>
  <sheetFormatPr defaultRowHeight="14.25" x14ac:dyDescent="0.2"/>
  <cols>
    <col min="1" max="1" width="113.5703125" style="270" customWidth="1"/>
    <col min="2" max="3" width="14.5703125" style="274" customWidth="1"/>
    <col min="4" max="4" width="14.5703125" style="275" customWidth="1"/>
    <col min="5" max="5" width="11.5703125" style="4" bestFit="1" customWidth="1"/>
    <col min="6" max="6" width="4.85546875" style="270" customWidth="1"/>
    <col min="7" max="16384" width="9.140625" style="270"/>
  </cols>
  <sheetData>
    <row r="1" spans="1:5" ht="18" x14ac:dyDescent="0.25">
      <c r="A1" s="370" t="s">
        <v>0</v>
      </c>
      <c r="B1" s="370"/>
      <c r="C1" s="370"/>
      <c r="D1" s="370"/>
      <c r="E1" s="4" t="s">
        <v>29</v>
      </c>
    </row>
    <row r="2" spans="1:5" ht="15" x14ac:dyDescent="0.2">
      <c r="A2" s="371" t="s">
        <v>344</v>
      </c>
      <c r="B2" s="371"/>
      <c r="C2" s="371"/>
      <c r="D2" s="371"/>
      <c r="E2" s="4" t="s">
        <v>29</v>
      </c>
    </row>
    <row r="3" spans="1:5" x14ac:dyDescent="0.2">
      <c r="A3" s="372" t="s">
        <v>334</v>
      </c>
      <c r="B3" s="372"/>
      <c r="C3" s="372"/>
      <c r="D3" s="372"/>
      <c r="E3" s="4" t="s">
        <v>29</v>
      </c>
    </row>
    <row r="4" spans="1:5" x14ac:dyDescent="0.2">
      <c r="A4" s="373" t="s">
        <v>2</v>
      </c>
      <c r="B4" s="373"/>
      <c r="C4" s="373"/>
      <c r="D4" s="373"/>
      <c r="E4" s="4" t="s">
        <v>29</v>
      </c>
    </row>
    <row r="5" spans="1:5" ht="15" thickBot="1" x14ac:dyDescent="0.25">
      <c r="E5" s="4" t="s">
        <v>29</v>
      </c>
    </row>
    <row r="6" spans="1:5" ht="15" x14ac:dyDescent="0.25">
      <c r="B6" s="374" t="s">
        <v>3</v>
      </c>
      <c r="C6" s="375"/>
      <c r="D6" s="376"/>
      <c r="E6" s="4" t="s">
        <v>29</v>
      </c>
    </row>
    <row r="7" spans="1:5" ht="15.75" thickBot="1" x14ac:dyDescent="0.25">
      <c r="B7" s="1" t="s">
        <v>4</v>
      </c>
      <c r="C7" s="2" t="s">
        <v>244</v>
      </c>
      <c r="D7" s="3" t="s">
        <v>5</v>
      </c>
      <c r="E7" s="4" t="s">
        <v>29</v>
      </c>
    </row>
    <row r="8" spans="1:5" ht="15" x14ac:dyDescent="0.25">
      <c r="A8" s="141" t="s">
        <v>7</v>
      </c>
      <c r="B8" s="142">
        <v>0</v>
      </c>
      <c r="C8" s="143">
        <v>0</v>
      </c>
      <c r="D8" s="144">
        <v>412500</v>
      </c>
      <c r="E8" s="4" t="s">
        <v>29</v>
      </c>
    </row>
    <row r="9" spans="1:5" ht="15" x14ac:dyDescent="0.25">
      <c r="A9" s="276" t="s">
        <v>6</v>
      </c>
      <c r="B9" s="204"/>
      <c r="C9" s="37"/>
      <c r="D9" s="277">
        <v>-15000</v>
      </c>
      <c r="E9" s="4" t="s">
        <v>29</v>
      </c>
    </row>
    <row r="10" spans="1:5" ht="15" x14ac:dyDescent="0.25">
      <c r="A10" s="140" t="s">
        <v>322</v>
      </c>
      <c r="B10" s="201">
        <f t="shared" ref="B10:C10" si="0">SUM(B8:B9)</f>
        <v>0</v>
      </c>
      <c r="C10" s="202">
        <f t="shared" si="0"/>
        <v>0</v>
      </c>
      <c r="D10" s="203">
        <f>SUM(D8:D9)</f>
        <v>397500</v>
      </c>
      <c r="E10" s="4" t="s">
        <v>29</v>
      </c>
    </row>
    <row r="11" spans="1:5" ht="15" x14ac:dyDescent="0.25">
      <c r="A11" s="140"/>
      <c r="B11" s="201"/>
      <c r="C11" s="202"/>
      <c r="D11" s="203"/>
    </row>
    <row r="12" spans="1:5" ht="15" x14ac:dyDescent="0.25">
      <c r="A12" s="129" t="s">
        <v>8</v>
      </c>
      <c r="B12" s="201"/>
      <c r="C12" s="202"/>
      <c r="D12" s="203">
        <v>412500</v>
      </c>
      <c r="E12" s="4" t="s">
        <v>29</v>
      </c>
    </row>
    <row r="13" spans="1:5" ht="15" x14ac:dyDescent="0.25">
      <c r="A13" s="276" t="s">
        <v>313</v>
      </c>
      <c r="B13" s="266"/>
      <c r="C13" s="267"/>
      <c r="D13" s="279">
        <v>2525</v>
      </c>
    </row>
    <row r="14" spans="1:5" ht="15" x14ac:dyDescent="0.25">
      <c r="A14" s="276" t="s">
        <v>261</v>
      </c>
      <c r="B14" s="204"/>
      <c r="C14" s="37"/>
      <c r="D14" s="277">
        <v>0</v>
      </c>
      <c r="E14" s="4" t="s">
        <v>29</v>
      </c>
    </row>
    <row r="15" spans="1:5" ht="15" x14ac:dyDescent="0.25">
      <c r="A15" s="132" t="s">
        <v>239</v>
      </c>
      <c r="B15" s="133">
        <f>SUM(B13:B14)+B10</f>
        <v>0</v>
      </c>
      <c r="C15" s="133">
        <f>SUM(C13:C14)+C10</f>
        <v>0</v>
      </c>
      <c r="D15" s="133">
        <f>SUM(D13:D14)+D10</f>
        <v>400025</v>
      </c>
      <c r="E15" s="4" t="s">
        <v>29</v>
      </c>
    </row>
    <row r="16" spans="1:5" ht="15" x14ac:dyDescent="0.25">
      <c r="A16" s="132"/>
      <c r="B16" s="130"/>
      <c r="C16" s="131"/>
      <c r="D16" s="133"/>
      <c r="E16" s="4" t="s">
        <v>29</v>
      </c>
    </row>
    <row r="17" spans="1:5" ht="15" x14ac:dyDescent="0.25">
      <c r="A17" s="134" t="s">
        <v>9</v>
      </c>
      <c r="B17" s="130"/>
      <c r="C17" s="131"/>
      <c r="D17" s="133"/>
      <c r="E17" s="4" t="s">
        <v>29</v>
      </c>
    </row>
    <row r="18" spans="1:5" x14ac:dyDescent="0.2">
      <c r="A18" s="280" t="s">
        <v>303</v>
      </c>
      <c r="B18" s="281">
        <v>0</v>
      </c>
      <c r="C18" s="282">
        <v>0</v>
      </c>
      <c r="D18" s="278">
        <v>0</v>
      </c>
      <c r="E18" s="4" t="s">
        <v>29</v>
      </c>
    </row>
    <row r="19" spans="1:5" x14ac:dyDescent="0.2">
      <c r="A19" s="280" t="s">
        <v>343</v>
      </c>
      <c r="B19" s="281"/>
      <c r="C19" s="282"/>
      <c r="D19" s="278">
        <v>15000</v>
      </c>
      <c r="E19" s="4" t="s">
        <v>29</v>
      </c>
    </row>
    <row r="20" spans="1:5" x14ac:dyDescent="0.2">
      <c r="A20" s="280" t="s">
        <v>314</v>
      </c>
      <c r="B20" s="281"/>
      <c r="C20" s="282"/>
      <c r="D20" s="278">
        <v>-2525</v>
      </c>
      <c r="E20" s="4" t="s">
        <v>29</v>
      </c>
    </row>
    <row r="21" spans="1:5" hidden="1" x14ac:dyDescent="0.2">
      <c r="A21" s="280" t="s">
        <v>10</v>
      </c>
      <c r="B21" s="209">
        <v>0</v>
      </c>
      <c r="C21" s="210">
        <v>0</v>
      </c>
      <c r="D21" s="211">
        <v>0</v>
      </c>
      <c r="E21" s="4" t="s">
        <v>29</v>
      </c>
    </row>
    <row r="22" spans="1:5" ht="15" x14ac:dyDescent="0.25">
      <c r="A22" s="135" t="s">
        <v>310</v>
      </c>
      <c r="B22" s="130">
        <f>SUM(B18:B21)</f>
        <v>0</v>
      </c>
      <c r="C22" s="131">
        <f>SUM(C18:C21)</f>
        <v>0</v>
      </c>
      <c r="D22" s="133">
        <f>SUM(D18:D21)</f>
        <v>12475</v>
      </c>
      <c r="E22" s="4" t="s">
        <v>29</v>
      </c>
    </row>
    <row r="23" spans="1:5" ht="15" x14ac:dyDescent="0.25">
      <c r="A23" s="134" t="s">
        <v>238</v>
      </c>
      <c r="B23" s="130"/>
      <c r="C23" s="131"/>
      <c r="D23" s="133"/>
      <c r="E23" s="4" t="s">
        <v>29</v>
      </c>
    </row>
    <row r="24" spans="1:5" ht="15" hidden="1" x14ac:dyDescent="0.25">
      <c r="A24" s="283" t="s">
        <v>11</v>
      </c>
      <c r="B24" s="130"/>
      <c r="C24" s="131"/>
      <c r="D24" s="133"/>
      <c r="E24" s="4" t="s">
        <v>29</v>
      </c>
    </row>
    <row r="25" spans="1:5" hidden="1" x14ac:dyDescent="0.2">
      <c r="A25" s="280" t="s">
        <v>10</v>
      </c>
      <c r="B25" s="281">
        <v>0</v>
      </c>
      <c r="C25" s="282">
        <v>0</v>
      </c>
      <c r="D25" s="278">
        <v>0</v>
      </c>
      <c r="E25" s="4" t="s">
        <v>29</v>
      </c>
    </row>
    <row r="26" spans="1:5" hidden="1" x14ac:dyDescent="0.2">
      <c r="A26" s="283" t="s">
        <v>12</v>
      </c>
      <c r="B26" s="281">
        <v>0</v>
      </c>
      <c r="C26" s="282">
        <v>0</v>
      </c>
      <c r="D26" s="278">
        <v>0</v>
      </c>
      <c r="E26" s="4" t="s">
        <v>29</v>
      </c>
    </row>
    <row r="27" spans="1:5" hidden="1" x14ac:dyDescent="0.2">
      <c r="A27" s="283" t="s">
        <v>13</v>
      </c>
      <c r="B27" s="281">
        <v>0</v>
      </c>
      <c r="C27" s="282">
        <v>0</v>
      </c>
      <c r="D27" s="278">
        <v>0</v>
      </c>
      <c r="E27" s="4" t="s">
        <v>29</v>
      </c>
    </row>
    <row r="28" spans="1:5" hidden="1" x14ac:dyDescent="0.2">
      <c r="A28" s="283" t="s">
        <v>14</v>
      </c>
      <c r="B28" s="281">
        <v>0</v>
      </c>
      <c r="C28" s="282">
        <v>0</v>
      </c>
      <c r="D28" s="278">
        <v>0</v>
      </c>
      <c r="E28" s="4" t="s">
        <v>29</v>
      </c>
    </row>
    <row r="29" spans="1:5" hidden="1" x14ac:dyDescent="0.2">
      <c r="A29" s="283" t="s">
        <v>15</v>
      </c>
      <c r="B29" s="281">
        <v>0</v>
      </c>
      <c r="C29" s="282">
        <v>0</v>
      </c>
      <c r="D29" s="278">
        <v>0</v>
      </c>
      <c r="E29" s="4" t="s">
        <v>29</v>
      </c>
    </row>
    <row r="30" spans="1:5" hidden="1" x14ac:dyDescent="0.2">
      <c r="A30" s="283" t="s">
        <v>16</v>
      </c>
      <c r="B30" s="281">
        <v>0</v>
      </c>
      <c r="C30" s="282">
        <v>0</v>
      </c>
      <c r="D30" s="278">
        <v>0</v>
      </c>
      <c r="E30" s="4" t="s">
        <v>29</v>
      </c>
    </row>
    <row r="31" spans="1:5" ht="15" hidden="1" x14ac:dyDescent="0.25">
      <c r="A31" s="283" t="s">
        <v>309</v>
      </c>
      <c r="B31" s="130"/>
      <c r="C31" s="131"/>
      <c r="D31" s="133"/>
      <c r="E31" s="4" t="s">
        <v>29</v>
      </c>
    </row>
    <row r="32" spans="1:5" hidden="1" x14ac:dyDescent="0.2">
      <c r="A32" s="280" t="s">
        <v>10</v>
      </c>
      <c r="B32" s="209">
        <v>0</v>
      </c>
      <c r="C32" s="210">
        <v>0</v>
      </c>
      <c r="D32" s="211">
        <v>0</v>
      </c>
      <c r="E32" s="4" t="s">
        <v>29</v>
      </c>
    </row>
    <row r="33" spans="1:5" ht="15" x14ac:dyDescent="0.25">
      <c r="A33" s="135" t="s">
        <v>240</v>
      </c>
      <c r="B33" s="130">
        <f>SUM(B25:B32)</f>
        <v>0</v>
      </c>
      <c r="C33" s="131">
        <f t="shared" ref="C33" si="1">SUM(C25:C32)</f>
        <v>0</v>
      </c>
      <c r="D33" s="133">
        <f>SUM(D25:D32)</f>
        <v>0</v>
      </c>
      <c r="E33" s="4" t="s">
        <v>29</v>
      </c>
    </row>
    <row r="34" spans="1:5" ht="15" x14ac:dyDescent="0.25">
      <c r="A34" s="132" t="s">
        <v>241</v>
      </c>
      <c r="B34" s="207">
        <f t="shared" ref="B34:C34" si="2">B33+B22</f>
        <v>0</v>
      </c>
      <c r="C34" s="37">
        <f t="shared" si="2"/>
        <v>0</v>
      </c>
      <c r="D34" s="38">
        <f>D33+D22</f>
        <v>12475</v>
      </c>
      <c r="E34" s="4" t="s">
        <v>29</v>
      </c>
    </row>
    <row r="35" spans="1:5" ht="15" x14ac:dyDescent="0.25">
      <c r="A35" s="136" t="s">
        <v>17</v>
      </c>
      <c r="B35" s="205">
        <f>B15+B34</f>
        <v>0</v>
      </c>
      <c r="C35" s="202">
        <f>C15+C34</f>
        <v>0</v>
      </c>
      <c r="D35" s="206">
        <f>D15+D34</f>
        <v>412500</v>
      </c>
      <c r="E35" s="4" t="s">
        <v>29</v>
      </c>
    </row>
    <row r="36" spans="1:5" ht="15" x14ac:dyDescent="0.25">
      <c r="A36" s="136" t="s">
        <v>18</v>
      </c>
      <c r="B36" s="205"/>
      <c r="C36" s="202"/>
      <c r="D36" s="206"/>
      <c r="E36" s="4" t="s">
        <v>29</v>
      </c>
    </row>
    <row r="37" spans="1:5" ht="15" x14ac:dyDescent="0.25">
      <c r="A37" s="283" t="s">
        <v>341</v>
      </c>
      <c r="B37" s="137"/>
      <c r="C37" s="131"/>
      <c r="D37" s="138"/>
      <c r="E37" s="4" t="s">
        <v>29</v>
      </c>
    </row>
    <row r="38" spans="1:5" x14ac:dyDescent="0.2">
      <c r="A38" s="284" t="s">
        <v>335</v>
      </c>
      <c r="B38" s="285">
        <v>0</v>
      </c>
      <c r="C38" s="282">
        <v>0</v>
      </c>
      <c r="D38" s="286">
        <v>3500</v>
      </c>
      <c r="E38" s="4" t="s">
        <v>29</v>
      </c>
    </row>
    <row r="39" spans="1:5" x14ac:dyDescent="0.2">
      <c r="A39" s="284" t="s">
        <v>337</v>
      </c>
      <c r="B39" s="285">
        <v>0</v>
      </c>
      <c r="C39" s="282">
        <v>0</v>
      </c>
      <c r="D39" s="286">
        <v>16000</v>
      </c>
      <c r="E39" s="4" t="s">
        <v>29</v>
      </c>
    </row>
    <row r="40" spans="1:5" hidden="1" x14ac:dyDescent="0.2">
      <c r="A40" s="284" t="s">
        <v>21</v>
      </c>
      <c r="B40" s="212">
        <v>0</v>
      </c>
      <c r="C40" s="210">
        <v>0</v>
      </c>
      <c r="D40" s="213">
        <v>0</v>
      </c>
      <c r="E40" s="4" t="s">
        <v>29</v>
      </c>
    </row>
    <row r="41" spans="1:5" x14ac:dyDescent="0.2">
      <c r="A41" s="284" t="s">
        <v>22</v>
      </c>
      <c r="B41" s="285">
        <f>SUM(B38:B40)</f>
        <v>0</v>
      </c>
      <c r="C41" s="282">
        <f t="shared" ref="C41:D41" si="3">SUM(C38:C40)</f>
        <v>0</v>
      </c>
      <c r="D41" s="286">
        <f t="shared" si="3"/>
        <v>19500</v>
      </c>
      <c r="E41" s="4" t="s">
        <v>29</v>
      </c>
    </row>
    <row r="42" spans="1:5" ht="15" x14ac:dyDescent="0.25">
      <c r="A42" s="283" t="s">
        <v>342</v>
      </c>
      <c r="B42" s="137"/>
      <c r="C42" s="131"/>
      <c r="D42" s="138"/>
      <c r="E42" s="4" t="s">
        <v>29</v>
      </c>
    </row>
    <row r="43" spans="1:5" x14ac:dyDescent="0.2">
      <c r="A43" s="284" t="s">
        <v>336</v>
      </c>
      <c r="B43" s="285">
        <v>0</v>
      </c>
      <c r="C43" s="282">
        <v>0</v>
      </c>
      <c r="D43" s="286">
        <v>-3000</v>
      </c>
      <c r="E43" s="4" t="s">
        <v>29</v>
      </c>
    </row>
    <row r="44" spans="1:5" x14ac:dyDescent="0.2">
      <c r="A44" s="284" t="s">
        <v>338</v>
      </c>
      <c r="B44" s="285">
        <v>0</v>
      </c>
      <c r="C44" s="282">
        <v>0</v>
      </c>
      <c r="D44" s="286">
        <v>-11500</v>
      </c>
      <c r="E44" s="4" t="s">
        <v>29</v>
      </c>
    </row>
    <row r="45" spans="1:5" x14ac:dyDescent="0.2">
      <c r="A45" s="284" t="s">
        <v>339</v>
      </c>
      <c r="B45" s="285"/>
      <c r="C45" s="282"/>
      <c r="D45" s="286">
        <v>-4500</v>
      </c>
      <c r="E45" s="4" t="s">
        <v>29</v>
      </c>
    </row>
    <row r="46" spans="1:5" x14ac:dyDescent="0.2">
      <c r="A46" s="284" t="s">
        <v>340</v>
      </c>
      <c r="B46" s="212">
        <v>0</v>
      </c>
      <c r="C46" s="210">
        <v>0</v>
      </c>
      <c r="D46" s="213">
        <v>-500</v>
      </c>
      <c r="E46" s="4" t="s">
        <v>29</v>
      </c>
    </row>
    <row r="47" spans="1:5" x14ac:dyDescent="0.2">
      <c r="A47" s="284" t="s">
        <v>26</v>
      </c>
      <c r="B47" s="285">
        <f>SUM(B43:B46)</f>
        <v>0</v>
      </c>
      <c r="C47" s="282">
        <f t="shared" ref="C47:D47" si="4">SUM(C43:C46)</f>
        <v>0</v>
      </c>
      <c r="D47" s="286">
        <f t="shared" si="4"/>
        <v>-19500</v>
      </c>
      <c r="E47" s="4" t="s">
        <v>29</v>
      </c>
    </row>
    <row r="48" spans="1:5" ht="15" x14ac:dyDescent="0.25">
      <c r="A48" s="132" t="s">
        <v>27</v>
      </c>
      <c r="B48" s="204">
        <f>B41+B47</f>
        <v>0</v>
      </c>
      <c r="C48" s="37">
        <f>C41+C47</f>
        <v>0</v>
      </c>
      <c r="D48" s="208">
        <f t="shared" ref="D48" si="5">D41+D47</f>
        <v>0</v>
      </c>
      <c r="E48" s="4" t="s">
        <v>29</v>
      </c>
    </row>
    <row r="49" spans="1:5" ht="15" x14ac:dyDescent="0.25">
      <c r="A49" s="139" t="s">
        <v>28</v>
      </c>
      <c r="B49" s="201">
        <f>B35+B48</f>
        <v>0</v>
      </c>
      <c r="C49" s="202">
        <f t="shared" ref="C49" si="6">C35+C48</f>
        <v>0</v>
      </c>
      <c r="D49" s="203">
        <f>D35+D48</f>
        <v>412500</v>
      </c>
      <c r="E49" s="4" t="s">
        <v>29</v>
      </c>
    </row>
    <row r="50" spans="1:5" ht="15" x14ac:dyDescent="0.25">
      <c r="A50" s="276" t="s">
        <v>274</v>
      </c>
      <c r="B50" s="204"/>
      <c r="C50" s="37"/>
      <c r="D50" s="277">
        <v>-6200</v>
      </c>
      <c r="E50" s="4" t="s">
        <v>29</v>
      </c>
    </row>
    <row r="51" spans="1:5" s="5" customFormat="1" ht="15" x14ac:dyDescent="0.25">
      <c r="A51" s="166" t="s">
        <v>242</v>
      </c>
      <c r="B51" s="163">
        <f>SUM(B49:B50)</f>
        <v>0</v>
      </c>
      <c r="C51" s="164">
        <f>SUM(C49:C50)</f>
        <v>0</v>
      </c>
      <c r="D51" s="165">
        <f>SUM(D49:D50)</f>
        <v>406300</v>
      </c>
      <c r="E51" s="4" t="s">
        <v>29</v>
      </c>
    </row>
    <row r="52" spans="1:5" ht="15" thickBot="1" x14ac:dyDescent="0.25">
      <c r="A52" s="287" t="s">
        <v>397</v>
      </c>
      <c r="B52" s="288">
        <f>B49-B10</f>
        <v>0</v>
      </c>
      <c r="C52" s="289">
        <f>C49-C10</f>
        <v>0</v>
      </c>
      <c r="D52" s="290">
        <f>D8-D49</f>
        <v>0</v>
      </c>
      <c r="E52" s="4" t="s">
        <v>29</v>
      </c>
    </row>
    <row r="53" spans="1:5" x14ac:dyDescent="0.2">
      <c r="A53" s="4"/>
      <c r="E53" s="4" t="s">
        <v>29</v>
      </c>
    </row>
    <row r="54" spans="1:5" ht="17.25" x14ac:dyDescent="0.2">
      <c r="A54" s="368" t="s">
        <v>323</v>
      </c>
      <c r="B54" s="369"/>
      <c r="C54" s="369"/>
      <c r="D54" s="369"/>
      <c r="E54" s="4" t="s">
        <v>29</v>
      </c>
    </row>
    <row r="55" spans="1:5" x14ac:dyDescent="0.2">
      <c r="E55" s="4" t="s">
        <v>30</v>
      </c>
    </row>
  </sheetData>
  <mergeCells count="6">
    <mergeCell ref="A54:D54"/>
    <mergeCell ref="A1:D1"/>
    <mergeCell ref="A2:D2"/>
    <mergeCell ref="A3:D3"/>
    <mergeCell ref="A4:D4"/>
    <mergeCell ref="B6:D6"/>
  </mergeCells>
  <printOptions horizontalCentered="1"/>
  <pageMargins left="0.7" right="0.7" top="0.63" bottom="0.63" header="0.3" footer="0.3"/>
  <pageSetup scale="68" orientation="landscape" r:id="rId1"/>
  <headerFooter>
    <oddHeader>&amp;L&amp;"Arial,Bold"&amp;12B. Summary of Requirements</oddHeader>
    <oddFooter>&amp;C&amp;"Arial,Regular"Exhibit B - Summary of Requirements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7"/>
  <sheetViews>
    <sheetView topLeftCell="A13" zoomScaleNormal="100" zoomScaleSheetLayoutView="80" workbookViewId="0">
      <selection activeCell="P12" sqref="P1:P1048576"/>
    </sheetView>
  </sheetViews>
  <sheetFormatPr defaultRowHeight="14.25" x14ac:dyDescent="0.2"/>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70" t="s">
        <v>0</v>
      </c>
      <c r="B1" s="370"/>
      <c r="C1" s="370"/>
      <c r="D1" s="370"/>
      <c r="E1" s="370"/>
      <c r="F1" s="370"/>
      <c r="G1" s="370"/>
      <c r="H1" s="370"/>
      <c r="I1" s="370"/>
      <c r="J1" s="370"/>
      <c r="K1" s="370"/>
      <c r="L1" s="370"/>
      <c r="M1" s="370"/>
      <c r="N1" s="98" t="s">
        <v>29</v>
      </c>
      <c r="O1" s="6"/>
      <c r="P1" s="6"/>
      <c r="Q1" s="6"/>
      <c r="R1" s="6"/>
      <c r="S1" s="6"/>
      <c r="T1" s="6"/>
      <c r="U1" s="6"/>
    </row>
    <row r="2" spans="1:21" ht="15" x14ac:dyDescent="0.2">
      <c r="A2" s="371" t="str">
        <f>'B. Summ of Req.'!A2:D2</f>
        <v>Office on Violence Against Women</v>
      </c>
      <c r="B2" s="371"/>
      <c r="C2" s="371"/>
      <c r="D2" s="371"/>
      <c r="E2" s="371"/>
      <c r="F2" s="371"/>
      <c r="G2" s="371"/>
      <c r="H2" s="371"/>
      <c r="I2" s="371"/>
      <c r="J2" s="371"/>
      <c r="K2" s="371"/>
      <c r="L2" s="371"/>
      <c r="M2" s="371"/>
      <c r="N2" s="98" t="s">
        <v>29</v>
      </c>
      <c r="O2" s="7"/>
      <c r="P2" s="7"/>
      <c r="Q2" s="7"/>
      <c r="R2" s="7"/>
      <c r="S2" s="7"/>
      <c r="T2" s="7"/>
      <c r="U2" s="7"/>
    </row>
    <row r="3" spans="1:21" x14ac:dyDescent="0.2">
      <c r="A3" s="380" t="str">
        <f>'B. Summ of Req.'!A3:D3</f>
        <v>Grant Programs</v>
      </c>
      <c r="B3" s="380"/>
      <c r="C3" s="380"/>
      <c r="D3" s="380"/>
      <c r="E3" s="380"/>
      <c r="F3" s="380"/>
      <c r="G3" s="380"/>
      <c r="H3" s="380"/>
      <c r="I3" s="380"/>
      <c r="J3" s="380"/>
      <c r="K3" s="380"/>
      <c r="L3" s="380"/>
      <c r="M3" s="380"/>
      <c r="N3" s="98" t="s">
        <v>29</v>
      </c>
      <c r="O3" s="10"/>
      <c r="P3" s="10"/>
      <c r="Q3" s="10"/>
      <c r="R3" s="10"/>
      <c r="S3" s="10"/>
      <c r="T3" s="10"/>
      <c r="U3" s="10"/>
    </row>
    <row r="4" spans="1:21" x14ac:dyDescent="0.2">
      <c r="A4" s="377" t="s">
        <v>2</v>
      </c>
      <c r="B4" s="377"/>
      <c r="C4" s="377"/>
      <c r="D4" s="377"/>
      <c r="E4" s="377"/>
      <c r="F4" s="377"/>
      <c r="G4" s="377"/>
      <c r="H4" s="377"/>
      <c r="I4" s="377"/>
      <c r="J4" s="377"/>
      <c r="K4" s="377"/>
      <c r="L4" s="377"/>
      <c r="M4" s="377"/>
      <c r="N4" s="98" t="s">
        <v>29</v>
      </c>
      <c r="O4" s="8"/>
      <c r="P4" s="8"/>
      <c r="Q4" s="8"/>
      <c r="R4" s="8"/>
      <c r="S4" s="8"/>
      <c r="T4" s="8"/>
      <c r="U4" s="8"/>
    </row>
    <row r="5" spans="1:21" x14ac:dyDescent="0.2">
      <c r="A5" s="377"/>
      <c r="B5" s="377"/>
      <c r="C5" s="377"/>
      <c r="D5" s="377"/>
      <c r="E5" s="377"/>
      <c r="F5" s="377"/>
      <c r="G5" s="377"/>
      <c r="H5" s="377"/>
      <c r="I5" s="377"/>
      <c r="J5" s="377"/>
      <c r="K5" s="377"/>
      <c r="L5" s="377"/>
      <c r="M5" s="377"/>
      <c r="N5" s="98" t="s">
        <v>29</v>
      </c>
      <c r="O5" s="8"/>
      <c r="P5" s="8"/>
      <c r="Q5" s="8"/>
      <c r="R5" s="8"/>
      <c r="S5" s="8"/>
      <c r="T5" s="8"/>
      <c r="U5" s="8"/>
    </row>
    <row r="6" spans="1:21" ht="15" thickBot="1" x14ac:dyDescent="0.25">
      <c r="A6" s="377"/>
      <c r="B6" s="377"/>
      <c r="C6" s="377"/>
      <c r="D6" s="377"/>
      <c r="E6" s="377"/>
      <c r="F6" s="377"/>
      <c r="G6" s="377"/>
      <c r="H6" s="377"/>
      <c r="I6" s="377"/>
      <c r="J6" s="377"/>
      <c r="K6" s="377"/>
      <c r="L6" s="377"/>
      <c r="M6" s="377"/>
      <c r="N6" s="98" t="s">
        <v>29</v>
      </c>
      <c r="O6" s="8"/>
      <c r="P6" s="8"/>
      <c r="Q6" s="8"/>
      <c r="R6" s="8"/>
      <c r="S6" s="8"/>
      <c r="T6" s="8"/>
      <c r="U6" s="8"/>
    </row>
    <row r="7" spans="1:21" ht="45.75" customHeight="1" x14ac:dyDescent="0.2">
      <c r="A7" s="378" t="s">
        <v>251</v>
      </c>
      <c r="B7" s="381" t="s">
        <v>243</v>
      </c>
      <c r="C7" s="381"/>
      <c r="D7" s="381"/>
      <c r="E7" s="381" t="s">
        <v>325</v>
      </c>
      <c r="F7" s="381"/>
      <c r="G7" s="381"/>
      <c r="H7" s="381" t="s">
        <v>312</v>
      </c>
      <c r="I7" s="381"/>
      <c r="J7" s="381"/>
      <c r="K7" s="381" t="s">
        <v>17</v>
      </c>
      <c r="L7" s="381"/>
      <c r="M7" s="382"/>
      <c r="N7" s="98" t="s">
        <v>29</v>
      </c>
    </row>
    <row r="8" spans="1:21" ht="28.5" x14ac:dyDescent="0.2">
      <c r="A8" s="379"/>
      <c r="B8" s="11" t="s">
        <v>4</v>
      </c>
      <c r="C8" s="167" t="s">
        <v>245</v>
      </c>
      <c r="D8" s="11" t="s">
        <v>5</v>
      </c>
      <c r="E8" s="11" t="s">
        <v>4</v>
      </c>
      <c r="F8" s="167" t="s">
        <v>304</v>
      </c>
      <c r="G8" s="11" t="s">
        <v>5</v>
      </c>
      <c r="H8" s="11" t="s">
        <v>4</v>
      </c>
      <c r="I8" s="11" t="s">
        <v>304</v>
      </c>
      <c r="J8" s="11" t="s">
        <v>5</v>
      </c>
      <c r="K8" s="11" t="s">
        <v>4</v>
      </c>
      <c r="L8" s="11" t="s">
        <v>304</v>
      </c>
      <c r="M8" s="12" t="s">
        <v>5</v>
      </c>
      <c r="N8" s="98" t="s">
        <v>29</v>
      </c>
    </row>
    <row r="9" spans="1:21" ht="30" x14ac:dyDescent="0.2">
      <c r="A9" s="303" t="s">
        <v>345</v>
      </c>
      <c r="B9" s="215"/>
      <c r="C9" s="215"/>
      <c r="D9" s="215"/>
      <c r="E9" s="215"/>
      <c r="F9" s="215"/>
      <c r="G9" s="215"/>
      <c r="H9" s="215"/>
      <c r="I9" s="215"/>
      <c r="J9" s="215"/>
      <c r="K9" s="215"/>
      <c r="L9" s="215"/>
      <c r="M9" s="216"/>
      <c r="N9" s="98" t="s">
        <v>29</v>
      </c>
    </row>
    <row r="10" spans="1:21" x14ac:dyDescent="0.2">
      <c r="A10" s="301" t="s">
        <v>370</v>
      </c>
      <c r="B10" s="33">
        <v>0</v>
      </c>
      <c r="C10" s="33">
        <v>0</v>
      </c>
      <c r="D10" s="33">
        <v>189000</v>
      </c>
      <c r="E10" s="33">
        <v>0</v>
      </c>
      <c r="F10" s="33">
        <v>0</v>
      </c>
      <c r="G10" s="33">
        <v>190157</v>
      </c>
      <c r="H10" s="33">
        <v>0</v>
      </c>
      <c r="I10" s="33">
        <v>0</v>
      </c>
      <c r="J10" s="33">
        <f>D10-G10</f>
        <v>-1157</v>
      </c>
      <c r="K10" s="33">
        <f t="shared" ref="K10:K32" si="0">E10+H10</f>
        <v>0</v>
      </c>
      <c r="L10" s="33">
        <f t="shared" ref="L10:M37" si="1">F10+I10</f>
        <v>0</v>
      </c>
      <c r="M10" s="217">
        <f t="shared" si="1"/>
        <v>189000</v>
      </c>
      <c r="N10" s="98" t="s">
        <v>29</v>
      </c>
    </row>
    <row r="11" spans="1:21" x14ac:dyDescent="0.2">
      <c r="A11" s="301" t="s">
        <v>346</v>
      </c>
      <c r="B11" s="33">
        <v>0</v>
      </c>
      <c r="C11" s="33">
        <v>0</v>
      </c>
      <c r="D11" s="33">
        <v>25000</v>
      </c>
      <c r="E11" s="33">
        <v>0</v>
      </c>
      <c r="F11" s="33">
        <v>0</v>
      </c>
      <c r="G11" s="33">
        <v>25153</v>
      </c>
      <c r="H11" s="33">
        <v>0</v>
      </c>
      <c r="I11" s="33">
        <v>0</v>
      </c>
      <c r="J11" s="33">
        <f t="shared" ref="J11:J19" si="2">D11-G11</f>
        <v>-153</v>
      </c>
      <c r="K11" s="33">
        <f t="shared" si="0"/>
        <v>0</v>
      </c>
      <c r="L11" s="33">
        <f t="shared" si="1"/>
        <v>0</v>
      </c>
      <c r="M11" s="217">
        <f t="shared" si="1"/>
        <v>25000</v>
      </c>
      <c r="N11" s="98" t="s">
        <v>29</v>
      </c>
    </row>
    <row r="12" spans="1:21" x14ac:dyDescent="0.2">
      <c r="A12" s="301" t="s">
        <v>347</v>
      </c>
      <c r="B12" s="33">
        <v>0</v>
      </c>
      <c r="C12" s="33">
        <v>0</v>
      </c>
      <c r="D12" s="33">
        <v>3000</v>
      </c>
      <c r="E12" s="33">
        <v>0</v>
      </c>
      <c r="F12" s="33">
        <v>0</v>
      </c>
      <c r="G12" s="33">
        <v>3018</v>
      </c>
      <c r="H12" s="33">
        <v>0</v>
      </c>
      <c r="I12" s="33">
        <v>0</v>
      </c>
      <c r="J12" s="33">
        <f t="shared" si="2"/>
        <v>-18</v>
      </c>
      <c r="K12" s="33">
        <f t="shared" si="0"/>
        <v>0</v>
      </c>
      <c r="L12" s="33">
        <f t="shared" si="1"/>
        <v>0</v>
      </c>
      <c r="M12" s="217">
        <f t="shared" si="1"/>
        <v>3000</v>
      </c>
      <c r="N12" s="98" t="s">
        <v>29</v>
      </c>
    </row>
    <row r="13" spans="1:21" x14ac:dyDescent="0.2">
      <c r="A13" s="301" t="s">
        <v>348</v>
      </c>
      <c r="B13" s="33">
        <v>0</v>
      </c>
      <c r="C13" s="33">
        <v>0</v>
      </c>
      <c r="D13" s="33">
        <v>50000</v>
      </c>
      <c r="E13" s="33">
        <v>0</v>
      </c>
      <c r="F13" s="33">
        <v>0</v>
      </c>
      <c r="G13" s="33">
        <v>50306</v>
      </c>
      <c r="H13" s="33">
        <v>0</v>
      </c>
      <c r="I13" s="33">
        <v>0</v>
      </c>
      <c r="J13" s="33">
        <f t="shared" si="2"/>
        <v>-306</v>
      </c>
      <c r="K13" s="33">
        <f t="shared" si="0"/>
        <v>0</v>
      </c>
      <c r="L13" s="33">
        <f t="shared" si="1"/>
        <v>0</v>
      </c>
      <c r="M13" s="217">
        <f t="shared" si="1"/>
        <v>50000</v>
      </c>
      <c r="N13" s="98" t="s">
        <v>29</v>
      </c>
    </row>
    <row r="14" spans="1:21" x14ac:dyDescent="0.2">
      <c r="A14" s="301" t="s">
        <v>361</v>
      </c>
      <c r="B14" s="33">
        <v>0</v>
      </c>
      <c r="C14" s="33">
        <v>0</v>
      </c>
      <c r="D14" s="33">
        <v>23000</v>
      </c>
      <c r="E14" s="33">
        <v>0</v>
      </c>
      <c r="F14" s="33">
        <v>0</v>
      </c>
      <c r="G14" s="33">
        <v>23141</v>
      </c>
      <c r="H14" s="33">
        <v>0</v>
      </c>
      <c r="I14" s="33">
        <v>0</v>
      </c>
      <c r="J14" s="33">
        <f t="shared" si="2"/>
        <v>-141</v>
      </c>
      <c r="K14" s="33">
        <f t="shared" si="0"/>
        <v>0</v>
      </c>
      <c r="L14" s="33">
        <f t="shared" si="1"/>
        <v>0</v>
      </c>
      <c r="M14" s="217">
        <f t="shared" si="1"/>
        <v>23000</v>
      </c>
      <c r="N14" s="98" t="s">
        <v>29</v>
      </c>
    </row>
    <row r="15" spans="1:21" x14ac:dyDescent="0.2">
      <c r="A15" s="301" t="s">
        <v>389</v>
      </c>
      <c r="B15" s="33">
        <v>0</v>
      </c>
      <c r="C15" s="33">
        <v>0</v>
      </c>
      <c r="D15" s="304" t="s">
        <v>369</v>
      </c>
      <c r="E15" s="33">
        <v>0</v>
      </c>
      <c r="F15" s="33">
        <v>0</v>
      </c>
      <c r="G15" s="304" t="s">
        <v>369</v>
      </c>
      <c r="H15" s="33">
        <v>0</v>
      </c>
      <c r="I15" s="33">
        <v>0</v>
      </c>
      <c r="J15" s="33">
        <v>0</v>
      </c>
      <c r="K15" s="33">
        <f t="shared" si="0"/>
        <v>0</v>
      </c>
      <c r="L15" s="33">
        <f t="shared" si="1"/>
        <v>0</v>
      </c>
      <c r="M15" s="304" t="s">
        <v>369</v>
      </c>
      <c r="N15" s="98" t="s">
        <v>29</v>
      </c>
    </row>
    <row r="16" spans="1:21" x14ac:dyDescent="0.2">
      <c r="A16" s="301" t="s">
        <v>350</v>
      </c>
      <c r="B16" s="33">
        <v>0</v>
      </c>
      <c r="C16" s="33">
        <v>0</v>
      </c>
      <c r="D16" s="33">
        <v>34000</v>
      </c>
      <c r="E16" s="33">
        <v>0</v>
      </c>
      <c r="F16" s="33">
        <v>0</v>
      </c>
      <c r="G16" s="33">
        <v>34208</v>
      </c>
      <c r="H16" s="33">
        <v>0</v>
      </c>
      <c r="I16" s="33">
        <v>0</v>
      </c>
      <c r="J16" s="33">
        <f t="shared" si="2"/>
        <v>-208</v>
      </c>
      <c r="K16" s="33">
        <f t="shared" si="0"/>
        <v>0</v>
      </c>
      <c r="L16" s="33">
        <f t="shared" si="1"/>
        <v>0</v>
      </c>
      <c r="M16" s="217">
        <f t="shared" si="1"/>
        <v>34000</v>
      </c>
      <c r="N16" s="98" t="s">
        <v>29</v>
      </c>
    </row>
    <row r="17" spans="1:14" x14ac:dyDescent="0.2">
      <c r="A17" s="301" t="s">
        <v>351</v>
      </c>
      <c r="B17" s="33">
        <v>0</v>
      </c>
      <c r="C17" s="33">
        <v>0</v>
      </c>
      <c r="D17" s="33">
        <v>9000</v>
      </c>
      <c r="E17" s="33">
        <v>0</v>
      </c>
      <c r="F17" s="33">
        <v>0</v>
      </c>
      <c r="G17" s="33">
        <v>9055</v>
      </c>
      <c r="H17" s="33">
        <v>0</v>
      </c>
      <c r="I17" s="33">
        <v>0</v>
      </c>
      <c r="J17" s="33">
        <f t="shared" si="2"/>
        <v>-55</v>
      </c>
      <c r="K17" s="33">
        <f t="shared" si="0"/>
        <v>0</v>
      </c>
      <c r="L17" s="33">
        <f t="shared" si="1"/>
        <v>0</v>
      </c>
      <c r="M17" s="217">
        <f t="shared" si="1"/>
        <v>9000</v>
      </c>
      <c r="N17" s="98" t="s">
        <v>29</v>
      </c>
    </row>
    <row r="18" spans="1:14" x14ac:dyDescent="0.2">
      <c r="A18" s="301" t="s">
        <v>352</v>
      </c>
      <c r="B18" s="33">
        <v>0</v>
      </c>
      <c r="C18" s="33">
        <v>0</v>
      </c>
      <c r="D18" s="33">
        <v>41000</v>
      </c>
      <c r="E18" s="33">
        <v>0</v>
      </c>
      <c r="F18" s="33">
        <v>0</v>
      </c>
      <c r="G18" s="33">
        <v>41251</v>
      </c>
      <c r="H18" s="33">
        <v>0</v>
      </c>
      <c r="I18" s="33">
        <v>0</v>
      </c>
      <c r="J18" s="33">
        <f t="shared" si="2"/>
        <v>-251</v>
      </c>
      <c r="K18" s="33">
        <f t="shared" si="0"/>
        <v>0</v>
      </c>
      <c r="L18" s="33">
        <f t="shared" si="1"/>
        <v>0</v>
      </c>
      <c r="M18" s="217">
        <f t="shared" si="1"/>
        <v>41000</v>
      </c>
      <c r="N18" s="98" t="s">
        <v>29</v>
      </c>
    </row>
    <row r="19" spans="1:14" x14ac:dyDescent="0.2">
      <c r="A19" s="301" t="s">
        <v>353</v>
      </c>
      <c r="B19" s="33">
        <v>0</v>
      </c>
      <c r="C19" s="33">
        <v>0</v>
      </c>
      <c r="D19" s="33">
        <v>4250</v>
      </c>
      <c r="E19" s="33">
        <v>0</v>
      </c>
      <c r="F19" s="33">
        <v>0</v>
      </c>
      <c r="G19" s="33">
        <v>4276</v>
      </c>
      <c r="H19" s="33">
        <v>0</v>
      </c>
      <c r="I19" s="33">
        <v>0</v>
      </c>
      <c r="J19" s="33">
        <f t="shared" si="2"/>
        <v>-26</v>
      </c>
      <c r="K19" s="33">
        <f t="shared" si="0"/>
        <v>0</v>
      </c>
      <c r="L19" s="33">
        <f t="shared" si="1"/>
        <v>0</v>
      </c>
      <c r="M19" s="217">
        <f t="shared" si="1"/>
        <v>4250</v>
      </c>
      <c r="N19" s="98" t="s">
        <v>29</v>
      </c>
    </row>
    <row r="20" spans="1:14" ht="28.5" x14ac:dyDescent="0.2">
      <c r="A20" s="302" t="s">
        <v>362</v>
      </c>
      <c r="B20" s="33">
        <v>0</v>
      </c>
      <c r="C20" s="33">
        <v>0</v>
      </c>
      <c r="D20" s="33">
        <v>0</v>
      </c>
      <c r="E20" s="33">
        <v>0</v>
      </c>
      <c r="F20" s="33">
        <v>0</v>
      </c>
      <c r="G20" s="33">
        <v>0</v>
      </c>
      <c r="H20" s="33">
        <v>0</v>
      </c>
      <c r="I20" s="33">
        <v>0</v>
      </c>
      <c r="J20" s="33">
        <v>0</v>
      </c>
      <c r="K20" s="33">
        <f t="shared" si="0"/>
        <v>0</v>
      </c>
      <c r="L20" s="33">
        <f t="shared" si="1"/>
        <v>0</v>
      </c>
      <c r="M20" s="217">
        <f t="shared" si="1"/>
        <v>0</v>
      </c>
      <c r="N20" s="98" t="s">
        <v>29</v>
      </c>
    </row>
    <row r="21" spans="1:14" ht="28.5" x14ac:dyDescent="0.2">
      <c r="A21" s="302" t="s">
        <v>363</v>
      </c>
      <c r="B21" s="33">
        <v>0</v>
      </c>
      <c r="C21" s="33">
        <v>0</v>
      </c>
      <c r="D21" s="33">
        <v>11500</v>
      </c>
      <c r="E21" s="33">
        <v>0</v>
      </c>
      <c r="F21" s="33">
        <v>0</v>
      </c>
      <c r="G21" s="33">
        <v>11570</v>
      </c>
      <c r="H21" s="33">
        <v>0</v>
      </c>
      <c r="I21" s="33">
        <v>0</v>
      </c>
      <c r="J21" s="33">
        <f t="shared" ref="J21:J23" si="3">D21-G21</f>
        <v>-70</v>
      </c>
      <c r="K21" s="33">
        <f t="shared" si="0"/>
        <v>0</v>
      </c>
      <c r="L21" s="33">
        <f t="shared" si="1"/>
        <v>0</v>
      </c>
      <c r="M21" s="217">
        <f t="shared" si="1"/>
        <v>11500</v>
      </c>
      <c r="N21" s="98" t="s">
        <v>29</v>
      </c>
    </row>
    <row r="22" spans="1:14" x14ac:dyDescent="0.2">
      <c r="A22" s="301" t="s">
        <v>354</v>
      </c>
      <c r="B22" s="33">
        <v>0</v>
      </c>
      <c r="C22" s="33">
        <v>0</v>
      </c>
      <c r="D22" s="33">
        <v>5750</v>
      </c>
      <c r="E22" s="33">
        <v>0</v>
      </c>
      <c r="F22" s="33">
        <v>0</v>
      </c>
      <c r="G22" s="33">
        <v>5785</v>
      </c>
      <c r="H22" s="33">
        <v>0</v>
      </c>
      <c r="I22" s="33">
        <v>0</v>
      </c>
      <c r="J22" s="33">
        <f t="shared" si="3"/>
        <v>-35</v>
      </c>
      <c r="K22" s="33">
        <f t="shared" si="0"/>
        <v>0</v>
      </c>
      <c r="L22" s="33">
        <f t="shared" si="1"/>
        <v>0</v>
      </c>
      <c r="M22" s="217">
        <f t="shared" si="1"/>
        <v>5750</v>
      </c>
      <c r="N22" s="98" t="s">
        <v>29</v>
      </c>
    </row>
    <row r="23" spans="1:14" x14ac:dyDescent="0.2">
      <c r="A23" s="301" t="s">
        <v>355</v>
      </c>
      <c r="B23" s="33">
        <v>0</v>
      </c>
      <c r="C23" s="33">
        <v>0</v>
      </c>
      <c r="D23" s="33">
        <v>10000</v>
      </c>
      <c r="E23" s="33">
        <v>0</v>
      </c>
      <c r="F23" s="33">
        <v>0</v>
      </c>
      <c r="G23" s="33">
        <v>10061</v>
      </c>
      <c r="H23" s="33">
        <v>0</v>
      </c>
      <c r="I23" s="33">
        <v>0</v>
      </c>
      <c r="J23" s="33">
        <f t="shared" si="3"/>
        <v>-61</v>
      </c>
      <c r="K23" s="33">
        <f t="shared" si="0"/>
        <v>0</v>
      </c>
      <c r="L23" s="33">
        <f t="shared" si="1"/>
        <v>0</v>
      </c>
      <c r="M23" s="217">
        <f t="shared" si="1"/>
        <v>10000</v>
      </c>
      <c r="N23" s="98" t="s">
        <v>29</v>
      </c>
    </row>
    <row r="24" spans="1:14" x14ac:dyDescent="0.2">
      <c r="A24" s="301" t="s">
        <v>356</v>
      </c>
      <c r="B24" s="33">
        <v>0</v>
      </c>
      <c r="C24" s="33">
        <v>0</v>
      </c>
      <c r="D24" s="33">
        <v>0</v>
      </c>
      <c r="E24" s="33">
        <v>0</v>
      </c>
      <c r="F24" s="33">
        <v>0</v>
      </c>
      <c r="G24" s="33">
        <v>0</v>
      </c>
      <c r="H24" s="33">
        <v>0</v>
      </c>
      <c r="I24" s="33">
        <v>0</v>
      </c>
      <c r="J24" s="33">
        <v>0</v>
      </c>
      <c r="K24" s="33">
        <f t="shared" si="0"/>
        <v>0</v>
      </c>
      <c r="L24" s="33">
        <f t="shared" si="1"/>
        <v>0</v>
      </c>
      <c r="M24" s="217">
        <f t="shared" si="1"/>
        <v>0</v>
      </c>
      <c r="N24" s="98" t="s">
        <v>29</v>
      </c>
    </row>
    <row r="25" spans="1:14" ht="28.5" x14ac:dyDescent="0.2">
      <c r="A25" s="302" t="s">
        <v>357</v>
      </c>
      <c r="B25" s="33">
        <v>0</v>
      </c>
      <c r="C25" s="33">
        <v>0</v>
      </c>
      <c r="D25" s="33">
        <v>0</v>
      </c>
      <c r="E25" s="33">
        <v>0</v>
      </c>
      <c r="F25" s="33">
        <v>0</v>
      </c>
      <c r="G25" s="33">
        <v>0</v>
      </c>
      <c r="H25" s="33">
        <v>0</v>
      </c>
      <c r="I25" s="33">
        <v>0</v>
      </c>
      <c r="J25" s="33">
        <v>0</v>
      </c>
      <c r="K25" s="33">
        <f t="shared" si="0"/>
        <v>0</v>
      </c>
      <c r="L25" s="33">
        <f t="shared" si="1"/>
        <v>0</v>
      </c>
      <c r="M25" s="217">
        <f t="shared" si="1"/>
        <v>0</v>
      </c>
      <c r="N25" s="98" t="s">
        <v>29</v>
      </c>
    </row>
    <row r="26" spans="1:14" x14ac:dyDescent="0.2">
      <c r="A26" s="301" t="s">
        <v>358</v>
      </c>
      <c r="B26" s="33">
        <v>0</v>
      </c>
      <c r="C26" s="33">
        <v>0</v>
      </c>
      <c r="D26" s="33">
        <v>0</v>
      </c>
      <c r="E26" s="33">
        <v>0</v>
      </c>
      <c r="F26" s="33">
        <v>0</v>
      </c>
      <c r="G26" s="33">
        <v>0</v>
      </c>
      <c r="H26" s="33">
        <v>0</v>
      </c>
      <c r="I26" s="33">
        <v>0</v>
      </c>
      <c r="J26" s="33">
        <v>0</v>
      </c>
      <c r="K26" s="33">
        <f t="shared" si="0"/>
        <v>0</v>
      </c>
      <c r="L26" s="33">
        <f t="shared" si="1"/>
        <v>0</v>
      </c>
      <c r="M26" s="217">
        <f t="shared" si="1"/>
        <v>0</v>
      </c>
      <c r="N26" s="98" t="s">
        <v>29</v>
      </c>
    </row>
    <row r="27" spans="1:14" x14ac:dyDescent="0.2">
      <c r="A27" s="301" t="s">
        <v>359</v>
      </c>
      <c r="B27" s="33">
        <v>0</v>
      </c>
      <c r="C27" s="33">
        <v>0</v>
      </c>
      <c r="D27" s="33">
        <v>0</v>
      </c>
      <c r="E27" s="33">
        <v>0</v>
      </c>
      <c r="F27" s="33">
        <v>0</v>
      </c>
      <c r="G27" s="33">
        <v>0</v>
      </c>
      <c r="H27" s="33">
        <v>0</v>
      </c>
      <c r="I27" s="33">
        <v>0</v>
      </c>
      <c r="J27" s="33">
        <v>0</v>
      </c>
      <c r="K27" s="33">
        <f t="shared" si="0"/>
        <v>0</v>
      </c>
      <c r="L27" s="33">
        <f t="shared" si="1"/>
        <v>0</v>
      </c>
      <c r="M27" s="217">
        <f t="shared" si="1"/>
        <v>0</v>
      </c>
      <c r="N27" s="98" t="s">
        <v>29</v>
      </c>
    </row>
    <row r="28" spans="1:14" x14ac:dyDescent="0.2">
      <c r="A28" s="301" t="s">
        <v>360</v>
      </c>
      <c r="B28" s="33">
        <v>0</v>
      </c>
      <c r="C28" s="33">
        <v>0</v>
      </c>
      <c r="D28" s="33">
        <v>4500</v>
      </c>
      <c r="E28" s="33">
        <v>0</v>
      </c>
      <c r="F28" s="33">
        <v>0</v>
      </c>
      <c r="G28" s="33">
        <v>4528</v>
      </c>
      <c r="H28" s="33">
        <v>0</v>
      </c>
      <c r="I28" s="33">
        <v>0</v>
      </c>
      <c r="J28" s="33">
        <f>D28-G28</f>
        <v>-28</v>
      </c>
      <c r="K28" s="33">
        <f t="shared" si="0"/>
        <v>0</v>
      </c>
      <c r="L28" s="33">
        <f t="shared" si="1"/>
        <v>0</v>
      </c>
      <c r="M28" s="217">
        <f t="shared" si="1"/>
        <v>4500</v>
      </c>
      <c r="N28" s="98" t="s">
        <v>29</v>
      </c>
    </row>
    <row r="29" spans="1:14" ht="28.5" x14ac:dyDescent="0.2">
      <c r="A29" s="302" t="s">
        <v>364</v>
      </c>
      <c r="B29" s="33">
        <v>0</v>
      </c>
      <c r="C29" s="33">
        <v>0</v>
      </c>
      <c r="D29" s="33">
        <v>500</v>
      </c>
      <c r="E29" s="33">
        <v>0</v>
      </c>
      <c r="F29" s="33">
        <v>0</v>
      </c>
      <c r="G29" s="33">
        <v>503</v>
      </c>
      <c r="H29" s="33">
        <v>0</v>
      </c>
      <c r="I29" s="33">
        <v>0</v>
      </c>
      <c r="J29" s="33">
        <f>D29-G29</f>
        <v>-3</v>
      </c>
      <c r="K29" s="33">
        <f t="shared" si="0"/>
        <v>0</v>
      </c>
      <c r="L29" s="33">
        <f t="shared" si="1"/>
        <v>0</v>
      </c>
      <c r="M29" s="217">
        <f t="shared" si="1"/>
        <v>500</v>
      </c>
      <c r="N29" s="98" t="s">
        <v>29</v>
      </c>
    </row>
    <row r="30" spans="1:14" ht="28.5" x14ac:dyDescent="0.2">
      <c r="A30" s="302" t="s">
        <v>365</v>
      </c>
      <c r="B30" s="33">
        <v>0</v>
      </c>
      <c r="C30" s="33">
        <v>0</v>
      </c>
      <c r="D30" s="33">
        <v>1000</v>
      </c>
      <c r="E30" s="33">
        <v>0</v>
      </c>
      <c r="F30" s="33">
        <v>0</v>
      </c>
      <c r="G30" s="33">
        <v>1006.5</v>
      </c>
      <c r="H30" s="33">
        <v>0</v>
      </c>
      <c r="I30" s="33">
        <v>0</v>
      </c>
      <c r="J30" s="33">
        <f>D30-G30</f>
        <v>-6.5</v>
      </c>
      <c r="K30" s="33">
        <f t="shared" si="0"/>
        <v>0</v>
      </c>
      <c r="L30" s="33">
        <f t="shared" si="1"/>
        <v>0</v>
      </c>
      <c r="M30" s="217">
        <f t="shared" si="1"/>
        <v>1000</v>
      </c>
      <c r="N30" s="98" t="s">
        <v>29</v>
      </c>
    </row>
    <row r="31" spans="1:14" ht="28.5" x14ac:dyDescent="0.2">
      <c r="A31" s="302" t="s">
        <v>366</v>
      </c>
      <c r="B31" s="33">
        <v>0</v>
      </c>
      <c r="C31" s="33">
        <v>0</v>
      </c>
      <c r="D31" s="33">
        <v>1000</v>
      </c>
      <c r="E31" s="33">
        <v>0</v>
      </c>
      <c r="F31" s="33">
        <v>0</v>
      </c>
      <c r="G31" s="33">
        <v>1006</v>
      </c>
      <c r="H31" s="33">
        <v>0</v>
      </c>
      <c r="I31" s="33">
        <v>0</v>
      </c>
      <c r="J31" s="33">
        <f>D31-G31</f>
        <v>-6</v>
      </c>
      <c r="K31" s="33">
        <f t="shared" si="0"/>
        <v>0</v>
      </c>
      <c r="L31" s="33">
        <f t="shared" si="1"/>
        <v>0</v>
      </c>
      <c r="M31" s="217">
        <f t="shared" si="1"/>
        <v>1000</v>
      </c>
      <c r="N31" s="98" t="s">
        <v>29</v>
      </c>
    </row>
    <row r="32" spans="1:14" x14ac:dyDescent="0.2">
      <c r="A32" s="301" t="s">
        <v>367</v>
      </c>
      <c r="B32" s="33">
        <v>0</v>
      </c>
      <c r="C32" s="33">
        <v>0</v>
      </c>
      <c r="D32" s="304" t="s">
        <v>378</v>
      </c>
      <c r="E32" s="33">
        <v>0</v>
      </c>
      <c r="F32" s="33">
        <v>0</v>
      </c>
      <c r="G32" s="304" t="s">
        <v>381</v>
      </c>
      <c r="H32" s="33">
        <v>0</v>
      </c>
      <c r="I32" s="33">
        <v>0</v>
      </c>
      <c r="J32" s="33">
        <v>0</v>
      </c>
      <c r="K32" s="33">
        <f t="shared" si="0"/>
        <v>0</v>
      </c>
      <c r="L32" s="33">
        <f t="shared" si="1"/>
        <v>0</v>
      </c>
      <c r="M32" s="217">
        <v>0</v>
      </c>
      <c r="N32" s="98" t="s">
        <v>29</v>
      </c>
    </row>
    <row r="33" spans="1:14" x14ac:dyDescent="0.2">
      <c r="A33" s="301" t="s">
        <v>368</v>
      </c>
      <c r="B33" s="337">
        <v>0</v>
      </c>
      <c r="C33" s="337">
        <v>0</v>
      </c>
      <c r="D33" s="340" t="s">
        <v>379</v>
      </c>
      <c r="E33" s="337">
        <v>0</v>
      </c>
      <c r="F33" s="337">
        <v>0</v>
      </c>
      <c r="G33" s="340" t="s">
        <v>379</v>
      </c>
      <c r="H33" s="337">
        <v>0</v>
      </c>
      <c r="I33" s="337">
        <v>0</v>
      </c>
      <c r="J33" s="337">
        <v>0</v>
      </c>
      <c r="K33" s="337">
        <v>0</v>
      </c>
      <c r="L33" s="337">
        <v>0</v>
      </c>
      <c r="M33" s="338">
        <v>0</v>
      </c>
      <c r="N33" s="98"/>
    </row>
    <row r="34" spans="1:14" ht="28.5" hidden="1" x14ac:dyDescent="0.2">
      <c r="A34" s="302" t="s">
        <v>388</v>
      </c>
      <c r="B34" s="218">
        <v>0</v>
      </c>
      <c r="C34" s="218">
        <v>0</v>
      </c>
      <c r="D34" s="218">
        <v>0</v>
      </c>
      <c r="E34" s="218">
        <v>0</v>
      </c>
      <c r="F34" s="218">
        <v>0</v>
      </c>
      <c r="H34" s="218">
        <v>0</v>
      </c>
      <c r="I34" s="218">
        <v>0</v>
      </c>
      <c r="J34" s="218">
        <v>0</v>
      </c>
      <c r="K34" s="218">
        <f>E34+H34</f>
        <v>0</v>
      </c>
      <c r="L34" s="218">
        <f>F34+I34</f>
        <v>0</v>
      </c>
      <c r="M34" s="341" t="s">
        <v>380</v>
      </c>
      <c r="N34" s="98" t="s">
        <v>29</v>
      </c>
    </row>
    <row r="35" spans="1:14" ht="15" x14ac:dyDescent="0.25">
      <c r="A35" s="14" t="s">
        <v>248</v>
      </c>
      <c r="B35" s="220">
        <f t="shared" ref="B35:L35" si="4">SUM(B9:B34)</f>
        <v>0</v>
      </c>
      <c r="C35" s="220">
        <f t="shared" si="4"/>
        <v>0</v>
      </c>
      <c r="D35" s="220">
        <f t="shared" si="4"/>
        <v>412500</v>
      </c>
      <c r="E35" s="220">
        <f t="shared" si="4"/>
        <v>0</v>
      </c>
      <c r="F35" s="220">
        <f t="shared" si="4"/>
        <v>0</v>
      </c>
      <c r="G35" s="220">
        <f t="shared" si="4"/>
        <v>415024.5</v>
      </c>
      <c r="H35" s="220">
        <f t="shared" si="4"/>
        <v>0</v>
      </c>
      <c r="I35" s="220">
        <f t="shared" si="4"/>
        <v>0</v>
      </c>
      <c r="J35" s="220">
        <f t="shared" si="4"/>
        <v>-2524.5</v>
      </c>
      <c r="K35" s="220">
        <f t="shared" si="4"/>
        <v>0</v>
      </c>
      <c r="L35" s="220">
        <f t="shared" si="4"/>
        <v>0</v>
      </c>
      <c r="M35" s="221">
        <f>SUM(M9:M34)</f>
        <v>412500</v>
      </c>
      <c r="N35" s="98" t="s">
        <v>29</v>
      </c>
    </row>
    <row r="36" spans="1:14" ht="15" x14ac:dyDescent="0.25">
      <c r="A36" s="150" t="s">
        <v>247</v>
      </c>
      <c r="B36" s="222"/>
      <c r="C36" s="222"/>
      <c r="D36" s="223">
        <v>-15000</v>
      </c>
      <c r="E36" s="222"/>
      <c r="F36" s="222"/>
      <c r="G36" s="223">
        <v>-15000</v>
      </c>
      <c r="H36" s="222"/>
      <c r="I36" s="222"/>
      <c r="J36" s="223">
        <v>15000</v>
      </c>
      <c r="K36" s="222"/>
      <c r="L36" s="222"/>
      <c r="M36" s="224">
        <f t="shared" si="1"/>
        <v>0</v>
      </c>
      <c r="N36" s="98" t="s">
        <v>29</v>
      </c>
    </row>
    <row r="37" spans="1:14" ht="15" x14ac:dyDescent="0.25">
      <c r="A37" s="353" t="s">
        <v>387</v>
      </c>
      <c r="B37" s="164"/>
      <c r="C37" s="164"/>
      <c r="D37" s="305"/>
      <c r="E37" s="164"/>
      <c r="F37" s="164"/>
      <c r="G37" s="305"/>
      <c r="H37" s="164"/>
      <c r="I37" s="164"/>
      <c r="J37" s="305">
        <v>0</v>
      </c>
      <c r="K37" s="164"/>
      <c r="L37" s="164"/>
      <c r="M37" s="306">
        <f t="shared" si="1"/>
        <v>0</v>
      </c>
      <c r="N37" s="98" t="s">
        <v>29</v>
      </c>
    </row>
    <row r="38" spans="1:14" ht="15" x14ac:dyDescent="0.25">
      <c r="A38" s="197" t="s">
        <v>305</v>
      </c>
      <c r="B38" s="37"/>
      <c r="C38" s="37"/>
      <c r="D38" s="225">
        <f>SUM(D35:D36)</f>
        <v>397500</v>
      </c>
      <c r="E38" s="37"/>
      <c r="F38" s="37"/>
      <c r="G38" s="225">
        <f>SUM(G35:G36)</f>
        <v>400024.5</v>
      </c>
      <c r="H38" s="37"/>
      <c r="I38" s="37"/>
      <c r="J38" s="225">
        <f>SUM(J35:J37)</f>
        <v>12475.5</v>
      </c>
      <c r="K38" s="37"/>
      <c r="L38" s="37"/>
      <c r="M38" s="226">
        <f>G38+J38</f>
        <v>412500</v>
      </c>
      <c r="N38" s="98" t="s">
        <v>29</v>
      </c>
    </row>
    <row r="39" spans="1:14" x14ac:dyDescent="0.2">
      <c r="A39" s="168" t="s">
        <v>40</v>
      </c>
      <c r="B39" s="227"/>
      <c r="C39" s="227">
        <v>0</v>
      </c>
      <c r="D39" s="227"/>
      <c r="E39" s="227"/>
      <c r="F39" s="227">
        <v>0</v>
      </c>
      <c r="G39" s="227"/>
      <c r="H39" s="227"/>
      <c r="I39" s="227">
        <v>0</v>
      </c>
      <c r="J39" s="227"/>
      <c r="K39" s="227"/>
      <c r="L39" s="227">
        <f t="shared" ref="L39:L40" si="5">F39+I39</f>
        <v>0</v>
      </c>
      <c r="M39" s="228"/>
      <c r="N39" s="98" t="s">
        <v>29</v>
      </c>
    </row>
    <row r="40" spans="1:14" x14ac:dyDescent="0.2">
      <c r="A40" s="169" t="s">
        <v>249</v>
      </c>
      <c r="B40" s="33"/>
      <c r="C40" s="33">
        <f>C35+C39</f>
        <v>0</v>
      </c>
      <c r="D40" s="33"/>
      <c r="E40" s="33"/>
      <c r="F40" s="33">
        <f>F35+F39</f>
        <v>0</v>
      </c>
      <c r="G40" s="33"/>
      <c r="H40" s="33"/>
      <c r="I40" s="33">
        <f>I35+I39</f>
        <v>0</v>
      </c>
      <c r="J40" s="33"/>
      <c r="K40" s="33"/>
      <c r="L40" s="33">
        <f t="shared" si="5"/>
        <v>0</v>
      </c>
      <c r="M40" s="217"/>
      <c r="N40" s="98" t="s">
        <v>29</v>
      </c>
    </row>
    <row r="41" spans="1:14" x14ac:dyDescent="0.2">
      <c r="A41" s="17"/>
      <c r="B41" s="33"/>
      <c r="C41" s="33"/>
      <c r="D41" s="33"/>
      <c r="E41" s="33"/>
      <c r="F41" s="33"/>
      <c r="G41" s="33"/>
      <c r="H41" s="33"/>
      <c r="I41" s="33"/>
      <c r="J41" s="33"/>
      <c r="K41" s="33"/>
      <c r="L41" s="33"/>
      <c r="M41" s="217"/>
      <c r="N41" s="98" t="s">
        <v>29</v>
      </c>
    </row>
    <row r="42" spans="1:14" x14ac:dyDescent="0.2">
      <c r="A42" s="17" t="s">
        <v>41</v>
      </c>
      <c r="B42" s="33"/>
      <c r="C42" s="33"/>
      <c r="D42" s="33"/>
      <c r="E42" s="33"/>
      <c r="F42" s="33"/>
      <c r="G42" s="33"/>
      <c r="H42" s="33"/>
      <c r="I42" s="33"/>
      <c r="J42" s="33"/>
      <c r="K42" s="33"/>
      <c r="L42" s="33"/>
      <c r="M42" s="217"/>
      <c r="N42" s="98" t="s">
        <v>29</v>
      </c>
    </row>
    <row r="43" spans="1:14" x14ac:dyDescent="0.2">
      <c r="A43" s="18" t="s">
        <v>42</v>
      </c>
      <c r="B43" s="33"/>
      <c r="C43" s="33">
        <v>0</v>
      </c>
      <c r="D43" s="33"/>
      <c r="E43" s="33"/>
      <c r="F43" s="33">
        <v>0</v>
      </c>
      <c r="G43" s="33"/>
      <c r="H43" s="33"/>
      <c r="I43" s="33">
        <v>0</v>
      </c>
      <c r="J43" s="33"/>
      <c r="K43" s="33"/>
      <c r="L43" s="33">
        <f t="shared" ref="L43:L45" si="6">F43+I43</f>
        <v>0</v>
      </c>
      <c r="M43" s="217"/>
      <c r="N43" s="98" t="s">
        <v>29</v>
      </c>
    </row>
    <row r="44" spans="1:14" x14ac:dyDescent="0.2">
      <c r="A44" s="19" t="s">
        <v>43</v>
      </c>
      <c r="B44" s="229"/>
      <c r="C44" s="229">
        <v>0</v>
      </c>
      <c r="D44" s="229"/>
      <c r="E44" s="229"/>
      <c r="F44" s="229">
        <v>0</v>
      </c>
      <c r="G44" s="229"/>
      <c r="H44" s="229"/>
      <c r="I44" s="229">
        <v>0</v>
      </c>
      <c r="J44" s="229"/>
      <c r="K44" s="229"/>
      <c r="L44" s="229">
        <f t="shared" si="6"/>
        <v>0</v>
      </c>
      <c r="M44" s="230"/>
      <c r="N44" s="98" t="s">
        <v>29</v>
      </c>
    </row>
    <row r="45" spans="1:14" ht="15" thickBot="1" x14ac:dyDescent="0.25">
      <c r="A45" s="170" t="s">
        <v>250</v>
      </c>
      <c r="B45" s="231"/>
      <c r="C45" s="231">
        <f>C40+C43+C44</f>
        <v>0</v>
      </c>
      <c r="D45" s="231"/>
      <c r="E45" s="231"/>
      <c r="F45" s="231">
        <f>F40+F43+F44</f>
        <v>0</v>
      </c>
      <c r="G45" s="231"/>
      <c r="H45" s="231"/>
      <c r="I45" s="231">
        <f>I40+I43+I44</f>
        <v>0</v>
      </c>
      <c r="J45" s="231"/>
      <c r="K45" s="231"/>
      <c r="L45" s="231">
        <f t="shared" si="6"/>
        <v>0</v>
      </c>
      <c r="M45" s="232"/>
      <c r="N45" s="98" t="s">
        <v>29</v>
      </c>
    </row>
    <row r="46" spans="1:14" ht="15" thickBot="1" x14ac:dyDescent="0.25">
      <c r="N46" s="98" t="s">
        <v>29</v>
      </c>
    </row>
    <row r="47" spans="1:14" ht="15" x14ac:dyDescent="0.2">
      <c r="A47" s="378" t="s">
        <v>251</v>
      </c>
      <c r="B47" s="381" t="s">
        <v>32</v>
      </c>
      <c r="C47" s="381"/>
      <c r="D47" s="381"/>
      <c r="E47" s="381" t="s">
        <v>33</v>
      </c>
      <c r="F47" s="381"/>
      <c r="G47" s="381"/>
      <c r="H47" s="381" t="s">
        <v>34</v>
      </c>
      <c r="I47" s="381"/>
      <c r="J47" s="382"/>
      <c r="N47" s="98" t="s">
        <v>29</v>
      </c>
    </row>
    <row r="48" spans="1:14" ht="28.5" x14ac:dyDescent="0.2">
      <c r="A48" s="379"/>
      <c r="B48" s="11" t="s">
        <v>4</v>
      </c>
      <c r="C48" s="11" t="s">
        <v>304</v>
      </c>
      <c r="D48" s="11" t="s">
        <v>5</v>
      </c>
      <c r="E48" s="11" t="s">
        <v>4</v>
      </c>
      <c r="F48" s="11" t="s">
        <v>304</v>
      </c>
      <c r="G48" s="11" t="s">
        <v>5</v>
      </c>
      <c r="H48" s="11" t="s">
        <v>4</v>
      </c>
      <c r="I48" s="11" t="s">
        <v>304</v>
      </c>
      <c r="J48" s="12" t="s">
        <v>5</v>
      </c>
      <c r="N48" s="98" t="s">
        <v>29</v>
      </c>
    </row>
    <row r="49" spans="1:14" ht="30" x14ac:dyDescent="0.2">
      <c r="A49" s="303" t="s">
        <v>345</v>
      </c>
      <c r="B49" s="355"/>
      <c r="C49" s="355"/>
      <c r="D49" s="355"/>
      <c r="E49" s="355"/>
      <c r="F49" s="355"/>
      <c r="G49" s="355"/>
      <c r="H49" s="355"/>
      <c r="I49" s="355"/>
      <c r="J49" s="356"/>
      <c r="N49" s="98" t="s">
        <v>29</v>
      </c>
    </row>
    <row r="50" spans="1:14" x14ac:dyDescent="0.2">
      <c r="A50" s="301" t="s">
        <v>370</v>
      </c>
      <c r="B50" s="355">
        <v>0</v>
      </c>
      <c r="C50" s="355">
        <v>0</v>
      </c>
      <c r="D50" s="355">
        <v>0</v>
      </c>
      <c r="E50" s="355">
        <v>0</v>
      </c>
      <c r="F50" s="355">
        <v>0</v>
      </c>
      <c r="G50" s="355">
        <v>0</v>
      </c>
      <c r="H50" s="355">
        <v>0</v>
      </c>
      <c r="I50" s="355">
        <v>0</v>
      </c>
      <c r="J50" s="356">
        <f>M10+D50+G50</f>
        <v>189000</v>
      </c>
      <c r="N50" s="98" t="s">
        <v>29</v>
      </c>
    </row>
    <row r="51" spans="1:14" x14ac:dyDescent="0.2">
      <c r="A51" s="301" t="s">
        <v>346</v>
      </c>
      <c r="B51" s="355">
        <v>0</v>
      </c>
      <c r="C51" s="355">
        <v>0</v>
      </c>
      <c r="D51" s="355">
        <v>0</v>
      </c>
      <c r="E51" s="355">
        <v>0</v>
      </c>
      <c r="F51" s="355">
        <v>0</v>
      </c>
      <c r="G51" s="355">
        <v>-3000</v>
      </c>
      <c r="H51" s="355">
        <v>0</v>
      </c>
      <c r="I51" s="355">
        <v>0</v>
      </c>
      <c r="J51" s="356">
        <f t="shared" ref="J51:J73" si="7">M11+D51+G51</f>
        <v>22000</v>
      </c>
      <c r="N51" s="98" t="s">
        <v>29</v>
      </c>
    </row>
    <row r="52" spans="1:14" x14ac:dyDescent="0.2">
      <c r="A52" s="301" t="s">
        <v>347</v>
      </c>
      <c r="B52" s="355">
        <v>0</v>
      </c>
      <c r="C52" s="355">
        <v>0</v>
      </c>
      <c r="D52" s="355">
        <v>0</v>
      </c>
      <c r="E52" s="355">
        <v>0</v>
      </c>
      <c r="F52" s="355">
        <v>0</v>
      </c>
      <c r="G52" s="355">
        <v>0</v>
      </c>
      <c r="H52" s="355">
        <v>0</v>
      </c>
      <c r="I52" s="355">
        <v>0</v>
      </c>
      <c r="J52" s="356">
        <f t="shared" si="7"/>
        <v>3000</v>
      </c>
      <c r="N52" s="98" t="s">
        <v>29</v>
      </c>
    </row>
    <row r="53" spans="1:14" x14ac:dyDescent="0.2">
      <c r="A53" s="301" t="s">
        <v>348</v>
      </c>
      <c r="B53" s="355">
        <v>0</v>
      </c>
      <c r="C53" s="355">
        <v>0</v>
      </c>
      <c r="D53" s="355">
        <v>0</v>
      </c>
      <c r="E53" s="355">
        <v>0</v>
      </c>
      <c r="F53" s="355">
        <v>0</v>
      </c>
      <c r="G53" s="355">
        <v>0</v>
      </c>
      <c r="H53" s="355">
        <v>0</v>
      </c>
      <c r="I53" s="355">
        <v>0</v>
      </c>
      <c r="J53" s="356">
        <f t="shared" si="7"/>
        <v>50000</v>
      </c>
      <c r="N53" s="98" t="s">
        <v>29</v>
      </c>
    </row>
    <row r="54" spans="1:14" x14ac:dyDescent="0.2">
      <c r="A54" s="301" t="s">
        <v>361</v>
      </c>
      <c r="B54" s="355">
        <v>0</v>
      </c>
      <c r="C54" s="355">
        <v>0</v>
      </c>
      <c r="D54" s="355">
        <v>0</v>
      </c>
      <c r="E54" s="355">
        <v>0</v>
      </c>
      <c r="F54" s="355">
        <v>0</v>
      </c>
      <c r="G54" s="355">
        <v>0</v>
      </c>
      <c r="H54" s="355">
        <v>0</v>
      </c>
      <c r="I54" s="355">
        <v>0</v>
      </c>
      <c r="J54" s="356">
        <f t="shared" si="7"/>
        <v>23000</v>
      </c>
      <c r="N54" s="98" t="s">
        <v>29</v>
      </c>
    </row>
    <row r="55" spans="1:14" x14ac:dyDescent="0.2">
      <c r="A55" s="301" t="s">
        <v>389</v>
      </c>
      <c r="B55" s="355">
        <v>0</v>
      </c>
      <c r="C55" s="355">
        <v>0</v>
      </c>
      <c r="D55" s="355">
        <v>0</v>
      </c>
      <c r="E55" s="355">
        <v>0</v>
      </c>
      <c r="F55" s="355">
        <v>0</v>
      </c>
      <c r="G55" s="355">
        <v>0</v>
      </c>
      <c r="H55" s="355">
        <v>0</v>
      </c>
      <c r="I55" s="355">
        <v>0</v>
      </c>
      <c r="J55" s="361" t="str">
        <f>M15</f>
        <v>[4,000]</v>
      </c>
      <c r="N55" s="98" t="s">
        <v>29</v>
      </c>
    </row>
    <row r="56" spans="1:14" x14ac:dyDescent="0.2">
      <c r="A56" s="301" t="s">
        <v>350</v>
      </c>
      <c r="B56" s="355">
        <v>0</v>
      </c>
      <c r="C56" s="355">
        <v>0</v>
      </c>
      <c r="D56" s="355">
        <v>3500</v>
      </c>
      <c r="E56" s="355">
        <v>0</v>
      </c>
      <c r="F56" s="355">
        <v>0</v>
      </c>
      <c r="G56" s="355">
        <v>0</v>
      </c>
      <c r="H56" s="355">
        <v>0</v>
      </c>
      <c r="I56" s="355">
        <v>0</v>
      </c>
      <c r="J56" s="356">
        <f t="shared" si="7"/>
        <v>37500</v>
      </c>
      <c r="N56" s="98" t="s">
        <v>29</v>
      </c>
    </row>
    <row r="57" spans="1:14" x14ac:dyDescent="0.2">
      <c r="A57" s="301" t="s">
        <v>351</v>
      </c>
      <c r="B57" s="355">
        <v>0</v>
      </c>
      <c r="C57" s="355">
        <v>0</v>
      </c>
      <c r="D57" s="355">
        <v>0</v>
      </c>
      <c r="E57" s="355">
        <v>0</v>
      </c>
      <c r="F57" s="355">
        <v>0</v>
      </c>
      <c r="G57" s="355">
        <v>0</v>
      </c>
      <c r="H57" s="355">
        <v>0</v>
      </c>
      <c r="I57" s="355">
        <v>0</v>
      </c>
      <c r="J57" s="356">
        <f t="shared" si="7"/>
        <v>9000</v>
      </c>
      <c r="N57" s="98" t="s">
        <v>29</v>
      </c>
    </row>
    <row r="58" spans="1:14" x14ac:dyDescent="0.2">
      <c r="A58" s="301" t="s">
        <v>352</v>
      </c>
      <c r="B58" s="355">
        <v>0</v>
      </c>
      <c r="C58" s="355">
        <v>0</v>
      </c>
      <c r="D58" s="355">
        <v>0</v>
      </c>
      <c r="E58" s="355">
        <v>0</v>
      </c>
      <c r="F58" s="355">
        <v>0</v>
      </c>
      <c r="G58" s="355">
        <v>0</v>
      </c>
      <c r="H58" s="355">
        <v>0</v>
      </c>
      <c r="I58" s="355">
        <v>0</v>
      </c>
      <c r="J58" s="356">
        <f t="shared" si="7"/>
        <v>41000</v>
      </c>
      <c r="N58" s="98" t="s">
        <v>29</v>
      </c>
    </row>
    <row r="59" spans="1:14" x14ac:dyDescent="0.2">
      <c r="A59" s="301" t="s">
        <v>353</v>
      </c>
      <c r="B59" s="355">
        <v>0</v>
      </c>
      <c r="C59" s="355">
        <v>0</v>
      </c>
      <c r="D59" s="355">
        <v>0</v>
      </c>
      <c r="E59" s="355">
        <v>0</v>
      </c>
      <c r="F59" s="355">
        <v>0</v>
      </c>
      <c r="G59" s="355">
        <v>0</v>
      </c>
      <c r="H59" s="355">
        <v>0</v>
      </c>
      <c r="I59" s="355">
        <v>0</v>
      </c>
      <c r="J59" s="356">
        <f t="shared" si="7"/>
        <v>4250</v>
      </c>
      <c r="N59" s="98" t="s">
        <v>29</v>
      </c>
    </row>
    <row r="60" spans="1:14" ht="28.5" x14ac:dyDescent="0.2">
      <c r="A60" s="302" t="s">
        <v>362</v>
      </c>
      <c r="B60" s="355">
        <v>0</v>
      </c>
      <c r="C60" s="355">
        <v>0</v>
      </c>
      <c r="D60" s="355">
        <v>16000</v>
      </c>
      <c r="E60" s="355">
        <v>0</v>
      </c>
      <c r="F60" s="355">
        <v>0</v>
      </c>
      <c r="G60" s="355">
        <v>0</v>
      </c>
      <c r="H60" s="355">
        <v>0</v>
      </c>
      <c r="I60" s="355">
        <v>0</v>
      </c>
      <c r="J60" s="356">
        <f t="shared" si="7"/>
        <v>16000</v>
      </c>
      <c r="N60" s="98" t="s">
        <v>29</v>
      </c>
    </row>
    <row r="61" spans="1:14" ht="28.5" x14ac:dyDescent="0.2">
      <c r="A61" s="302" t="s">
        <v>363</v>
      </c>
      <c r="B61" s="355">
        <v>0</v>
      </c>
      <c r="C61" s="355">
        <v>0</v>
      </c>
      <c r="D61" s="355">
        <v>0</v>
      </c>
      <c r="E61" s="355">
        <v>0</v>
      </c>
      <c r="F61" s="355">
        <v>0</v>
      </c>
      <c r="G61" s="355">
        <v>-11500</v>
      </c>
      <c r="H61" s="355">
        <v>0</v>
      </c>
      <c r="I61" s="355">
        <v>0</v>
      </c>
      <c r="J61" s="356">
        <f t="shared" si="7"/>
        <v>0</v>
      </c>
      <c r="N61" s="98" t="s">
        <v>29</v>
      </c>
    </row>
    <row r="62" spans="1:14" x14ac:dyDescent="0.2">
      <c r="A62" s="301" t="s">
        <v>354</v>
      </c>
      <c r="B62" s="355">
        <v>0</v>
      </c>
      <c r="C62" s="355">
        <v>0</v>
      </c>
      <c r="D62" s="355">
        <v>0</v>
      </c>
      <c r="E62" s="355">
        <v>0</v>
      </c>
      <c r="F62" s="355">
        <v>0</v>
      </c>
      <c r="G62" s="355">
        <v>0</v>
      </c>
      <c r="H62" s="355">
        <v>0</v>
      </c>
      <c r="I62" s="355">
        <v>0</v>
      </c>
      <c r="J62" s="356">
        <f t="shared" si="7"/>
        <v>5750</v>
      </c>
      <c r="N62" s="98" t="s">
        <v>29</v>
      </c>
    </row>
    <row r="63" spans="1:14" x14ac:dyDescent="0.2">
      <c r="A63" s="301" t="s">
        <v>355</v>
      </c>
      <c r="B63" s="355">
        <v>0</v>
      </c>
      <c r="C63" s="355">
        <v>0</v>
      </c>
      <c r="D63" s="355">
        <v>0</v>
      </c>
      <c r="E63" s="355">
        <v>0</v>
      </c>
      <c r="F63" s="355">
        <v>0</v>
      </c>
      <c r="G63" s="355">
        <v>0</v>
      </c>
      <c r="H63" s="355">
        <v>0</v>
      </c>
      <c r="I63" s="355">
        <v>0</v>
      </c>
      <c r="J63" s="356">
        <f t="shared" si="7"/>
        <v>10000</v>
      </c>
      <c r="N63" s="98" t="s">
        <v>29</v>
      </c>
    </row>
    <row r="64" spans="1:14" x14ac:dyDescent="0.2">
      <c r="A64" s="301" t="s">
        <v>356</v>
      </c>
      <c r="B64" s="355">
        <v>0</v>
      </c>
      <c r="C64" s="355">
        <v>0</v>
      </c>
      <c r="D64" s="355">
        <v>0</v>
      </c>
      <c r="E64" s="355">
        <v>0</v>
      </c>
      <c r="F64" s="355">
        <v>0</v>
      </c>
      <c r="G64" s="355">
        <v>0</v>
      </c>
      <c r="H64" s="355">
        <v>0</v>
      </c>
      <c r="I64" s="355">
        <v>0</v>
      </c>
      <c r="J64" s="356">
        <f t="shared" si="7"/>
        <v>0</v>
      </c>
      <c r="N64" s="98" t="s">
        <v>29</v>
      </c>
    </row>
    <row r="65" spans="1:14" ht="28.5" x14ac:dyDescent="0.2">
      <c r="A65" s="302" t="s">
        <v>357</v>
      </c>
      <c r="B65" s="355">
        <v>0</v>
      </c>
      <c r="C65" s="355">
        <v>0</v>
      </c>
      <c r="D65" s="355">
        <v>0</v>
      </c>
      <c r="E65" s="355">
        <v>0</v>
      </c>
      <c r="F65" s="355">
        <v>0</v>
      </c>
      <c r="G65" s="355">
        <v>0</v>
      </c>
      <c r="H65" s="355">
        <v>0</v>
      </c>
      <c r="I65" s="355">
        <v>0</v>
      </c>
      <c r="J65" s="356">
        <f t="shared" si="7"/>
        <v>0</v>
      </c>
      <c r="N65" s="98" t="s">
        <v>29</v>
      </c>
    </row>
    <row r="66" spans="1:14" x14ac:dyDescent="0.2">
      <c r="A66" s="301" t="s">
        <v>358</v>
      </c>
      <c r="B66" s="355">
        <v>0</v>
      </c>
      <c r="C66" s="355">
        <v>0</v>
      </c>
      <c r="D66" s="355">
        <v>0</v>
      </c>
      <c r="E66" s="355">
        <v>0</v>
      </c>
      <c r="F66" s="355">
        <v>0</v>
      </c>
      <c r="G66" s="355">
        <v>0</v>
      </c>
      <c r="H66" s="355">
        <v>0</v>
      </c>
      <c r="I66" s="355">
        <v>0</v>
      </c>
      <c r="J66" s="356">
        <f t="shared" si="7"/>
        <v>0</v>
      </c>
      <c r="N66" s="98" t="s">
        <v>29</v>
      </c>
    </row>
    <row r="67" spans="1:14" x14ac:dyDescent="0.2">
      <c r="A67" s="301" t="s">
        <v>359</v>
      </c>
      <c r="B67" s="355">
        <v>0</v>
      </c>
      <c r="C67" s="355">
        <v>0</v>
      </c>
      <c r="D67" s="355">
        <v>0</v>
      </c>
      <c r="E67" s="355">
        <v>0</v>
      </c>
      <c r="F67" s="355">
        <v>0</v>
      </c>
      <c r="G67" s="355">
        <v>0</v>
      </c>
      <c r="H67" s="355">
        <v>0</v>
      </c>
      <c r="I67" s="355">
        <v>0</v>
      </c>
      <c r="J67" s="356">
        <f t="shared" si="7"/>
        <v>0</v>
      </c>
      <c r="N67" s="98" t="s">
        <v>29</v>
      </c>
    </row>
    <row r="68" spans="1:14" x14ac:dyDescent="0.2">
      <c r="A68" s="301" t="s">
        <v>360</v>
      </c>
      <c r="B68" s="355">
        <v>0</v>
      </c>
      <c r="C68" s="355">
        <v>0</v>
      </c>
      <c r="D68" s="355">
        <v>0</v>
      </c>
      <c r="E68" s="355">
        <v>0</v>
      </c>
      <c r="F68" s="355">
        <v>0</v>
      </c>
      <c r="G68" s="355">
        <v>-4500</v>
      </c>
      <c r="H68" s="355">
        <v>0</v>
      </c>
      <c r="I68" s="355">
        <v>0</v>
      </c>
      <c r="J68" s="356">
        <f t="shared" si="7"/>
        <v>0</v>
      </c>
      <c r="N68" s="98" t="s">
        <v>29</v>
      </c>
    </row>
    <row r="69" spans="1:14" ht="28.5" x14ac:dyDescent="0.2">
      <c r="A69" s="302" t="s">
        <v>364</v>
      </c>
      <c r="B69" s="355">
        <v>0</v>
      </c>
      <c r="C69" s="355">
        <v>0</v>
      </c>
      <c r="D69" s="355">
        <v>0</v>
      </c>
      <c r="E69" s="355">
        <v>0</v>
      </c>
      <c r="F69" s="355">
        <v>0</v>
      </c>
      <c r="G69" s="355">
        <v>0</v>
      </c>
      <c r="H69" s="355">
        <v>0</v>
      </c>
      <c r="I69" s="355">
        <v>0</v>
      </c>
      <c r="J69" s="356">
        <f t="shared" si="7"/>
        <v>500</v>
      </c>
      <c r="N69" s="98" t="s">
        <v>29</v>
      </c>
    </row>
    <row r="70" spans="1:14" ht="28.5" x14ac:dyDescent="0.2">
      <c r="A70" s="302" t="s">
        <v>365</v>
      </c>
      <c r="B70" s="355">
        <v>0</v>
      </c>
      <c r="C70" s="355">
        <v>0</v>
      </c>
      <c r="D70" s="355">
        <v>0</v>
      </c>
      <c r="E70" s="355">
        <v>0</v>
      </c>
      <c r="F70" s="355">
        <v>0</v>
      </c>
      <c r="G70" s="355">
        <v>0</v>
      </c>
      <c r="H70" s="355">
        <v>0</v>
      </c>
      <c r="I70" s="355">
        <v>0</v>
      </c>
      <c r="J70" s="356">
        <f t="shared" si="7"/>
        <v>1000</v>
      </c>
      <c r="N70" s="98" t="s">
        <v>29</v>
      </c>
    </row>
    <row r="71" spans="1:14" ht="28.5" x14ac:dyDescent="0.2">
      <c r="A71" s="302" t="s">
        <v>366</v>
      </c>
      <c r="B71" s="355">
        <v>0</v>
      </c>
      <c r="C71" s="355">
        <v>0</v>
      </c>
      <c r="D71" s="355">
        <v>0</v>
      </c>
      <c r="E71" s="355">
        <v>0</v>
      </c>
      <c r="F71" s="355">
        <v>0</v>
      </c>
      <c r="G71" s="355">
        <v>-500</v>
      </c>
      <c r="H71" s="355">
        <v>0</v>
      </c>
      <c r="I71" s="355">
        <v>0</v>
      </c>
      <c r="J71" s="356">
        <f t="shared" si="7"/>
        <v>500</v>
      </c>
      <c r="N71" s="98" t="s">
        <v>29</v>
      </c>
    </row>
    <row r="72" spans="1:14" ht="28.5" x14ac:dyDescent="0.2">
      <c r="A72" s="302" t="s">
        <v>367</v>
      </c>
      <c r="B72" s="355">
        <v>0</v>
      </c>
      <c r="C72" s="355">
        <v>0</v>
      </c>
      <c r="D72" s="355">
        <v>0</v>
      </c>
      <c r="E72" s="355">
        <v>0</v>
      </c>
      <c r="F72" s="355">
        <v>0</v>
      </c>
      <c r="G72" s="355">
        <v>0</v>
      </c>
      <c r="H72" s="355">
        <v>0</v>
      </c>
      <c r="I72" s="355">
        <v>0</v>
      </c>
      <c r="J72" s="356">
        <f t="shared" si="7"/>
        <v>0</v>
      </c>
      <c r="N72" s="98" t="s">
        <v>29</v>
      </c>
    </row>
    <row r="73" spans="1:14" x14ac:dyDescent="0.2">
      <c r="A73" s="359" t="s">
        <v>368</v>
      </c>
      <c r="B73" s="355">
        <v>0</v>
      </c>
      <c r="C73" s="355">
        <v>0</v>
      </c>
      <c r="D73" s="355">
        <v>0</v>
      </c>
      <c r="E73" s="355">
        <v>0</v>
      </c>
      <c r="F73" s="355">
        <v>0</v>
      </c>
      <c r="G73" s="355">
        <v>0</v>
      </c>
      <c r="H73" s="355">
        <v>0</v>
      </c>
      <c r="I73" s="355">
        <v>0</v>
      </c>
      <c r="J73" s="356">
        <f t="shared" si="7"/>
        <v>0</v>
      </c>
      <c r="N73" s="98" t="s">
        <v>29</v>
      </c>
    </row>
    <row r="74" spans="1:14" ht="28.5" hidden="1" x14ac:dyDescent="0.2">
      <c r="A74" s="302" t="s">
        <v>388</v>
      </c>
      <c r="B74" s="355">
        <v>0</v>
      </c>
      <c r="C74" s="355">
        <v>0</v>
      </c>
      <c r="D74" s="355">
        <v>0</v>
      </c>
      <c r="E74" s="355">
        <v>0</v>
      </c>
      <c r="F74" s="355">
        <v>0</v>
      </c>
      <c r="G74" s="355">
        <v>0</v>
      </c>
      <c r="H74" s="355">
        <v>0</v>
      </c>
      <c r="I74" s="355">
        <v>0</v>
      </c>
      <c r="J74" s="360" t="s">
        <v>380</v>
      </c>
      <c r="N74" s="98" t="s">
        <v>29</v>
      </c>
    </row>
    <row r="75" spans="1:14" ht="18" x14ac:dyDescent="0.25">
      <c r="A75" s="14" t="s">
        <v>248</v>
      </c>
      <c r="B75" s="220">
        <f t="shared" ref="B75:J75" si="8">SUM(B49:B74)</f>
        <v>0</v>
      </c>
      <c r="C75" s="220">
        <f t="shared" si="8"/>
        <v>0</v>
      </c>
      <c r="D75" s="220">
        <f t="shared" si="8"/>
        <v>19500</v>
      </c>
      <c r="E75" s="220">
        <f t="shared" si="8"/>
        <v>0</v>
      </c>
      <c r="F75" s="220">
        <f t="shared" si="8"/>
        <v>0</v>
      </c>
      <c r="G75" s="220">
        <f t="shared" si="8"/>
        <v>-19500</v>
      </c>
      <c r="H75" s="220">
        <f t="shared" si="8"/>
        <v>0</v>
      </c>
      <c r="I75" s="220">
        <f t="shared" si="8"/>
        <v>0</v>
      </c>
      <c r="J75" s="221">
        <f t="shared" si="8"/>
        <v>412500</v>
      </c>
      <c r="K75" s="354"/>
      <c r="N75" s="98" t="s">
        <v>29</v>
      </c>
    </row>
    <row r="76" spans="1:14" ht="15" x14ac:dyDescent="0.25">
      <c r="A76" s="150" t="s">
        <v>247</v>
      </c>
      <c r="B76" s="222"/>
      <c r="C76" s="222"/>
      <c r="D76" s="223">
        <v>0</v>
      </c>
      <c r="E76" s="222"/>
      <c r="F76" s="222"/>
      <c r="G76" s="223">
        <v>0</v>
      </c>
      <c r="H76" s="222"/>
      <c r="I76" s="222"/>
      <c r="J76" s="224">
        <v>-6200</v>
      </c>
      <c r="N76" s="98" t="s">
        <v>29</v>
      </c>
    </row>
    <row r="77" spans="1:14" ht="15" x14ac:dyDescent="0.25">
      <c r="A77" s="197" t="s">
        <v>305</v>
      </c>
      <c r="B77" s="37"/>
      <c r="C77" s="37"/>
      <c r="D77" s="225">
        <f>SUM(D75:D76)</f>
        <v>19500</v>
      </c>
      <c r="E77" s="37"/>
      <c r="F77" s="37"/>
      <c r="G77" s="225">
        <f>SUM(G75:G76)</f>
        <v>-19500</v>
      </c>
      <c r="H77" s="37"/>
      <c r="I77" s="37"/>
      <c r="J77" s="38">
        <f>SUM(J75:J76)</f>
        <v>406300</v>
      </c>
      <c r="N77" s="98" t="s">
        <v>29</v>
      </c>
    </row>
    <row r="78" spans="1:14" x14ac:dyDescent="0.2">
      <c r="A78" s="149" t="s">
        <v>40</v>
      </c>
      <c r="B78" s="227"/>
      <c r="C78" s="227">
        <v>0</v>
      </c>
      <c r="D78" s="227"/>
      <c r="E78" s="227"/>
      <c r="F78" s="227">
        <v>0</v>
      </c>
      <c r="G78" s="227"/>
      <c r="H78" s="227"/>
      <c r="I78" s="227">
        <f t="shared" ref="I78:I84" si="9">L39+C78+F78</f>
        <v>0</v>
      </c>
      <c r="J78" s="228"/>
      <c r="N78" s="98" t="s">
        <v>29</v>
      </c>
    </row>
    <row r="79" spans="1:14" x14ac:dyDescent="0.2">
      <c r="A79" s="17" t="s">
        <v>249</v>
      </c>
      <c r="B79" s="33"/>
      <c r="C79" s="33">
        <f>C75+C78</f>
        <v>0</v>
      </c>
      <c r="D79" s="33"/>
      <c r="E79" s="33"/>
      <c r="F79" s="33">
        <f>F75+F78</f>
        <v>0</v>
      </c>
      <c r="G79" s="33"/>
      <c r="H79" s="33"/>
      <c r="I79" s="33">
        <f t="shared" si="9"/>
        <v>0</v>
      </c>
      <c r="J79" s="217"/>
      <c r="N79" s="98" t="s">
        <v>29</v>
      </c>
    </row>
    <row r="80" spans="1:14" x14ac:dyDescent="0.2">
      <c r="A80" s="17"/>
      <c r="B80" s="33"/>
      <c r="C80" s="33"/>
      <c r="D80" s="33"/>
      <c r="E80" s="33"/>
      <c r="F80" s="33"/>
      <c r="G80" s="33"/>
      <c r="H80" s="33"/>
      <c r="I80" s="33">
        <f t="shared" si="9"/>
        <v>0</v>
      </c>
      <c r="J80" s="217"/>
      <c r="N80" s="98" t="s">
        <v>29</v>
      </c>
    </row>
    <row r="81" spans="1:14" x14ac:dyDescent="0.2">
      <c r="A81" s="17" t="s">
        <v>41</v>
      </c>
      <c r="B81" s="33"/>
      <c r="C81" s="33"/>
      <c r="D81" s="33"/>
      <c r="E81" s="33"/>
      <c r="F81" s="33"/>
      <c r="G81" s="33"/>
      <c r="H81" s="33"/>
      <c r="I81" s="33">
        <f t="shared" si="9"/>
        <v>0</v>
      </c>
      <c r="J81" s="217"/>
      <c r="N81" s="98" t="s">
        <v>29</v>
      </c>
    </row>
    <row r="82" spans="1:14" x14ac:dyDescent="0.2">
      <c r="A82" s="18" t="s">
        <v>42</v>
      </c>
      <c r="B82" s="33"/>
      <c r="C82" s="33">
        <v>0</v>
      </c>
      <c r="D82" s="33"/>
      <c r="E82" s="33"/>
      <c r="F82" s="33">
        <v>0</v>
      </c>
      <c r="G82" s="33"/>
      <c r="H82" s="33"/>
      <c r="I82" s="33">
        <f t="shared" si="9"/>
        <v>0</v>
      </c>
      <c r="J82" s="217"/>
      <c r="N82" s="98" t="s">
        <v>29</v>
      </c>
    </row>
    <row r="83" spans="1:14" x14ac:dyDescent="0.2">
      <c r="A83" s="19" t="s">
        <v>43</v>
      </c>
      <c r="B83" s="229"/>
      <c r="C83" s="229">
        <v>0</v>
      </c>
      <c r="D83" s="229"/>
      <c r="E83" s="229"/>
      <c r="F83" s="229">
        <v>0</v>
      </c>
      <c r="G83" s="229"/>
      <c r="H83" s="229"/>
      <c r="I83" s="229">
        <f t="shared" si="9"/>
        <v>0</v>
      </c>
      <c r="J83" s="230"/>
      <c r="N83" s="98" t="s">
        <v>29</v>
      </c>
    </row>
    <row r="84" spans="1:14" ht="15" thickBot="1" x14ac:dyDescent="0.25">
      <c r="A84" s="20" t="s">
        <v>250</v>
      </c>
      <c r="B84" s="231"/>
      <c r="C84" s="231">
        <f>C79+C82+C83</f>
        <v>0</v>
      </c>
      <c r="D84" s="231"/>
      <c r="E84" s="231"/>
      <c r="F84" s="231">
        <f>F79+F82+F83</f>
        <v>0</v>
      </c>
      <c r="G84" s="231"/>
      <c r="H84" s="231"/>
      <c r="I84" s="231">
        <f t="shared" si="9"/>
        <v>0</v>
      </c>
      <c r="J84" s="232"/>
      <c r="N84" s="98" t="s">
        <v>29</v>
      </c>
    </row>
    <row r="85" spans="1:14" x14ac:dyDescent="0.2">
      <c r="A85" s="54" t="s">
        <v>329</v>
      </c>
      <c r="N85" s="98" t="s">
        <v>29</v>
      </c>
    </row>
    <row r="86" spans="1:14" x14ac:dyDescent="0.2">
      <c r="N86" s="4" t="s">
        <v>30</v>
      </c>
    </row>
    <row r="87" spans="1:14" x14ac:dyDescent="0.2">
      <c r="A87" s="291"/>
    </row>
  </sheetData>
  <mergeCells count="15">
    <mergeCell ref="A5:M5"/>
    <mergeCell ref="A6:M6"/>
    <mergeCell ref="A47:A48"/>
    <mergeCell ref="A1:M1"/>
    <mergeCell ref="A2:M2"/>
    <mergeCell ref="A3:M3"/>
    <mergeCell ref="A4:M4"/>
    <mergeCell ref="A7:A8"/>
    <mergeCell ref="B7:D7"/>
    <mergeCell ref="E7:G7"/>
    <mergeCell ref="H7:J7"/>
    <mergeCell ref="K7:M7"/>
    <mergeCell ref="B47:D47"/>
    <mergeCell ref="E47:G47"/>
    <mergeCell ref="H47:J47"/>
  </mergeCells>
  <printOptions horizontalCentered="1"/>
  <pageMargins left="0.7" right="0.7" top="0.75" bottom="0.75" header="0.3" footer="0.3"/>
  <pageSetup scale="66" orientation="landscape" r:id="rId1"/>
  <headerFooter>
    <oddHeader>&amp;L&amp;"Arial,Bold"&amp;12B. Summary of Requirements</oddHeader>
    <oddFooter>&amp;C&amp;"Arial,Regular"Exhibit B - Summary of Requirements</oddFooter>
  </headerFooter>
  <rowBreaks count="1" manualBreakCount="1">
    <brk id="4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topLeftCell="A5" zoomScaleNormal="100" zoomScaleSheetLayoutView="80" workbookViewId="0">
      <selection activeCell="Q1" sqref="Q1:Q1048576"/>
    </sheetView>
  </sheetViews>
  <sheetFormatPr defaultRowHeight="14.25" x14ac:dyDescent="0.2"/>
  <cols>
    <col min="1" max="1" width="37.140625" style="9" customWidth="1"/>
    <col min="2" max="2" width="17" style="9" hidden="1" customWidth="1"/>
    <col min="3" max="5" width="8.7109375" style="9" customWidth="1"/>
    <col min="6" max="6" width="12.7109375" style="9" customWidth="1"/>
    <col min="7" max="9" width="8.7109375" style="9" hidden="1" customWidth="1"/>
    <col min="10" max="10" width="12.7109375" style="9" hidden="1" customWidth="1"/>
    <col min="11"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370" t="s">
        <v>45</v>
      </c>
      <c r="B1" s="370"/>
      <c r="C1" s="370"/>
      <c r="D1" s="370"/>
      <c r="E1" s="370"/>
      <c r="F1" s="370"/>
      <c r="G1" s="370"/>
      <c r="H1" s="370"/>
      <c r="I1" s="370"/>
      <c r="J1" s="370"/>
      <c r="K1" s="370"/>
      <c r="L1" s="370"/>
      <c r="M1" s="370"/>
      <c r="N1" s="370"/>
      <c r="O1" s="21" t="s">
        <v>29</v>
      </c>
      <c r="P1" s="6"/>
      <c r="Q1" s="6"/>
      <c r="R1" s="6"/>
      <c r="S1" s="6"/>
      <c r="T1" s="6"/>
      <c r="U1" s="6"/>
      <c r="V1" s="6"/>
    </row>
    <row r="2" spans="1:22" ht="18" x14ac:dyDescent="0.25">
      <c r="A2" s="371" t="str">
        <f>'B. Summ of Req.'!A2:D2</f>
        <v>Office on Violence Against Women</v>
      </c>
      <c r="B2" s="371"/>
      <c r="C2" s="371"/>
      <c r="D2" s="371"/>
      <c r="E2" s="371"/>
      <c r="F2" s="371"/>
      <c r="G2" s="371"/>
      <c r="H2" s="371"/>
      <c r="I2" s="371"/>
      <c r="J2" s="371"/>
      <c r="K2" s="371"/>
      <c r="L2" s="371"/>
      <c r="M2" s="371"/>
      <c r="N2" s="371"/>
      <c r="O2" s="21" t="s">
        <v>29</v>
      </c>
      <c r="P2" s="7"/>
      <c r="Q2" s="7"/>
      <c r="R2" s="7"/>
      <c r="S2" s="7"/>
      <c r="T2" s="7"/>
      <c r="U2" s="7"/>
      <c r="V2" s="7"/>
    </row>
    <row r="3" spans="1:22" ht="18" x14ac:dyDescent="0.25">
      <c r="A3" s="383" t="str">
        <f>'B. Summ of Req.'!A3:D3</f>
        <v>Grant Programs</v>
      </c>
      <c r="B3" s="383"/>
      <c r="C3" s="383"/>
      <c r="D3" s="383"/>
      <c r="E3" s="383"/>
      <c r="F3" s="383"/>
      <c r="G3" s="383"/>
      <c r="H3" s="383"/>
      <c r="I3" s="383"/>
      <c r="J3" s="383"/>
      <c r="K3" s="383"/>
      <c r="L3" s="383"/>
      <c r="M3" s="383"/>
      <c r="N3" s="383"/>
      <c r="O3" s="21" t="s">
        <v>29</v>
      </c>
      <c r="P3" s="10"/>
      <c r="Q3" s="10"/>
      <c r="R3" s="10"/>
      <c r="S3" s="10"/>
      <c r="T3" s="10"/>
      <c r="U3" s="10"/>
      <c r="V3" s="10"/>
    </row>
    <row r="4" spans="1:22" ht="18" x14ac:dyDescent="0.25">
      <c r="A4" s="377" t="s">
        <v>2</v>
      </c>
      <c r="B4" s="377"/>
      <c r="C4" s="377"/>
      <c r="D4" s="377"/>
      <c r="E4" s="377"/>
      <c r="F4" s="377"/>
      <c r="G4" s="377"/>
      <c r="H4" s="377"/>
      <c r="I4" s="377"/>
      <c r="J4" s="377"/>
      <c r="K4" s="377"/>
      <c r="L4" s="377"/>
      <c r="M4" s="377"/>
      <c r="N4" s="377"/>
      <c r="O4" s="21" t="s">
        <v>29</v>
      </c>
      <c r="P4" s="8"/>
      <c r="Q4" s="8"/>
      <c r="R4" s="8"/>
      <c r="S4" s="8"/>
      <c r="T4" s="8"/>
      <c r="U4" s="8"/>
      <c r="V4" s="8"/>
    </row>
    <row r="5" spans="1:22" ht="18" x14ac:dyDescent="0.25">
      <c r="A5" s="395"/>
      <c r="B5" s="395"/>
      <c r="C5" s="395"/>
      <c r="D5" s="395"/>
      <c r="E5" s="395"/>
      <c r="F5" s="395"/>
      <c r="G5" s="395"/>
      <c r="H5" s="395"/>
      <c r="I5" s="395"/>
      <c r="J5" s="395"/>
      <c r="K5" s="395"/>
      <c r="L5" s="395"/>
      <c r="M5" s="395"/>
      <c r="N5" s="395"/>
      <c r="O5" s="21" t="s">
        <v>29</v>
      </c>
      <c r="P5" s="8"/>
      <c r="Q5" s="8"/>
      <c r="R5" s="8"/>
      <c r="S5" s="8"/>
      <c r="T5" s="8"/>
      <c r="U5" s="8"/>
      <c r="V5" s="8"/>
    </row>
    <row r="6" spans="1:22" s="24" customFormat="1" ht="33.75" hidden="1" customHeight="1" x14ac:dyDescent="0.25">
      <c r="A6" s="389" t="s">
        <v>46</v>
      </c>
      <c r="B6" s="384" t="s">
        <v>252</v>
      </c>
      <c r="G6" s="386" t="s">
        <v>36</v>
      </c>
      <c r="H6" s="387"/>
      <c r="I6" s="387"/>
      <c r="J6" s="388"/>
      <c r="K6" s="102"/>
      <c r="L6" s="102"/>
      <c r="M6" s="102"/>
      <c r="N6" s="171"/>
      <c r="O6" s="21" t="s">
        <v>29</v>
      </c>
    </row>
    <row r="7" spans="1:22" s="24" customFormat="1" ht="28.5" hidden="1" x14ac:dyDescent="0.25">
      <c r="A7" s="379"/>
      <c r="B7" s="385"/>
      <c r="C7" s="22" t="s">
        <v>4</v>
      </c>
      <c r="D7" s="22" t="s">
        <v>54</v>
      </c>
      <c r="E7" s="22" t="s">
        <v>304</v>
      </c>
      <c r="F7" s="22" t="s">
        <v>5</v>
      </c>
      <c r="G7" s="22" t="s">
        <v>4</v>
      </c>
      <c r="H7" s="22" t="s">
        <v>54</v>
      </c>
      <c r="I7" s="22" t="s">
        <v>304</v>
      </c>
      <c r="J7" s="32" t="s">
        <v>5</v>
      </c>
      <c r="K7" s="118"/>
      <c r="L7" s="118"/>
      <c r="M7" s="118"/>
      <c r="N7" s="171"/>
      <c r="O7" s="21" t="s">
        <v>29</v>
      </c>
    </row>
    <row r="8" spans="1:22" s="24" customFormat="1" ht="18" hidden="1" x14ac:dyDescent="0.25">
      <c r="A8" s="27" t="s">
        <v>19</v>
      </c>
      <c r="B8" s="240"/>
      <c r="C8" s="235">
        <v>0</v>
      </c>
      <c r="D8" s="235">
        <v>0</v>
      </c>
      <c r="E8" s="235">
        <v>0</v>
      </c>
      <c r="F8" s="235">
        <v>0</v>
      </c>
      <c r="G8" s="235">
        <v>0</v>
      </c>
      <c r="H8" s="235">
        <v>0</v>
      </c>
      <c r="I8" s="235">
        <v>0</v>
      </c>
      <c r="J8" s="236">
        <v>0</v>
      </c>
      <c r="K8" s="119"/>
      <c r="L8" s="119"/>
      <c r="M8" s="119"/>
      <c r="N8" s="119"/>
      <c r="O8" s="21" t="s">
        <v>29</v>
      </c>
    </row>
    <row r="9" spans="1:22" s="24" customFormat="1" ht="18" hidden="1" x14ac:dyDescent="0.25">
      <c r="A9" s="28" t="s">
        <v>20</v>
      </c>
      <c r="B9" s="241"/>
      <c r="C9" s="35">
        <v>0</v>
      </c>
      <c r="D9" s="35">
        <v>0</v>
      </c>
      <c r="E9" s="35">
        <v>0</v>
      </c>
      <c r="F9" s="35">
        <v>0</v>
      </c>
      <c r="G9" s="35">
        <v>0</v>
      </c>
      <c r="H9" s="35">
        <v>0</v>
      </c>
      <c r="I9" s="35">
        <v>0</v>
      </c>
      <c r="J9" s="36">
        <v>0</v>
      </c>
      <c r="K9" s="119"/>
      <c r="L9" s="119"/>
      <c r="M9" s="119"/>
      <c r="N9" s="119"/>
      <c r="O9" s="21" t="s">
        <v>29</v>
      </c>
    </row>
    <row r="10" spans="1:22" s="24" customFormat="1" ht="18" hidden="1" x14ac:dyDescent="0.25">
      <c r="A10" s="28" t="s">
        <v>21</v>
      </c>
      <c r="B10" s="241"/>
      <c r="C10" s="35">
        <v>0</v>
      </c>
      <c r="D10" s="35">
        <v>0</v>
      </c>
      <c r="E10" s="35">
        <v>0</v>
      </c>
      <c r="F10" s="35">
        <v>0</v>
      </c>
      <c r="G10" s="35">
        <v>0</v>
      </c>
      <c r="H10" s="35">
        <v>0</v>
      </c>
      <c r="I10" s="35">
        <v>0</v>
      </c>
      <c r="J10" s="36">
        <v>0</v>
      </c>
      <c r="K10" s="119"/>
      <c r="L10" s="119"/>
      <c r="M10" s="119"/>
      <c r="N10" s="119"/>
      <c r="O10" s="21" t="s">
        <v>29</v>
      </c>
    </row>
    <row r="11" spans="1:22" s="24" customFormat="1" ht="18" hidden="1" x14ac:dyDescent="0.25">
      <c r="A11" s="29" t="s">
        <v>47</v>
      </c>
      <c r="B11" s="242"/>
      <c r="C11" s="237">
        <v>0</v>
      </c>
      <c r="D11" s="237">
        <v>0</v>
      </c>
      <c r="E11" s="237">
        <v>0</v>
      </c>
      <c r="F11" s="237">
        <v>0</v>
      </c>
      <c r="G11" s="237">
        <v>0</v>
      </c>
      <c r="H11" s="237">
        <v>0</v>
      </c>
      <c r="I11" s="237">
        <v>0</v>
      </c>
      <c r="J11" s="238">
        <v>0</v>
      </c>
      <c r="K11" s="119"/>
      <c r="L11" s="119"/>
      <c r="M11" s="119"/>
      <c r="N11" s="119"/>
      <c r="O11" s="21" t="s">
        <v>29</v>
      </c>
    </row>
    <row r="12" spans="1:22" s="24" customFormat="1" ht="18.75" hidden="1" thickBot="1" x14ac:dyDescent="0.3">
      <c r="A12" s="25" t="s">
        <v>52</v>
      </c>
      <c r="B12" s="26"/>
      <c r="C12" s="45">
        <f>SUM(C8:C11)</f>
        <v>0</v>
      </c>
      <c r="D12" s="45">
        <f>SUM(D8:D11)</f>
        <v>0</v>
      </c>
      <c r="E12" s="45">
        <f t="shared" ref="E12:F12" si="0">SUM(E8:E11)</f>
        <v>0</v>
      </c>
      <c r="F12" s="45">
        <f t="shared" si="0"/>
        <v>0</v>
      </c>
      <c r="G12" s="45">
        <f>SUM(G8:G11)</f>
        <v>0</v>
      </c>
      <c r="H12" s="45">
        <f>SUM(H8:H11)</f>
        <v>0</v>
      </c>
      <c r="I12" s="45">
        <f t="shared" ref="I12:J12" si="1">SUM(I8:I11)</f>
        <v>0</v>
      </c>
      <c r="J12" s="239">
        <f t="shared" si="1"/>
        <v>0</v>
      </c>
      <c r="K12" s="120"/>
      <c r="L12" s="120"/>
      <c r="M12" s="120"/>
      <c r="N12" s="120"/>
      <c r="O12" s="21" t="s">
        <v>29</v>
      </c>
    </row>
    <row r="13" spans="1:22" s="24" customFormat="1" ht="18.75" thickBot="1" x14ac:dyDescent="0.3">
      <c r="O13" s="21" t="s">
        <v>29</v>
      </c>
    </row>
    <row r="14" spans="1:22" s="24" customFormat="1" ht="33.75" customHeight="1" x14ac:dyDescent="0.25">
      <c r="A14" s="378" t="s">
        <v>46</v>
      </c>
      <c r="B14" s="393" t="s">
        <v>252</v>
      </c>
      <c r="C14" s="390" t="s">
        <v>345</v>
      </c>
      <c r="D14" s="391"/>
      <c r="E14" s="391"/>
      <c r="F14" s="392"/>
      <c r="G14" s="381" t="s">
        <v>38</v>
      </c>
      <c r="H14" s="381"/>
      <c r="I14" s="381"/>
      <c r="J14" s="381"/>
      <c r="K14" s="381" t="s">
        <v>48</v>
      </c>
      <c r="L14" s="381"/>
      <c r="M14" s="381"/>
      <c r="N14" s="381"/>
      <c r="O14" s="21" t="s">
        <v>29</v>
      </c>
    </row>
    <row r="15" spans="1:22" s="24" customFormat="1" ht="28.5" x14ac:dyDescent="0.25">
      <c r="A15" s="379"/>
      <c r="B15" s="394"/>
      <c r="C15" s="22" t="s">
        <v>4</v>
      </c>
      <c r="D15" s="22" t="s">
        <v>54</v>
      </c>
      <c r="E15" s="22" t="s">
        <v>304</v>
      </c>
      <c r="F15" s="22" t="s">
        <v>5</v>
      </c>
      <c r="G15" s="22" t="s">
        <v>4</v>
      </c>
      <c r="H15" s="22" t="s">
        <v>54</v>
      </c>
      <c r="I15" s="22" t="s">
        <v>304</v>
      </c>
      <c r="J15" s="22" t="s">
        <v>5</v>
      </c>
      <c r="K15" s="22" t="s">
        <v>4</v>
      </c>
      <c r="L15" s="22" t="s">
        <v>54</v>
      </c>
      <c r="M15" s="22" t="s">
        <v>304</v>
      </c>
      <c r="N15" s="22" t="s">
        <v>5</v>
      </c>
      <c r="O15" s="21" t="s">
        <v>29</v>
      </c>
    </row>
    <row r="16" spans="1:22" s="24" customFormat="1" ht="57" x14ac:dyDescent="0.25">
      <c r="A16" s="362" t="str">
        <f>'B. Summ of Req.'!A39</f>
        <v>Safe Haven &amp; Court Training/Enhancing Safety for Victims and Their Children in a Family Matter</v>
      </c>
      <c r="B16" s="243"/>
      <c r="C16" s="235">
        <v>0</v>
      </c>
      <c r="D16" s="235">
        <v>0</v>
      </c>
      <c r="E16" s="235">
        <v>0</v>
      </c>
      <c r="F16" s="235">
        <v>3500</v>
      </c>
      <c r="G16" s="235">
        <v>0</v>
      </c>
      <c r="H16" s="235">
        <v>0</v>
      </c>
      <c r="I16" s="235">
        <v>0</v>
      </c>
      <c r="J16" s="235">
        <v>0</v>
      </c>
      <c r="K16" s="235">
        <f t="shared" ref="K16:N19" si="2">C8+G8+C16+G16</f>
        <v>0</v>
      </c>
      <c r="L16" s="235">
        <f t="shared" si="2"/>
        <v>0</v>
      </c>
      <c r="M16" s="235">
        <f t="shared" si="2"/>
        <v>0</v>
      </c>
      <c r="N16" s="235">
        <f t="shared" si="2"/>
        <v>3500</v>
      </c>
      <c r="O16" s="21" t="s">
        <v>29</v>
      </c>
    </row>
    <row r="17" spans="1:15" s="24" customFormat="1" ht="28.5" x14ac:dyDescent="0.25">
      <c r="A17" s="363" t="str">
        <f>'B. Summ of Req.'!A38</f>
        <v>Rural Domestic Violence &amp; Child Abuse Enforcement Assistance</v>
      </c>
      <c r="B17" s="241"/>
      <c r="C17" s="35">
        <v>0</v>
      </c>
      <c r="D17" s="35">
        <v>0</v>
      </c>
      <c r="E17" s="35">
        <v>0</v>
      </c>
      <c r="F17" s="35">
        <v>16000</v>
      </c>
      <c r="G17" s="35">
        <v>0</v>
      </c>
      <c r="H17" s="35">
        <v>0</v>
      </c>
      <c r="I17" s="35">
        <v>0</v>
      </c>
      <c r="J17" s="35">
        <v>0</v>
      </c>
      <c r="K17" s="35">
        <f t="shared" si="2"/>
        <v>0</v>
      </c>
      <c r="L17" s="35">
        <f t="shared" si="2"/>
        <v>0</v>
      </c>
      <c r="M17" s="35">
        <f t="shared" si="2"/>
        <v>0</v>
      </c>
      <c r="N17" s="35">
        <f t="shared" si="2"/>
        <v>16000</v>
      </c>
      <c r="O17" s="21" t="s">
        <v>29</v>
      </c>
    </row>
    <row r="18" spans="1:15" s="24" customFormat="1" ht="28.5" hidden="1" x14ac:dyDescent="0.25">
      <c r="A18" s="302" t="s">
        <v>388</v>
      </c>
      <c r="B18" s="241"/>
      <c r="C18" s="35">
        <v>0</v>
      </c>
      <c r="D18" s="35">
        <v>0</v>
      </c>
      <c r="E18" s="35">
        <v>0</v>
      </c>
      <c r="F18" s="342" t="s">
        <v>380</v>
      </c>
      <c r="G18" s="35">
        <v>0</v>
      </c>
      <c r="H18" s="35">
        <v>0</v>
      </c>
      <c r="I18" s="35">
        <v>0</v>
      </c>
      <c r="J18" s="35">
        <v>0</v>
      </c>
      <c r="K18" s="35">
        <f t="shared" si="2"/>
        <v>0</v>
      </c>
      <c r="L18" s="35">
        <f t="shared" si="2"/>
        <v>0</v>
      </c>
      <c r="M18" s="35">
        <f t="shared" si="2"/>
        <v>0</v>
      </c>
      <c r="N18" s="35">
        <v>0</v>
      </c>
      <c r="O18" s="21" t="s">
        <v>29</v>
      </c>
    </row>
    <row r="19" spans="1:15" s="24" customFormat="1" ht="18" hidden="1" x14ac:dyDescent="0.25">
      <c r="A19" s="29" t="s">
        <v>47</v>
      </c>
      <c r="B19" s="242"/>
      <c r="C19" s="237">
        <v>0</v>
      </c>
      <c r="D19" s="237">
        <v>0</v>
      </c>
      <c r="E19" s="237">
        <v>0</v>
      </c>
      <c r="F19" s="237">
        <v>0</v>
      </c>
      <c r="G19" s="237">
        <v>0</v>
      </c>
      <c r="H19" s="237">
        <v>0</v>
      </c>
      <c r="I19" s="237">
        <v>0</v>
      </c>
      <c r="J19" s="237">
        <v>0</v>
      </c>
      <c r="K19" s="237">
        <f t="shared" si="2"/>
        <v>0</v>
      </c>
      <c r="L19" s="237">
        <f t="shared" si="2"/>
        <v>0</v>
      </c>
      <c r="M19" s="237">
        <f t="shared" si="2"/>
        <v>0</v>
      </c>
      <c r="N19" s="237">
        <f t="shared" si="2"/>
        <v>0</v>
      </c>
      <c r="O19" s="21" t="s">
        <v>29</v>
      </c>
    </row>
    <row r="20" spans="1:15" s="24" customFormat="1" ht="18.75" thickBot="1" x14ac:dyDescent="0.3">
      <c r="A20" s="25" t="s">
        <v>52</v>
      </c>
      <c r="B20" s="26"/>
      <c r="C20" s="45">
        <f>SUM(C16:C19)</f>
        <v>0</v>
      </c>
      <c r="D20" s="45">
        <f>SUM(D16:D19)</f>
        <v>0</v>
      </c>
      <c r="E20" s="45">
        <f t="shared" ref="E20:F20" si="3">SUM(E16:E19)</f>
        <v>0</v>
      </c>
      <c r="F20" s="45">
        <f t="shared" si="3"/>
        <v>19500</v>
      </c>
      <c r="G20" s="45">
        <f>SUM(G16:G19)</f>
        <v>0</v>
      </c>
      <c r="H20" s="45">
        <f>SUM(H16:H19)</f>
        <v>0</v>
      </c>
      <c r="I20" s="45">
        <f t="shared" ref="I20:J20" si="4">SUM(I16:I19)</f>
        <v>0</v>
      </c>
      <c r="J20" s="45">
        <f t="shared" si="4"/>
        <v>0</v>
      </c>
      <c r="K20" s="45">
        <f>SUM(K16:K19)</f>
        <v>0</v>
      </c>
      <c r="L20" s="45">
        <f t="shared" ref="L20:N20" si="5">SUM(L16:L19)</f>
        <v>0</v>
      </c>
      <c r="M20" s="45">
        <f t="shared" si="5"/>
        <v>0</v>
      </c>
      <c r="N20" s="45">
        <f t="shared" si="5"/>
        <v>19500</v>
      </c>
      <c r="O20" s="21" t="s">
        <v>29</v>
      </c>
    </row>
    <row r="21" spans="1:15" s="24" customFormat="1" ht="18.75" thickBot="1" x14ac:dyDescent="0.3">
      <c r="O21" s="21" t="s">
        <v>29</v>
      </c>
    </row>
    <row r="22" spans="1:15" s="24" customFormat="1" ht="33.75" hidden="1" customHeight="1" x14ac:dyDescent="0.3">
      <c r="A22" s="378" t="s">
        <v>50</v>
      </c>
      <c r="B22" s="393" t="s">
        <v>252</v>
      </c>
      <c r="C22" s="381" t="s">
        <v>35</v>
      </c>
      <c r="D22" s="381"/>
      <c r="E22" s="381"/>
      <c r="F22" s="381"/>
      <c r="G22" s="381" t="s">
        <v>36</v>
      </c>
      <c r="H22" s="381"/>
      <c r="I22" s="381"/>
      <c r="J22" s="382"/>
      <c r="K22" s="102"/>
      <c r="L22" s="102"/>
      <c r="M22" s="102"/>
      <c r="N22" s="171"/>
      <c r="O22" s="21" t="s">
        <v>29</v>
      </c>
    </row>
    <row r="23" spans="1:15" s="24" customFormat="1" ht="29.25" hidden="1" thickBot="1" x14ac:dyDescent="0.3">
      <c r="A23" s="379"/>
      <c r="B23" s="394"/>
      <c r="C23" s="22" t="s">
        <v>4</v>
      </c>
      <c r="D23" s="22" t="s">
        <v>54</v>
      </c>
      <c r="E23" s="22" t="s">
        <v>304</v>
      </c>
      <c r="F23" s="22" t="s">
        <v>5</v>
      </c>
      <c r="G23" s="22" t="s">
        <v>4</v>
      </c>
      <c r="H23" s="22" t="s">
        <v>54</v>
      </c>
      <c r="I23" s="22" t="s">
        <v>304</v>
      </c>
      <c r="J23" s="32" t="s">
        <v>5</v>
      </c>
      <c r="K23" s="118"/>
      <c r="L23" s="118"/>
      <c r="M23" s="118"/>
      <c r="N23" s="171"/>
      <c r="O23" s="21" t="s">
        <v>29</v>
      </c>
    </row>
    <row r="24" spans="1:15" s="24" customFormat="1" ht="18.75" hidden="1" thickBot="1" x14ac:dyDescent="0.3">
      <c r="A24" s="27" t="s">
        <v>23</v>
      </c>
      <c r="B24" s="240"/>
      <c r="C24" s="235">
        <v>0</v>
      </c>
      <c r="D24" s="235">
        <v>0</v>
      </c>
      <c r="E24" s="235">
        <v>0</v>
      </c>
      <c r="F24" s="235">
        <v>0</v>
      </c>
      <c r="G24" s="235">
        <v>0</v>
      </c>
      <c r="H24" s="235">
        <v>0</v>
      </c>
      <c r="I24" s="235">
        <v>0</v>
      </c>
      <c r="J24" s="236">
        <v>0</v>
      </c>
      <c r="K24" s="119"/>
      <c r="L24" s="119"/>
      <c r="M24" s="119"/>
      <c r="N24" s="119"/>
      <c r="O24" s="21" t="s">
        <v>29</v>
      </c>
    </row>
    <row r="25" spans="1:15" s="24" customFormat="1" ht="18.75" hidden="1" thickBot="1" x14ac:dyDescent="0.3">
      <c r="A25" s="28" t="s">
        <v>24</v>
      </c>
      <c r="B25" s="241"/>
      <c r="C25" s="35">
        <v>0</v>
      </c>
      <c r="D25" s="35">
        <v>0</v>
      </c>
      <c r="E25" s="35">
        <v>0</v>
      </c>
      <c r="F25" s="35">
        <v>0</v>
      </c>
      <c r="G25" s="35">
        <v>0</v>
      </c>
      <c r="H25" s="35">
        <v>0</v>
      </c>
      <c r="I25" s="35">
        <v>0</v>
      </c>
      <c r="J25" s="36">
        <v>0</v>
      </c>
      <c r="K25" s="119"/>
      <c r="L25" s="119"/>
      <c r="M25" s="119"/>
      <c r="N25" s="119"/>
      <c r="O25" s="21" t="s">
        <v>29</v>
      </c>
    </row>
    <row r="26" spans="1:15" s="24" customFormat="1" ht="18.75" hidden="1" thickBot="1" x14ac:dyDescent="0.3">
      <c r="A26" s="28" t="s">
        <v>25</v>
      </c>
      <c r="B26" s="241"/>
      <c r="C26" s="35">
        <v>0</v>
      </c>
      <c r="D26" s="35">
        <v>0</v>
      </c>
      <c r="E26" s="35">
        <v>0</v>
      </c>
      <c r="F26" s="35">
        <v>0</v>
      </c>
      <c r="G26" s="35">
        <v>0</v>
      </c>
      <c r="H26" s="35">
        <v>0</v>
      </c>
      <c r="I26" s="35">
        <v>0</v>
      </c>
      <c r="J26" s="36">
        <v>0</v>
      </c>
      <c r="K26" s="119"/>
      <c r="L26" s="119"/>
      <c r="M26" s="119"/>
      <c r="N26" s="119"/>
      <c r="O26" s="21" t="s">
        <v>29</v>
      </c>
    </row>
    <row r="27" spans="1:15" s="24" customFormat="1" ht="18.75" hidden="1" thickBot="1" x14ac:dyDescent="0.3">
      <c r="A27" s="29" t="s">
        <v>51</v>
      </c>
      <c r="B27" s="242"/>
      <c r="C27" s="237">
        <v>0</v>
      </c>
      <c r="D27" s="237">
        <v>0</v>
      </c>
      <c r="E27" s="237">
        <v>0</v>
      </c>
      <c r="F27" s="237">
        <v>0</v>
      </c>
      <c r="G27" s="237">
        <v>0</v>
      </c>
      <c r="H27" s="237">
        <v>0</v>
      </c>
      <c r="I27" s="237">
        <v>0</v>
      </c>
      <c r="J27" s="238">
        <v>0</v>
      </c>
      <c r="K27" s="119"/>
      <c r="L27" s="119"/>
      <c r="M27" s="119"/>
      <c r="N27" s="119"/>
      <c r="O27" s="21" t="s">
        <v>29</v>
      </c>
    </row>
    <row r="28" spans="1:15" s="24" customFormat="1" ht="18.75" hidden="1" thickBot="1" x14ac:dyDescent="0.3">
      <c r="A28" s="25" t="s">
        <v>53</v>
      </c>
      <c r="B28" s="26"/>
      <c r="C28" s="45">
        <f>SUM(C24:C27)</f>
        <v>0</v>
      </c>
      <c r="D28" s="45">
        <f>SUM(D24:D27)</f>
        <v>0</v>
      </c>
      <c r="E28" s="45">
        <f t="shared" ref="E28:F28" si="6">SUM(E24:E27)</f>
        <v>0</v>
      </c>
      <c r="F28" s="45">
        <f t="shared" si="6"/>
        <v>0</v>
      </c>
      <c r="G28" s="45">
        <f>SUM(G24:G27)</f>
        <v>0</v>
      </c>
      <c r="H28" s="45">
        <f>SUM(H24:H27)</f>
        <v>0</v>
      </c>
      <c r="I28" s="45">
        <f t="shared" ref="I28:J28" si="7">SUM(I24:I27)</f>
        <v>0</v>
      </c>
      <c r="J28" s="239">
        <f t="shared" si="7"/>
        <v>0</v>
      </c>
      <c r="K28" s="120"/>
      <c r="L28" s="120"/>
      <c r="M28" s="120"/>
      <c r="N28" s="120"/>
      <c r="O28" s="21" t="s">
        <v>29</v>
      </c>
    </row>
    <row r="29" spans="1:15" s="24" customFormat="1" ht="18.75" hidden="1" thickBot="1" x14ac:dyDescent="0.3">
      <c r="O29" s="21" t="s">
        <v>29</v>
      </c>
    </row>
    <row r="30" spans="1:15" s="24" customFormat="1" ht="33.75" customHeight="1" x14ac:dyDescent="0.25">
      <c r="A30" s="378" t="s">
        <v>50</v>
      </c>
      <c r="B30" s="393" t="s">
        <v>252</v>
      </c>
      <c r="C30" s="390" t="s">
        <v>345</v>
      </c>
      <c r="D30" s="391"/>
      <c r="E30" s="391"/>
      <c r="F30" s="392"/>
      <c r="G30" s="381" t="s">
        <v>38</v>
      </c>
      <c r="H30" s="381"/>
      <c r="I30" s="381"/>
      <c r="J30" s="381"/>
      <c r="K30" s="381" t="s">
        <v>49</v>
      </c>
      <c r="L30" s="381"/>
      <c r="M30" s="381"/>
      <c r="N30" s="381"/>
      <c r="O30" s="21" t="s">
        <v>29</v>
      </c>
    </row>
    <row r="31" spans="1:15" s="24" customFormat="1" ht="28.5" x14ac:dyDescent="0.25">
      <c r="A31" s="379"/>
      <c r="B31" s="394"/>
      <c r="C31" s="22" t="s">
        <v>4</v>
      </c>
      <c r="D31" s="22" t="s">
        <v>54</v>
      </c>
      <c r="E31" s="22" t="s">
        <v>304</v>
      </c>
      <c r="F31" s="22" t="s">
        <v>5</v>
      </c>
      <c r="G31" s="22" t="s">
        <v>4</v>
      </c>
      <c r="H31" s="22" t="s">
        <v>54</v>
      </c>
      <c r="I31" s="22" t="s">
        <v>304</v>
      </c>
      <c r="J31" s="22" t="s">
        <v>5</v>
      </c>
      <c r="K31" s="22" t="s">
        <v>4</v>
      </c>
      <c r="L31" s="22" t="s">
        <v>54</v>
      </c>
      <c r="M31" s="22" t="s">
        <v>304</v>
      </c>
      <c r="N31" s="22" t="s">
        <v>5</v>
      </c>
      <c r="O31" s="21" t="s">
        <v>29</v>
      </c>
    </row>
    <row r="32" spans="1:15" s="24" customFormat="1" ht="18" x14ac:dyDescent="0.25">
      <c r="A32" s="27" t="str">
        <f>'B. Summ of Req.'!A43</f>
        <v>Transitional Housing</v>
      </c>
      <c r="B32" s="240"/>
      <c r="C32" s="235">
        <v>0</v>
      </c>
      <c r="D32" s="235">
        <v>0</v>
      </c>
      <c r="E32" s="235">
        <v>0</v>
      </c>
      <c r="F32" s="235">
        <v>-3000</v>
      </c>
      <c r="G32" s="235">
        <v>0</v>
      </c>
      <c r="H32" s="235">
        <v>0</v>
      </c>
      <c r="I32" s="235">
        <v>0</v>
      </c>
      <c r="J32" s="235">
        <v>0</v>
      </c>
      <c r="K32" s="235">
        <f>C24+G24+C32+G32</f>
        <v>0</v>
      </c>
      <c r="L32" s="235">
        <f>D24+H24+D32+H32</f>
        <v>0</v>
      </c>
      <c r="M32" s="235">
        <f>E24+I24+E32+I32</f>
        <v>0</v>
      </c>
      <c r="N32" s="235">
        <f t="shared" ref="N32:N35" si="8">F24+J24+F32+J32</f>
        <v>-3000</v>
      </c>
      <c r="O32" s="21" t="s">
        <v>29</v>
      </c>
    </row>
    <row r="33" spans="1:15" s="24" customFormat="1" ht="18" x14ac:dyDescent="0.25">
      <c r="A33" s="28" t="str">
        <f>'B. Summ of Req.'!A44</f>
        <v>Safe Haven Program</v>
      </c>
      <c r="B33" s="241"/>
      <c r="C33" s="35">
        <v>0</v>
      </c>
      <c r="D33" s="35">
        <v>0</v>
      </c>
      <c r="E33" s="35">
        <v>0</v>
      </c>
      <c r="F33" s="35">
        <v>-11500</v>
      </c>
      <c r="G33" s="35">
        <v>0</v>
      </c>
      <c r="H33" s="35">
        <v>0</v>
      </c>
      <c r="I33" s="35">
        <v>0</v>
      </c>
      <c r="J33" s="35">
        <v>0</v>
      </c>
      <c r="K33" s="35">
        <f t="shared" ref="K33:K35" si="9">C25+G25+C33+G33</f>
        <v>0</v>
      </c>
      <c r="L33" s="35">
        <f t="shared" ref="L33:L35" si="10">D25+H25+D33+H33</f>
        <v>0</v>
      </c>
      <c r="M33" s="35">
        <f t="shared" ref="M33:M35" si="11">E25+I25+E33+I33</f>
        <v>0</v>
      </c>
      <c r="N33" s="35">
        <f t="shared" si="8"/>
        <v>-11500</v>
      </c>
      <c r="O33" s="21" t="s">
        <v>29</v>
      </c>
    </row>
    <row r="34" spans="1:15" s="24" customFormat="1" ht="18" x14ac:dyDescent="0.25">
      <c r="A34" s="28" t="str">
        <f>'B. Summ of Req.'!A45</f>
        <v>Court Training Program</v>
      </c>
      <c r="B34" s="241"/>
      <c r="C34" s="35">
        <v>0</v>
      </c>
      <c r="D34" s="35">
        <v>0</v>
      </c>
      <c r="E34" s="35">
        <v>0</v>
      </c>
      <c r="F34" s="35">
        <v>-4500</v>
      </c>
      <c r="G34" s="35">
        <v>0</v>
      </c>
      <c r="H34" s="35">
        <v>0</v>
      </c>
      <c r="I34" s="35">
        <v>0</v>
      </c>
      <c r="J34" s="35">
        <v>0</v>
      </c>
      <c r="K34" s="35">
        <f t="shared" si="9"/>
        <v>0</v>
      </c>
      <c r="L34" s="35">
        <f t="shared" si="10"/>
        <v>0</v>
      </c>
      <c r="M34" s="35">
        <f t="shared" si="11"/>
        <v>0</v>
      </c>
      <c r="N34" s="35">
        <f t="shared" si="8"/>
        <v>-4500</v>
      </c>
      <c r="O34" s="21" t="s">
        <v>29</v>
      </c>
    </row>
    <row r="35" spans="1:15" s="24" customFormat="1" ht="28.5" x14ac:dyDescent="0.25">
      <c r="A35" s="364" t="str">
        <f>'B. Summ of Req.'!A46</f>
        <v>National Resource Center on Workplace Responses</v>
      </c>
      <c r="B35" s="242"/>
      <c r="C35" s="237">
        <v>0</v>
      </c>
      <c r="D35" s="237">
        <v>0</v>
      </c>
      <c r="E35" s="237">
        <v>0</v>
      </c>
      <c r="F35" s="237">
        <v>-500</v>
      </c>
      <c r="G35" s="237">
        <v>0</v>
      </c>
      <c r="H35" s="237">
        <v>0</v>
      </c>
      <c r="I35" s="237">
        <v>0</v>
      </c>
      <c r="J35" s="237">
        <v>0</v>
      </c>
      <c r="K35" s="237">
        <f t="shared" si="9"/>
        <v>0</v>
      </c>
      <c r="L35" s="237">
        <f t="shared" si="10"/>
        <v>0</v>
      </c>
      <c r="M35" s="237">
        <f t="shared" si="11"/>
        <v>0</v>
      </c>
      <c r="N35" s="237">
        <f t="shared" si="8"/>
        <v>-500</v>
      </c>
      <c r="O35" s="21" t="s">
        <v>29</v>
      </c>
    </row>
    <row r="36" spans="1:15" s="24" customFormat="1" ht="18.75" thickBot="1" x14ac:dyDescent="0.3">
      <c r="A36" s="25" t="s">
        <v>53</v>
      </c>
      <c r="B36" s="26"/>
      <c r="C36" s="45">
        <f>SUM(C32:C35)</f>
        <v>0</v>
      </c>
      <c r="D36" s="45">
        <f>SUM(D32:D35)</f>
        <v>0</v>
      </c>
      <c r="E36" s="45">
        <f t="shared" ref="E36:F36" si="12">SUM(E32:E35)</f>
        <v>0</v>
      </c>
      <c r="F36" s="45">
        <f t="shared" si="12"/>
        <v>-19500</v>
      </c>
      <c r="G36" s="45">
        <f>SUM(G32:G35)</f>
        <v>0</v>
      </c>
      <c r="H36" s="45">
        <f>SUM(H32:H35)</f>
        <v>0</v>
      </c>
      <c r="I36" s="45">
        <f t="shared" ref="I36:J36" si="13">SUM(I32:I35)</f>
        <v>0</v>
      </c>
      <c r="J36" s="45">
        <f t="shared" si="13"/>
        <v>0</v>
      </c>
      <c r="K36" s="45">
        <f>SUM(K32:K35)</f>
        <v>0</v>
      </c>
      <c r="L36" s="45">
        <f t="shared" ref="L36" si="14">SUM(L32:L35)</f>
        <v>0</v>
      </c>
      <c r="M36" s="45">
        <f t="shared" ref="M36" si="15">SUM(M32:M35)</f>
        <v>0</v>
      </c>
      <c r="N36" s="45">
        <f t="shared" ref="N36" si="16">SUM(N32:N35)</f>
        <v>-19500</v>
      </c>
      <c r="O36" s="21" t="s">
        <v>29</v>
      </c>
    </row>
    <row r="37" spans="1:15" x14ac:dyDescent="0.2">
      <c r="O37" s="4" t="s">
        <v>30</v>
      </c>
    </row>
    <row r="38" spans="1:15" x14ac:dyDescent="0.2">
      <c r="B38" s="30"/>
    </row>
  </sheetData>
  <mergeCells count="22">
    <mergeCell ref="K14:N14"/>
    <mergeCell ref="A30:A31"/>
    <mergeCell ref="B30:B31"/>
    <mergeCell ref="C30:F30"/>
    <mergeCell ref="G30:J30"/>
    <mergeCell ref="K30:N30"/>
    <mergeCell ref="A1:N1"/>
    <mergeCell ref="A2:N2"/>
    <mergeCell ref="A3:N3"/>
    <mergeCell ref="C22:F22"/>
    <mergeCell ref="B6:B7"/>
    <mergeCell ref="G6:J6"/>
    <mergeCell ref="A6:A7"/>
    <mergeCell ref="C14:F14"/>
    <mergeCell ref="A4:N4"/>
    <mergeCell ref="A14:A15"/>
    <mergeCell ref="B14:B15"/>
    <mergeCell ref="G14:J14"/>
    <mergeCell ref="B22:B23"/>
    <mergeCell ref="G22:J22"/>
    <mergeCell ref="A22:A23"/>
    <mergeCell ref="A5:N5"/>
  </mergeCells>
  <printOptions horizontalCentered="1"/>
  <pageMargins left="0.7" right="0.7" top="0.66" bottom="0.65" header="0.3" footer="0.3"/>
  <pageSetup scale="70" orientation="landscape" r:id="rId1"/>
  <headerFooter>
    <oddHeader xml:space="preserve">&amp;L&amp;"Arial,Bold"&amp;12C. Program Changes by Decision Unit
</oddHeader>
    <oddFooter>&amp;C&amp;"Arial,Regular"Exhibit C - Program Changes by Decision Unit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view="pageBreakPreview" zoomScale="80" zoomScaleNormal="100" zoomScaleSheetLayoutView="80" workbookViewId="0">
      <selection activeCell="H36" sqref="H36"/>
    </sheetView>
  </sheetViews>
  <sheetFormatPr defaultRowHeight="14.25" x14ac:dyDescent="0.2"/>
  <cols>
    <col min="1" max="1" width="37.140625" style="9" customWidth="1"/>
    <col min="2" max="2" width="17" style="9" customWidth="1"/>
    <col min="3" max="5" width="8.7109375" style="9" customWidth="1"/>
    <col min="6" max="6" width="12.7109375" style="9" customWidth="1"/>
    <col min="7" max="9" width="8.7109375" style="9" customWidth="1"/>
    <col min="10" max="10" width="12.7109375" style="9" customWidth="1"/>
    <col min="11" max="13" width="8.7109375" style="9" customWidth="1"/>
    <col min="14" max="14" width="12.7109375" style="9" customWidth="1"/>
    <col min="15" max="15" width="14" style="4" bestFit="1" customWidth="1"/>
    <col min="16" max="16" width="4.5703125" style="9" customWidth="1"/>
    <col min="17" max="17" width="122.8554687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x14ac:dyDescent="0.25">
      <c r="A1" s="370" t="s">
        <v>45</v>
      </c>
      <c r="B1" s="370"/>
      <c r="C1" s="370"/>
      <c r="D1" s="370"/>
      <c r="E1" s="370"/>
      <c r="F1" s="370"/>
      <c r="G1" s="370"/>
      <c r="H1" s="370"/>
      <c r="I1" s="370"/>
      <c r="J1" s="370"/>
      <c r="K1" s="370"/>
      <c r="L1" s="370"/>
      <c r="M1" s="370"/>
      <c r="N1" s="370"/>
      <c r="O1" s="98" t="s">
        <v>29</v>
      </c>
      <c r="P1" s="6"/>
      <c r="Q1" s="186" t="s">
        <v>31</v>
      </c>
      <c r="R1" s="6"/>
      <c r="S1" s="6"/>
      <c r="T1" s="6"/>
      <c r="U1" s="6"/>
      <c r="V1" s="6"/>
      <c r="W1" s="6"/>
    </row>
    <row r="2" spans="1:23" ht="15" x14ac:dyDescent="0.2">
      <c r="A2" s="371" t="str">
        <f>'B. Summ of Req.'!A2:D2</f>
        <v>Office on Violence Against Women</v>
      </c>
      <c r="B2" s="371"/>
      <c r="C2" s="371"/>
      <c r="D2" s="371"/>
      <c r="E2" s="371"/>
      <c r="F2" s="371"/>
      <c r="G2" s="371"/>
      <c r="H2" s="371"/>
      <c r="I2" s="371"/>
      <c r="J2" s="371"/>
      <c r="K2" s="371"/>
      <c r="L2" s="371"/>
      <c r="M2" s="371"/>
      <c r="N2" s="371"/>
      <c r="O2" s="98" t="s">
        <v>29</v>
      </c>
      <c r="P2" s="7"/>
      <c r="Q2" s="187" t="s">
        <v>55</v>
      </c>
      <c r="R2" s="7"/>
      <c r="S2" s="7"/>
      <c r="T2" s="7"/>
      <c r="U2" s="7"/>
      <c r="V2" s="7"/>
      <c r="W2" s="7"/>
    </row>
    <row r="3" spans="1:23" ht="15" x14ac:dyDescent="0.25">
      <c r="A3" s="383" t="str">
        <f>'B. Summ of Req.'!A3:D3</f>
        <v>Grant Programs</v>
      </c>
      <c r="B3" s="383"/>
      <c r="C3" s="383"/>
      <c r="D3" s="383"/>
      <c r="E3" s="383"/>
      <c r="F3" s="383"/>
      <c r="G3" s="383"/>
      <c r="H3" s="383"/>
      <c r="I3" s="383"/>
      <c r="J3" s="383"/>
      <c r="K3" s="383"/>
      <c r="L3" s="383"/>
      <c r="M3" s="383"/>
      <c r="N3" s="383"/>
      <c r="O3" s="98" t="s">
        <v>29</v>
      </c>
      <c r="P3" s="10"/>
      <c r="Q3" s="188" t="s">
        <v>283</v>
      </c>
      <c r="R3" s="10"/>
      <c r="S3" s="10"/>
      <c r="T3" s="10"/>
      <c r="U3" s="10"/>
      <c r="V3" s="10"/>
      <c r="W3" s="10"/>
    </row>
    <row r="4" spans="1:23" ht="15" thickBot="1" x14ac:dyDescent="0.25">
      <c r="A4" s="377" t="s">
        <v>2</v>
      </c>
      <c r="B4" s="377"/>
      <c r="C4" s="377"/>
      <c r="D4" s="377"/>
      <c r="E4" s="377"/>
      <c r="F4" s="377"/>
      <c r="G4" s="377"/>
      <c r="H4" s="377"/>
      <c r="I4" s="377"/>
      <c r="J4" s="377"/>
      <c r="K4" s="377"/>
      <c r="L4" s="377"/>
      <c r="M4" s="377"/>
      <c r="N4" s="377"/>
      <c r="O4" s="98" t="s">
        <v>29</v>
      </c>
      <c r="P4" s="8"/>
      <c r="Q4" s="189"/>
      <c r="R4" s="8"/>
      <c r="S4" s="8"/>
      <c r="T4" s="8"/>
      <c r="U4" s="8"/>
      <c r="V4" s="8"/>
      <c r="W4" s="8"/>
    </row>
    <row r="5" spans="1:23" x14ac:dyDescent="0.2">
      <c r="A5" s="377"/>
      <c r="B5" s="377"/>
      <c r="C5" s="377"/>
      <c r="D5" s="377"/>
      <c r="E5" s="377"/>
      <c r="F5" s="377"/>
      <c r="G5" s="377"/>
      <c r="H5" s="377"/>
      <c r="I5" s="377"/>
      <c r="J5" s="377"/>
      <c r="K5" s="377"/>
      <c r="L5" s="377"/>
      <c r="M5" s="377"/>
      <c r="N5" s="377"/>
      <c r="O5" s="98" t="s">
        <v>29</v>
      </c>
      <c r="P5" s="8"/>
      <c r="Q5" s="190"/>
      <c r="R5" s="8"/>
      <c r="S5" s="8"/>
      <c r="T5" s="8"/>
      <c r="U5" s="8"/>
      <c r="V5" s="8"/>
      <c r="W5" s="8"/>
    </row>
    <row r="6" spans="1:23" s="24" customFormat="1" ht="15" thickBot="1" x14ac:dyDescent="0.25">
      <c r="O6" s="98" t="s">
        <v>29</v>
      </c>
      <c r="Q6" s="24" t="s">
        <v>57</v>
      </c>
    </row>
    <row r="7" spans="1:23" s="24" customFormat="1" ht="33.75" customHeight="1" x14ac:dyDescent="0.2">
      <c r="A7" s="378" t="s">
        <v>46</v>
      </c>
      <c r="B7" s="393" t="s">
        <v>252</v>
      </c>
      <c r="C7" s="381" t="s">
        <v>35</v>
      </c>
      <c r="D7" s="381"/>
      <c r="E7" s="381"/>
      <c r="F7" s="381"/>
      <c r="G7" s="381" t="s">
        <v>36</v>
      </c>
      <c r="H7" s="381"/>
      <c r="I7" s="381"/>
      <c r="J7" s="381"/>
      <c r="K7" s="381" t="s">
        <v>48</v>
      </c>
      <c r="L7" s="381"/>
      <c r="M7" s="381"/>
      <c r="N7" s="381"/>
      <c r="O7" s="98" t="s">
        <v>29</v>
      </c>
    </row>
    <row r="8" spans="1:23" s="24" customFormat="1" ht="28.5" x14ac:dyDescent="0.2">
      <c r="A8" s="379"/>
      <c r="B8" s="394"/>
      <c r="C8" s="22" t="s">
        <v>4</v>
      </c>
      <c r="D8" s="22" t="s">
        <v>54</v>
      </c>
      <c r="E8" s="22" t="s">
        <v>304</v>
      </c>
      <c r="F8" s="22" t="s">
        <v>5</v>
      </c>
      <c r="G8" s="22" t="s">
        <v>4</v>
      </c>
      <c r="H8" s="22" t="s">
        <v>54</v>
      </c>
      <c r="I8" s="22" t="s">
        <v>304</v>
      </c>
      <c r="J8" s="22" t="s">
        <v>5</v>
      </c>
      <c r="K8" s="22" t="s">
        <v>4</v>
      </c>
      <c r="L8" s="22" t="s">
        <v>54</v>
      </c>
      <c r="M8" s="22" t="s">
        <v>304</v>
      </c>
      <c r="N8" s="22" t="s">
        <v>5</v>
      </c>
      <c r="O8" s="98" t="s">
        <v>29</v>
      </c>
    </row>
    <row r="9" spans="1:23" s="24" customFormat="1" ht="15" x14ac:dyDescent="0.25">
      <c r="A9" s="27" t="s">
        <v>19</v>
      </c>
      <c r="B9" s="240"/>
      <c r="C9" s="235">
        <v>0</v>
      </c>
      <c r="D9" s="235">
        <v>0</v>
      </c>
      <c r="E9" s="235">
        <v>0</v>
      </c>
      <c r="F9" s="235">
        <v>0</v>
      </c>
      <c r="G9" s="235">
        <v>0</v>
      </c>
      <c r="H9" s="235">
        <v>0</v>
      </c>
      <c r="I9" s="235">
        <v>0</v>
      </c>
      <c r="J9" s="235">
        <v>0</v>
      </c>
      <c r="K9" s="235">
        <f>C9+G9</f>
        <v>0</v>
      </c>
      <c r="L9" s="235">
        <f t="shared" ref="L9:N9" si="0">D9+H9</f>
        <v>0</v>
      </c>
      <c r="M9" s="235">
        <f t="shared" si="0"/>
        <v>0</v>
      </c>
      <c r="N9" s="235">
        <f t="shared" si="0"/>
        <v>0</v>
      </c>
      <c r="O9" s="98" t="s">
        <v>29</v>
      </c>
      <c r="Q9" s="5" t="s">
        <v>253</v>
      </c>
    </row>
    <row r="10" spans="1:23" s="24" customFormat="1" ht="15" x14ac:dyDescent="0.25">
      <c r="A10" s="28" t="s">
        <v>20</v>
      </c>
      <c r="B10" s="241"/>
      <c r="C10" s="35">
        <v>0</v>
      </c>
      <c r="D10" s="35">
        <v>0</v>
      </c>
      <c r="E10" s="35">
        <v>0</v>
      </c>
      <c r="F10" s="35">
        <v>0</v>
      </c>
      <c r="G10" s="35">
        <v>0</v>
      </c>
      <c r="H10" s="35">
        <v>0</v>
      </c>
      <c r="I10" s="35">
        <v>0</v>
      </c>
      <c r="J10" s="35">
        <v>0</v>
      </c>
      <c r="K10" s="35">
        <f t="shared" ref="K10:K12" si="1">C10+G10</f>
        <v>0</v>
      </c>
      <c r="L10" s="35">
        <f t="shared" ref="L10:L12" si="2">D10+H10</f>
        <v>0</v>
      </c>
      <c r="M10" s="35">
        <f t="shared" ref="M10:M12" si="3">E10+I10</f>
        <v>0</v>
      </c>
      <c r="N10" s="35">
        <f t="shared" ref="N10:N12" si="4">F10+J10</f>
        <v>0</v>
      </c>
      <c r="O10" s="98" t="s">
        <v>29</v>
      </c>
      <c r="Q10" s="5" t="s">
        <v>56</v>
      </c>
    </row>
    <row r="11" spans="1:23" s="24" customFormat="1" x14ac:dyDescent="0.2">
      <c r="A11" s="28" t="s">
        <v>21</v>
      </c>
      <c r="B11" s="241"/>
      <c r="C11" s="35">
        <v>0</v>
      </c>
      <c r="D11" s="35">
        <v>0</v>
      </c>
      <c r="E11" s="35">
        <v>0</v>
      </c>
      <c r="F11" s="35">
        <v>0</v>
      </c>
      <c r="G11" s="35">
        <v>0</v>
      </c>
      <c r="H11" s="35">
        <v>0</v>
      </c>
      <c r="I11" s="35">
        <v>0</v>
      </c>
      <c r="J11" s="35">
        <v>0</v>
      </c>
      <c r="K11" s="35">
        <f t="shared" si="1"/>
        <v>0</v>
      </c>
      <c r="L11" s="35">
        <f t="shared" si="2"/>
        <v>0</v>
      </c>
      <c r="M11" s="35">
        <f t="shared" si="3"/>
        <v>0</v>
      </c>
      <c r="N11" s="35">
        <f t="shared" si="4"/>
        <v>0</v>
      </c>
      <c r="O11" s="98" t="s">
        <v>29</v>
      </c>
    </row>
    <row r="12" spans="1:23" s="24" customFormat="1" x14ac:dyDescent="0.2">
      <c r="A12" s="29" t="s">
        <v>47</v>
      </c>
      <c r="B12" s="242"/>
      <c r="C12" s="237">
        <v>0</v>
      </c>
      <c r="D12" s="237">
        <v>0</v>
      </c>
      <c r="E12" s="237">
        <v>0</v>
      </c>
      <c r="F12" s="237">
        <v>0</v>
      </c>
      <c r="G12" s="237">
        <v>0</v>
      </c>
      <c r="H12" s="237">
        <v>0</v>
      </c>
      <c r="I12" s="237">
        <v>0</v>
      </c>
      <c r="J12" s="237">
        <v>0</v>
      </c>
      <c r="K12" s="237">
        <f t="shared" si="1"/>
        <v>0</v>
      </c>
      <c r="L12" s="237">
        <f t="shared" si="2"/>
        <v>0</v>
      </c>
      <c r="M12" s="237">
        <f t="shared" si="3"/>
        <v>0</v>
      </c>
      <c r="N12" s="237">
        <f t="shared" si="4"/>
        <v>0</v>
      </c>
      <c r="O12" s="98" t="s">
        <v>29</v>
      </c>
    </row>
    <row r="13" spans="1:23" s="24" customFormat="1" ht="15.75" thickBot="1" x14ac:dyDescent="0.3">
      <c r="A13" s="25" t="s">
        <v>52</v>
      </c>
      <c r="B13" s="26"/>
      <c r="C13" s="45">
        <f>SUM(C9:C12)</f>
        <v>0</v>
      </c>
      <c r="D13" s="45">
        <f>SUM(D9:D12)</f>
        <v>0</v>
      </c>
      <c r="E13" s="45">
        <f t="shared" ref="E13:F13" si="5">SUM(E9:E12)</f>
        <v>0</v>
      </c>
      <c r="F13" s="45">
        <f t="shared" si="5"/>
        <v>0</v>
      </c>
      <c r="G13" s="45">
        <f>SUM(G9:G12)</f>
        <v>0</v>
      </c>
      <c r="H13" s="45">
        <f>SUM(H9:H12)</f>
        <v>0</v>
      </c>
      <c r="I13" s="45">
        <f t="shared" ref="I13:J13" si="6">SUM(I9:I12)</f>
        <v>0</v>
      </c>
      <c r="J13" s="45">
        <f t="shared" si="6"/>
        <v>0</v>
      </c>
      <c r="K13" s="45">
        <f>SUM(K9:K12)</f>
        <v>0</v>
      </c>
      <c r="L13" s="45">
        <f t="shared" ref="L13:N13" si="7">SUM(L9:L12)</f>
        <v>0</v>
      </c>
      <c r="M13" s="45">
        <f t="shared" si="7"/>
        <v>0</v>
      </c>
      <c r="N13" s="45">
        <f t="shared" si="7"/>
        <v>0</v>
      </c>
      <c r="O13" s="98" t="s">
        <v>29</v>
      </c>
      <c r="Q13" s="5"/>
    </row>
    <row r="14" spans="1:23" s="24" customFormat="1" ht="15" thickBot="1" x14ac:dyDescent="0.25">
      <c r="O14" s="98" t="s">
        <v>29</v>
      </c>
    </row>
    <row r="15" spans="1:23" s="24" customFormat="1" ht="33.75" customHeight="1" x14ac:dyDescent="0.2">
      <c r="A15" s="378" t="s">
        <v>50</v>
      </c>
      <c r="B15" s="393" t="s">
        <v>252</v>
      </c>
      <c r="C15" s="381" t="s">
        <v>35</v>
      </c>
      <c r="D15" s="381"/>
      <c r="E15" s="381"/>
      <c r="F15" s="381"/>
      <c r="G15" s="381" t="s">
        <v>36</v>
      </c>
      <c r="H15" s="381"/>
      <c r="I15" s="381"/>
      <c r="J15" s="381"/>
      <c r="K15" s="381" t="s">
        <v>49</v>
      </c>
      <c r="L15" s="381"/>
      <c r="M15" s="381"/>
      <c r="N15" s="381"/>
      <c r="O15" s="98" t="s">
        <v>29</v>
      </c>
    </row>
    <row r="16" spans="1:23" s="24" customFormat="1" ht="28.5" x14ac:dyDescent="0.2">
      <c r="A16" s="379"/>
      <c r="B16" s="394"/>
      <c r="C16" s="22" t="s">
        <v>4</v>
      </c>
      <c r="D16" s="22" t="s">
        <v>54</v>
      </c>
      <c r="E16" s="22" t="s">
        <v>304</v>
      </c>
      <c r="F16" s="22" t="s">
        <v>5</v>
      </c>
      <c r="G16" s="22" t="s">
        <v>4</v>
      </c>
      <c r="H16" s="22" t="s">
        <v>54</v>
      </c>
      <c r="I16" s="22" t="s">
        <v>304</v>
      </c>
      <c r="J16" s="22" t="s">
        <v>5</v>
      </c>
      <c r="K16" s="22" t="s">
        <v>4</v>
      </c>
      <c r="L16" s="22" t="s">
        <v>54</v>
      </c>
      <c r="M16" s="22" t="s">
        <v>304</v>
      </c>
      <c r="N16" s="22" t="s">
        <v>5</v>
      </c>
      <c r="O16" s="98" t="s">
        <v>29</v>
      </c>
    </row>
    <row r="17" spans="1:17" s="24" customFormat="1" ht="15" x14ac:dyDescent="0.25">
      <c r="A17" s="27" t="s">
        <v>23</v>
      </c>
      <c r="B17" s="240"/>
      <c r="C17" s="235">
        <v>0</v>
      </c>
      <c r="D17" s="235">
        <v>0</v>
      </c>
      <c r="E17" s="235">
        <v>0</v>
      </c>
      <c r="F17" s="235">
        <v>0</v>
      </c>
      <c r="G17" s="235">
        <v>0</v>
      </c>
      <c r="H17" s="235">
        <v>0</v>
      </c>
      <c r="I17" s="235">
        <v>0</v>
      </c>
      <c r="J17" s="235">
        <v>0</v>
      </c>
      <c r="K17" s="235">
        <f t="shared" ref="K17:K20" si="8">C17+G17</f>
        <v>0</v>
      </c>
      <c r="L17" s="235">
        <f t="shared" ref="L17:L20" si="9">D17+H17</f>
        <v>0</v>
      </c>
      <c r="M17" s="235">
        <f t="shared" ref="M17:M20" si="10">E17+I17</f>
        <v>0</v>
      </c>
      <c r="N17" s="235">
        <f t="shared" ref="N17:N20" si="11">F17+J17</f>
        <v>0</v>
      </c>
      <c r="O17" s="98" t="s">
        <v>29</v>
      </c>
      <c r="Q17" s="5" t="s">
        <v>237</v>
      </c>
    </row>
    <row r="18" spans="1:17" s="24" customFormat="1" ht="15" x14ac:dyDescent="0.25">
      <c r="A18" s="28" t="s">
        <v>24</v>
      </c>
      <c r="B18" s="241"/>
      <c r="C18" s="35">
        <v>0</v>
      </c>
      <c r="D18" s="35">
        <v>0</v>
      </c>
      <c r="E18" s="35">
        <v>0</v>
      </c>
      <c r="F18" s="35">
        <v>0</v>
      </c>
      <c r="G18" s="35">
        <v>0</v>
      </c>
      <c r="H18" s="35">
        <v>0</v>
      </c>
      <c r="I18" s="35">
        <v>0</v>
      </c>
      <c r="J18" s="35">
        <v>0</v>
      </c>
      <c r="K18" s="35">
        <f t="shared" si="8"/>
        <v>0</v>
      </c>
      <c r="L18" s="35">
        <f t="shared" si="9"/>
        <v>0</v>
      </c>
      <c r="M18" s="35">
        <f t="shared" si="10"/>
        <v>0</v>
      </c>
      <c r="N18" s="35">
        <f t="shared" si="11"/>
        <v>0</v>
      </c>
      <c r="O18" s="98" t="s">
        <v>29</v>
      </c>
      <c r="Q18" s="5" t="s">
        <v>56</v>
      </c>
    </row>
    <row r="19" spans="1:17" s="24" customFormat="1" x14ac:dyDescent="0.2">
      <c r="A19" s="28" t="s">
        <v>25</v>
      </c>
      <c r="B19" s="241"/>
      <c r="C19" s="35">
        <v>0</v>
      </c>
      <c r="D19" s="35">
        <v>0</v>
      </c>
      <c r="E19" s="35">
        <v>0</v>
      </c>
      <c r="F19" s="35">
        <v>0</v>
      </c>
      <c r="G19" s="35">
        <v>0</v>
      </c>
      <c r="H19" s="35">
        <v>0</v>
      </c>
      <c r="I19" s="35">
        <v>0</v>
      </c>
      <c r="J19" s="35">
        <v>0</v>
      </c>
      <c r="K19" s="35">
        <f t="shared" si="8"/>
        <v>0</v>
      </c>
      <c r="L19" s="35">
        <f t="shared" si="9"/>
        <v>0</v>
      </c>
      <c r="M19" s="35">
        <f t="shared" si="10"/>
        <v>0</v>
      </c>
      <c r="N19" s="35">
        <f t="shared" si="11"/>
        <v>0</v>
      </c>
      <c r="O19" s="98" t="s">
        <v>29</v>
      </c>
    </row>
    <row r="20" spans="1:17" s="24" customFormat="1" x14ac:dyDescent="0.2">
      <c r="A20" s="29" t="s">
        <v>51</v>
      </c>
      <c r="B20" s="242"/>
      <c r="C20" s="237">
        <v>0</v>
      </c>
      <c r="D20" s="237">
        <v>0</v>
      </c>
      <c r="E20" s="237">
        <v>0</v>
      </c>
      <c r="F20" s="237">
        <v>0</v>
      </c>
      <c r="G20" s="237">
        <v>0</v>
      </c>
      <c r="H20" s="237">
        <v>0</v>
      </c>
      <c r="I20" s="237">
        <v>0</v>
      </c>
      <c r="J20" s="237">
        <v>0</v>
      </c>
      <c r="K20" s="237">
        <f t="shared" si="8"/>
        <v>0</v>
      </c>
      <c r="L20" s="237">
        <f t="shared" si="9"/>
        <v>0</v>
      </c>
      <c r="M20" s="237">
        <f t="shared" si="10"/>
        <v>0</v>
      </c>
      <c r="N20" s="237">
        <f t="shared" si="11"/>
        <v>0</v>
      </c>
      <c r="O20" s="98" t="s">
        <v>29</v>
      </c>
    </row>
    <row r="21" spans="1:17" s="24" customFormat="1" ht="15.75" thickBot="1" x14ac:dyDescent="0.3">
      <c r="A21" s="25" t="s">
        <v>53</v>
      </c>
      <c r="B21" s="26"/>
      <c r="C21" s="45">
        <f>SUM(C17:C20)</f>
        <v>0</v>
      </c>
      <c r="D21" s="45">
        <f>SUM(D17:D20)</f>
        <v>0</v>
      </c>
      <c r="E21" s="45">
        <f t="shared" ref="E21:F21" si="12">SUM(E17:E20)</f>
        <v>0</v>
      </c>
      <c r="F21" s="45">
        <f t="shared" si="12"/>
        <v>0</v>
      </c>
      <c r="G21" s="45">
        <f>SUM(G17:G20)</f>
        <v>0</v>
      </c>
      <c r="H21" s="45">
        <f>SUM(H17:H20)</f>
        <v>0</v>
      </c>
      <c r="I21" s="45">
        <f t="shared" ref="I21:J21" si="13">SUM(I17:I20)</f>
        <v>0</v>
      </c>
      <c r="J21" s="45">
        <f t="shared" si="13"/>
        <v>0</v>
      </c>
      <c r="K21" s="45">
        <f>SUM(K17:K20)</f>
        <v>0</v>
      </c>
      <c r="L21" s="45">
        <f t="shared" ref="L21:N21" si="14">SUM(L17:L20)</f>
        <v>0</v>
      </c>
      <c r="M21" s="45">
        <f t="shared" si="14"/>
        <v>0</v>
      </c>
      <c r="N21" s="45">
        <f t="shared" si="14"/>
        <v>0</v>
      </c>
      <c r="O21" s="98" t="s">
        <v>29</v>
      </c>
      <c r="Q21" s="5"/>
    </row>
    <row r="22" spans="1:17" x14ac:dyDescent="0.2">
      <c r="O22" s="4" t="s">
        <v>30</v>
      </c>
    </row>
    <row r="23" spans="1:17" x14ac:dyDescent="0.2">
      <c r="B23" s="30"/>
    </row>
  </sheetData>
  <mergeCells count="15">
    <mergeCell ref="K7:N7"/>
    <mergeCell ref="A15:A16"/>
    <mergeCell ref="B15:B16"/>
    <mergeCell ref="C15:F15"/>
    <mergeCell ref="G15:J15"/>
    <mergeCell ref="K15:N15"/>
    <mergeCell ref="A7:A8"/>
    <mergeCell ref="B7:B8"/>
    <mergeCell ref="C7:F7"/>
    <mergeCell ref="G7:J7"/>
    <mergeCell ref="A1:N1"/>
    <mergeCell ref="A2:N2"/>
    <mergeCell ref="A3:N3"/>
    <mergeCell ref="A4:N4"/>
    <mergeCell ref="A5:N5"/>
  </mergeCells>
  <printOptions horizontalCentered="1"/>
  <pageMargins left="0.7" right="0.7" top="0.75" bottom="0.75" header="0.3" footer="0.3"/>
  <pageSetup scale="71"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topLeftCell="A19" zoomScaleNormal="100" zoomScaleSheetLayoutView="80" workbookViewId="0">
      <selection activeCell="J33" sqref="J33"/>
    </sheetView>
  </sheetViews>
  <sheetFormatPr defaultRowHeight="14.25" x14ac:dyDescent="0.2"/>
  <cols>
    <col min="1" max="1" width="7.42578125" style="9" bestFit="1" customWidth="1"/>
    <col min="2" max="2" width="58.140625" style="9" customWidth="1"/>
    <col min="3" max="3" width="8.7109375" style="9" customWidth="1"/>
    <col min="4" max="4" width="12.7109375" style="9" customWidth="1"/>
    <col min="5" max="5" width="8.7109375" style="9" customWidth="1"/>
    <col min="6" max="6" width="12.7109375" style="9" customWidth="1"/>
    <col min="7" max="7" width="8.7109375" style="9" customWidth="1"/>
    <col min="8" max="8" width="12.7109375" style="9" customWidth="1"/>
    <col min="9" max="9" width="8.7109375" style="9" customWidth="1"/>
    <col min="10" max="10" width="12.7109375" style="9" customWidth="1"/>
    <col min="11" max="11" width="8.7109375" style="9" customWidth="1"/>
    <col min="12" max="12" width="12.7109375" style="9" customWidth="1"/>
    <col min="13"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370" t="s">
        <v>58</v>
      </c>
      <c r="B1" s="370"/>
      <c r="C1" s="370"/>
      <c r="D1" s="370"/>
      <c r="E1" s="370"/>
      <c r="F1" s="370"/>
      <c r="G1" s="370"/>
      <c r="H1" s="370"/>
      <c r="I1" s="370"/>
      <c r="J1" s="370"/>
      <c r="K1" s="370"/>
      <c r="L1" s="370"/>
      <c r="M1" s="370"/>
      <c r="N1" s="370"/>
      <c r="O1" s="98" t="s">
        <v>29</v>
      </c>
      <c r="P1" s="6"/>
      <c r="Q1" s="6"/>
      <c r="R1" s="6"/>
      <c r="S1" s="6"/>
      <c r="T1" s="6"/>
      <c r="U1" s="6"/>
      <c r="V1" s="6"/>
    </row>
    <row r="2" spans="1:22" ht="15" x14ac:dyDescent="0.2">
      <c r="A2" s="371" t="str">
        <f>'B. Summ of Req.'!A2:D2</f>
        <v>Office on Violence Against Women</v>
      </c>
      <c r="B2" s="371"/>
      <c r="C2" s="371"/>
      <c r="D2" s="371"/>
      <c r="E2" s="371"/>
      <c r="F2" s="371"/>
      <c r="G2" s="371"/>
      <c r="H2" s="371"/>
      <c r="I2" s="371"/>
      <c r="J2" s="371"/>
      <c r="K2" s="371"/>
      <c r="L2" s="371"/>
      <c r="M2" s="371"/>
      <c r="N2" s="371"/>
      <c r="O2" s="98" t="s">
        <v>29</v>
      </c>
      <c r="P2" s="7"/>
      <c r="Q2" s="7"/>
      <c r="R2" s="7"/>
      <c r="S2" s="7"/>
      <c r="T2" s="7"/>
      <c r="U2" s="7"/>
      <c r="V2" s="7"/>
    </row>
    <row r="3" spans="1:22" x14ac:dyDescent="0.2">
      <c r="A3" s="383" t="str">
        <f>'B. Summ of Req.'!A3:D3</f>
        <v>Grant Programs</v>
      </c>
      <c r="B3" s="383"/>
      <c r="C3" s="383"/>
      <c r="D3" s="383"/>
      <c r="E3" s="383"/>
      <c r="F3" s="383"/>
      <c r="G3" s="383"/>
      <c r="H3" s="383"/>
      <c r="I3" s="383"/>
      <c r="J3" s="383"/>
      <c r="K3" s="383"/>
      <c r="L3" s="383"/>
      <c r="M3" s="383"/>
      <c r="N3" s="383"/>
      <c r="O3" s="98" t="s">
        <v>29</v>
      </c>
      <c r="P3" s="10"/>
      <c r="Q3" s="10"/>
      <c r="R3" s="10"/>
      <c r="S3" s="10"/>
      <c r="T3" s="10"/>
      <c r="U3" s="10"/>
      <c r="V3" s="10"/>
    </row>
    <row r="4" spans="1:22" x14ac:dyDescent="0.2">
      <c r="A4" s="377" t="s">
        <v>2</v>
      </c>
      <c r="B4" s="377"/>
      <c r="C4" s="377"/>
      <c r="D4" s="377"/>
      <c r="E4" s="377"/>
      <c r="F4" s="377"/>
      <c r="G4" s="377"/>
      <c r="H4" s="377"/>
      <c r="I4" s="377"/>
      <c r="J4" s="377"/>
      <c r="K4" s="377"/>
      <c r="L4" s="377"/>
      <c r="M4" s="377"/>
      <c r="N4" s="377"/>
      <c r="O4" s="98" t="s">
        <v>29</v>
      </c>
      <c r="P4" s="8"/>
      <c r="Q4" s="8"/>
      <c r="R4" s="8"/>
      <c r="S4" s="8"/>
      <c r="T4" s="8"/>
      <c r="U4" s="8"/>
      <c r="V4" s="8"/>
    </row>
    <row r="5" spans="1:22" x14ac:dyDescent="0.2">
      <c r="A5" s="380"/>
      <c r="B5" s="380"/>
      <c r="C5" s="380"/>
      <c r="D5" s="380"/>
      <c r="E5" s="380"/>
      <c r="F5" s="380"/>
      <c r="G5" s="380"/>
      <c r="H5" s="380"/>
      <c r="I5" s="380"/>
      <c r="J5" s="380"/>
      <c r="K5" s="380"/>
      <c r="L5" s="380"/>
      <c r="M5" s="380"/>
      <c r="N5" s="380"/>
      <c r="O5" s="98" t="s">
        <v>29</v>
      </c>
      <c r="P5" s="8"/>
      <c r="Q5" s="8"/>
      <c r="R5" s="8"/>
      <c r="S5" s="8"/>
      <c r="T5" s="8"/>
      <c r="U5" s="8"/>
      <c r="V5" s="8"/>
    </row>
    <row r="6" spans="1:22" ht="15" thickBot="1" x14ac:dyDescent="0.25">
      <c r="A6" s="400"/>
      <c r="B6" s="400"/>
      <c r="C6" s="400"/>
      <c r="D6" s="400"/>
      <c r="E6" s="400"/>
      <c r="F6" s="400"/>
      <c r="G6" s="400"/>
      <c r="H6" s="400"/>
      <c r="I6" s="400"/>
      <c r="J6" s="400"/>
      <c r="K6" s="400"/>
      <c r="L6" s="400"/>
      <c r="M6" s="400"/>
      <c r="N6" s="400"/>
      <c r="O6" s="98" t="s">
        <v>29</v>
      </c>
      <c r="P6" s="8"/>
      <c r="Q6" s="8"/>
      <c r="R6" s="8"/>
      <c r="S6" s="8"/>
      <c r="T6" s="8"/>
      <c r="U6" s="8"/>
      <c r="V6" s="8"/>
    </row>
    <row r="7" spans="1:22" s="24" customFormat="1" ht="33.75" customHeight="1" x14ac:dyDescent="0.2">
      <c r="A7" s="397" t="s">
        <v>59</v>
      </c>
      <c r="B7" s="398"/>
      <c r="C7" s="381" t="s">
        <v>254</v>
      </c>
      <c r="D7" s="381"/>
      <c r="E7" s="381" t="s">
        <v>324</v>
      </c>
      <c r="F7" s="381"/>
      <c r="G7" s="381" t="s">
        <v>17</v>
      </c>
      <c r="H7" s="381"/>
      <c r="I7" s="381" t="s">
        <v>32</v>
      </c>
      <c r="J7" s="381"/>
      <c r="K7" s="381" t="s">
        <v>33</v>
      </c>
      <c r="L7" s="381"/>
      <c r="M7" s="381" t="s">
        <v>28</v>
      </c>
      <c r="N7" s="382"/>
      <c r="O7" s="98" t="s">
        <v>29</v>
      </c>
    </row>
    <row r="8" spans="1:22" s="24" customFormat="1" ht="42.75" x14ac:dyDescent="0.2">
      <c r="A8" s="399"/>
      <c r="B8" s="385"/>
      <c r="C8" s="22" t="s">
        <v>62</v>
      </c>
      <c r="D8" s="176" t="s">
        <v>60</v>
      </c>
      <c r="E8" s="22" t="s">
        <v>62</v>
      </c>
      <c r="F8" s="176" t="s">
        <v>60</v>
      </c>
      <c r="G8" s="22" t="s">
        <v>62</v>
      </c>
      <c r="H8" s="22" t="s">
        <v>60</v>
      </c>
      <c r="I8" s="22" t="s">
        <v>62</v>
      </c>
      <c r="J8" s="22" t="s">
        <v>60</v>
      </c>
      <c r="K8" s="22" t="s">
        <v>62</v>
      </c>
      <c r="L8" s="22" t="s">
        <v>60</v>
      </c>
      <c r="M8" s="22" t="s">
        <v>62</v>
      </c>
      <c r="N8" s="32" t="s">
        <v>60</v>
      </c>
      <c r="O8" s="98" t="s">
        <v>29</v>
      </c>
    </row>
    <row r="9" spans="1:22" ht="45" x14ac:dyDescent="0.2">
      <c r="A9" s="40" t="s">
        <v>63</v>
      </c>
      <c r="B9" s="47" t="s">
        <v>67</v>
      </c>
      <c r="C9" s="15"/>
      <c r="D9" s="15"/>
      <c r="E9" s="15"/>
      <c r="F9" s="15"/>
      <c r="G9" s="15"/>
      <c r="H9" s="15"/>
      <c r="I9" s="15"/>
      <c r="J9" s="15"/>
      <c r="K9" s="15"/>
      <c r="L9" s="15"/>
      <c r="M9" s="15"/>
      <c r="N9" s="16"/>
      <c r="O9" s="98" t="s">
        <v>29</v>
      </c>
    </row>
    <row r="10" spans="1:22" ht="28.5" x14ac:dyDescent="0.2">
      <c r="A10" s="41">
        <v>1.1000000000000001</v>
      </c>
      <c r="B10" s="48" t="s">
        <v>64</v>
      </c>
      <c r="C10" s="33">
        <v>0</v>
      </c>
      <c r="D10" s="34">
        <v>0</v>
      </c>
      <c r="E10" s="33">
        <v>0</v>
      </c>
      <c r="F10" s="33">
        <v>0</v>
      </c>
      <c r="G10" s="33">
        <v>0</v>
      </c>
      <c r="H10" s="33">
        <v>0</v>
      </c>
      <c r="I10" s="33">
        <v>0</v>
      </c>
      <c r="J10" s="33">
        <v>0</v>
      </c>
      <c r="K10" s="33">
        <v>0</v>
      </c>
      <c r="L10" s="33">
        <v>0</v>
      </c>
      <c r="M10" s="35">
        <f>G10+I10+K10</f>
        <v>0</v>
      </c>
      <c r="N10" s="36">
        <f t="shared" ref="N10:N12" si="0">H10+J10+L10</f>
        <v>0</v>
      </c>
      <c r="O10" s="98" t="s">
        <v>29</v>
      </c>
    </row>
    <row r="11" spans="1:22" x14ac:dyDescent="0.2">
      <c r="A11" s="41">
        <v>1.2</v>
      </c>
      <c r="B11" s="49" t="s">
        <v>65</v>
      </c>
      <c r="C11" s="33">
        <v>0</v>
      </c>
      <c r="D11" s="33">
        <v>0</v>
      </c>
      <c r="E11" s="33">
        <v>0</v>
      </c>
      <c r="F11" s="33">
        <v>0</v>
      </c>
      <c r="G11" s="33">
        <v>0</v>
      </c>
      <c r="H11" s="33">
        <v>0</v>
      </c>
      <c r="I11" s="33">
        <v>0</v>
      </c>
      <c r="J11" s="33">
        <v>0</v>
      </c>
      <c r="K11" s="33">
        <v>0</v>
      </c>
      <c r="L11" s="33">
        <v>0</v>
      </c>
      <c r="M11" s="35">
        <f t="shared" ref="M11:M12" si="1">G11+I11+K11</f>
        <v>0</v>
      </c>
      <c r="N11" s="36">
        <f t="shared" si="0"/>
        <v>0</v>
      </c>
      <c r="O11" s="98" t="s">
        <v>29</v>
      </c>
    </row>
    <row r="12" spans="1:22" x14ac:dyDescent="0.2">
      <c r="A12" s="41">
        <v>1.3</v>
      </c>
      <c r="B12" s="49" t="s">
        <v>66</v>
      </c>
      <c r="C12" s="33">
        <v>0</v>
      </c>
      <c r="D12" s="33">
        <v>0</v>
      </c>
      <c r="E12" s="33">
        <v>0</v>
      </c>
      <c r="F12" s="33">
        <v>0</v>
      </c>
      <c r="G12" s="33">
        <v>0</v>
      </c>
      <c r="H12" s="33">
        <v>0</v>
      </c>
      <c r="I12" s="33">
        <v>0</v>
      </c>
      <c r="J12" s="33">
        <v>0</v>
      </c>
      <c r="K12" s="33">
        <v>0</v>
      </c>
      <c r="L12" s="33">
        <v>0</v>
      </c>
      <c r="M12" s="35">
        <f t="shared" si="1"/>
        <v>0</v>
      </c>
      <c r="N12" s="36">
        <f t="shared" si="0"/>
        <v>0</v>
      </c>
      <c r="O12" s="98" t="s">
        <v>29</v>
      </c>
    </row>
    <row r="13" spans="1:22" ht="15" x14ac:dyDescent="0.25">
      <c r="A13" s="42"/>
      <c r="B13" s="50" t="s">
        <v>71</v>
      </c>
      <c r="C13" s="37">
        <f>SUM(C10:C12)</f>
        <v>0</v>
      </c>
      <c r="D13" s="37">
        <f t="shared" ref="D13:N13" si="2">SUM(D10:D12)</f>
        <v>0</v>
      </c>
      <c r="E13" s="37">
        <f t="shared" si="2"/>
        <v>0</v>
      </c>
      <c r="F13" s="37">
        <f t="shared" si="2"/>
        <v>0</v>
      </c>
      <c r="G13" s="37">
        <f t="shared" si="2"/>
        <v>0</v>
      </c>
      <c r="H13" s="37">
        <f t="shared" si="2"/>
        <v>0</v>
      </c>
      <c r="I13" s="37">
        <f t="shared" si="2"/>
        <v>0</v>
      </c>
      <c r="J13" s="37">
        <f t="shared" si="2"/>
        <v>0</v>
      </c>
      <c r="K13" s="37">
        <f t="shared" si="2"/>
        <v>0</v>
      </c>
      <c r="L13" s="37">
        <f t="shared" si="2"/>
        <v>0</v>
      </c>
      <c r="M13" s="37">
        <f t="shared" si="2"/>
        <v>0</v>
      </c>
      <c r="N13" s="38">
        <f t="shared" si="2"/>
        <v>0</v>
      </c>
      <c r="O13" s="98" t="s">
        <v>29</v>
      </c>
    </row>
    <row r="14" spans="1:22" ht="30" x14ac:dyDescent="0.2">
      <c r="A14" s="40" t="s">
        <v>68</v>
      </c>
      <c r="B14" s="47" t="s">
        <v>69</v>
      </c>
      <c r="C14" s="15"/>
      <c r="D14" s="15"/>
      <c r="E14" s="15"/>
      <c r="F14" s="15"/>
      <c r="G14" s="15"/>
      <c r="H14" s="15"/>
      <c r="I14" s="15"/>
      <c r="J14" s="15"/>
      <c r="K14" s="15"/>
      <c r="L14" s="15"/>
      <c r="M14" s="15"/>
      <c r="N14" s="16"/>
      <c r="O14" s="98" t="s">
        <v>29</v>
      </c>
    </row>
    <row r="15" spans="1:22" ht="28.5" x14ac:dyDescent="0.2">
      <c r="A15" s="41">
        <v>2.1</v>
      </c>
      <c r="B15" s="48" t="s">
        <v>72</v>
      </c>
      <c r="C15" s="33">
        <v>0</v>
      </c>
      <c r="D15" s="33">
        <v>0</v>
      </c>
      <c r="E15" s="33">
        <v>0</v>
      </c>
      <c r="F15" s="358">
        <v>0</v>
      </c>
      <c r="G15" s="33">
        <v>0</v>
      </c>
      <c r="H15" s="33">
        <v>0</v>
      </c>
      <c r="I15" s="33">
        <v>0</v>
      </c>
      <c r="J15" s="33">
        <v>0</v>
      </c>
      <c r="K15" s="33">
        <v>0</v>
      </c>
      <c r="L15" s="33">
        <v>-19500</v>
      </c>
      <c r="M15" s="35">
        <f>G15+I15+K15</f>
        <v>0</v>
      </c>
      <c r="N15" s="36">
        <f t="shared" ref="N15" si="3">H15+J15+L15</f>
        <v>-19500</v>
      </c>
      <c r="O15" s="98" t="s">
        <v>29</v>
      </c>
    </row>
    <row r="16" spans="1:22" ht="28.5" x14ac:dyDescent="0.2">
      <c r="A16" s="41">
        <v>2.2000000000000002</v>
      </c>
      <c r="B16" s="367" t="s">
        <v>73</v>
      </c>
      <c r="C16" s="33">
        <v>0</v>
      </c>
      <c r="D16" s="33">
        <v>412500</v>
      </c>
      <c r="E16" s="33">
        <v>0</v>
      </c>
      <c r="F16" s="33">
        <v>415025</v>
      </c>
      <c r="G16" s="33">
        <v>0</v>
      </c>
      <c r="H16" s="33">
        <v>412500</v>
      </c>
      <c r="I16" s="33">
        <v>0</v>
      </c>
      <c r="J16" s="33">
        <v>19500</v>
      </c>
      <c r="K16" s="33">
        <v>0</v>
      </c>
      <c r="L16" s="33">
        <v>0</v>
      </c>
      <c r="M16" s="35">
        <f t="shared" ref="M16:M20" si="4">G16+I16+K16</f>
        <v>0</v>
      </c>
      <c r="N16" s="36">
        <f t="shared" ref="N16:N20" si="5">H16+J16+L16</f>
        <v>432000</v>
      </c>
      <c r="O16" s="98" t="s">
        <v>29</v>
      </c>
    </row>
    <row r="17" spans="1:15" ht="28.5" x14ac:dyDescent="0.2">
      <c r="A17" s="41">
        <v>2.2999999999999998</v>
      </c>
      <c r="B17" s="367" t="s">
        <v>74</v>
      </c>
      <c r="C17" s="33">
        <v>0</v>
      </c>
      <c r="D17" s="33">
        <v>0</v>
      </c>
      <c r="E17" s="33">
        <v>0</v>
      </c>
      <c r="F17" s="33">
        <v>0</v>
      </c>
      <c r="G17" s="33">
        <v>0</v>
      </c>
      <c r="H17" s="33">
        <v>0</v>
      </c>
      <c r="I17" s="33">
        <v>0</v>
      </c>
      <c r="J17" s="33">
        <v>0</v>
      </c>
      <c r="K17" s="33">
        <v>0</v>
      </c>
      <c r="L17" s="33">
        <v>0</v>
      </c>
      <c r="M17" s="35">
        <f t="shared" si="4"/>
        <v>0</v>
      </c>
      <c r="N17" s="36">
        <f t="shared" si="5"/>
        <v>0</v>
      </c>
      <c r="O17" s="98" t="s">
        <v>29</v>
      </c>
    </row>
    <row r="18" spans="1:15" ht="28.5" x14ac:dyDescent="0.2">
      <c r="A18" s="41">
        <v>2.4</v>
      </c>
      <c r="B18" s="367" t="s">
        <v>75</v>
      </c>
      <c r="C18" s="33">
        <v>0</v>
      </c>
      <c r="D18" s="33">
        <v>0</v>
      </c>
      <c r="E18" s="33">
        <v>0</v>
      </c>
      <c r="F18" s="33">
        <v>0</v>
      </c>
      <c r="G18" s="33">
        <v>0</v>
      </c>
      <c r="H18" s="33">
        <v>0</v>
      </c>
      <c r="I18" s="33">
        <v>0</v>
      </c>
      <c r="J18" s="33">
        <v>0</v>
      </c>
      <c r="K18" s="33">
        <v>0</v>
      </c>
      <c r="L18" s="33">
        <v>0</v>
      </c>
      <c r="M18" s="35">
        <f t="shared" si="4"/>
        <v>0</v>
      </c>
      <c r="N18" s="36">
        <f t="shared" si="5"/>
        <v>0</v>
      </c>
      <c r="O18" s="98" t="s">
        <v>29</v>
      </c>
    </row>
    <row r="19" spans="1:15" x14ac:dyDescent="0.2">
      <c r="A19" s="41">
        <v>2.5</v>
      </c>
      <c r="B19" s="367" t="s">
        <v>76</v>
      </c>
      <c r="C19" s="33">
        <v>0</v>
      </c>
      <c r="D19" s="33">
        <v>0</v>
      </c>
      <c r="E19" s="33">
        <v>0</v>
      </c>
      <c r="F19" s="33">
        <v>0</v>
      </c>
      <c r="G19" s="33">
        <v>0</v>
      </c>
      <c r="H19" s="33">
        <v>0</v>
      </c>
      <c r="I19" s="33">
        <v>0</v>
      </c>
      <c r="J19" s="33">
        <v>0</v>
      </c>
      <c r="K19" s="33">
        <v>0</v>
      </c>
      <c r="L19" s="33">
        <v>0</v>
      </c>
      <c r="M19" s="35">
        <f t="shared" si="4"/>
        <v>0</v>
      </c>
      <c r="N19" s="36">
        <f t="shared" si="5"/>
        <v>0</v>
      </c>
      <c r="O19" s="98" t="s">
        <v>29</v>
      </c>
    </row>
    <row r="20" spans="1:15" ht="28.5" x14ac:dyDescent="0.2">
      <c r="A20" s="41">
        <v>2.6</v>
      </c>
      <c r="B20" s="367" t="s">
        <v>77</v>
      </c>
      <c r="C20" s="33">
        <v>0</v>
      </c>
      <c r="D20" s="33">
        <v>0</v>
      </c>
      <c r="E20" s="33">
        <v>0</v>
      </c>
      <c r="F20" s="33">
        <v>0</v>
      </c>
      <c r="G20" s="33">
        <v>0</v>
      </c>
      <c r="H20" s="33">
        <v>0</v>
      </c>
      <c r="I20" s="33">
        <v>0</v>
      </c>
      <c r="J20" s="33">
        <v>0</v>
      </c>
      <c r="K20" s="33">
        <v>0</v>
      </c>
      <c r="L20" s="33">
        <v>0</v>
      </c>
      <c r="M20" s="35">
        <f t="shared" si="4"/>
        <v>0</v>
      </c>
      <c r="N20" s="36">
        <f t="shared" si="5"/>
        <v>0</v>
      </c>
      <c r="O20" s="98" t="s">
        <v>29</v>
      </c>
    </row>
    <row r="21" spans="1:15" ht="15" x14ac:dyDescent="0.25">
      <c r="A21" s="42"/>
      <c r="B21" s="50" t="s">
        <v>70</v>
      </c>
      <c r="C21" s="37">
        <f t="shared" ref="C21:M21" si="6">SUM(C15:C20)</f>
        <v>0</v>
      </c>
      <c r="D21" s="37">
        <f t="shared" si="6"/>
        <v>412500</v>
      </c>
      <c r="E21" s="37">
        <f t="shared" si="6"/>
        <v>0</v>
      </c>
      <c r="F21" s="37">
        <f t="shared" si="6"/>
        <v>415025</v>
      </c>
      <c r="G21" s="37">
        <f t="shared" si="6"/>
        <v>0</v>
      </c>
      <c r="H21" s="37">
        <f t="shared" si="6"/>
        <v>412500</v>
      </c>
      <c r="I21" s="37">
        <f t="shared" si="6"/>
        <v>0</v>
      </c>
      <c r="J21" s="37">
        <f t="shared" si="6"/>
        <v>19500</v>
      </c>
      <c r="K21" s="37">
        <f t="shared" si="6"/>
        <v>0</v>
      </c>
      <c r="L21" s="37">
        <f t="shared" si="6"/>
        <v>-19500</v>
      </c>
      <c r="M21" s="37">
        <f t="shared" si="6"/>
        <v>0</v>
      </c>
      <c r="N21" s="38">
        <f>SUM(N15:N20)</f>
        <v>412500</v>
      </c>
      <c r="O21" s="98" t="s">
        <v>29</v>
      </c>
    </row>
    <row r="22" spans="1:15" ht="45" x14ac:dyDescent="0.2">
      <c r="A22" s="40" t="s">
        <v>78</v>
      </c>
      <c r="B22" s="47" t="s">
        <v>79</v>
      </c>
      <c r="C22" s="15"/>
      <c r="D22" s="15"/>
      <c r="E22" s="15"/>
      <c r="F22" s="15"/>
      <c r="G22" s="15"/>
      <c r="H22" s="15"/>
      <c r="I22" s="15"/>
      <c r="J22" s="15"/>
      <c r="K22" s="15"/>
      <c r="L22" s="15"/>
      <c r="M22" s="15"/>
      <c r="N22" s="16"/>
      <c r="O22" s="98" t="s">
        <v>29</v>
      </c>
    </row>
    <row r="23" spans="1:15" ht="42.75" x14ac:dyDescent="0.2">
      <c r="A23" s="41">
        <v>3.1</v>
      </c>
      <c r="B23" s="193" t="s">
        <v>292</v>
      </c>
      <c r="C23" s="33">
        <v>0</v>
      </c>
      <c r="D23" s="33">
        <v>0</v>
      </c>
      <c r="E23" s="33">
        <v>0</v>
      </c>
      <c r="F23" s="33">
        <v>0</v>
      </c>
      <c r="G23" s="33">
        <v>0</v>
      </c>
      <c r="H23" s="33">
        <v>0</v>
      </c>
      <c r="I23" s="33">
        <v>0</v>
      </c>
      <c r="J23" s="33">
        <v>0</v>
      </c>
      <c r="K23" s="33">
        <v>0</v>
      </c>
      <c r="L23" s="33">
        <v>0</v>
      </c>
      <c r="M23" s="35">
        <f t="shared" ref="M23:M26" si="7">G23+I23+K23</f>
        <v>0</v>
      </c>
      <c r="N23" s="36">
        <f t="shared" ref="N23:N26" si="8">H23+J23+L23</f>
        <v>0</v>
      </c>
      <c r="O23" s="98" t="s">
        <v>29</v>
      </c>
    </row>
    <row r="24" spans="1:15" ht="57" x14ac:dyDescent="0.2">
      <c r="A24" s="41">
        <v>3.2</v>
      </c>
      <c r="B24" s="193" t="s">
        <v>293</v>
      </c>
      <c r="C24" s="33">
        <v>0</v>
      </c>
      <c r="D24" s="33">
        <v>0</v>
      </c>
      <c r="E24" s="33">
        <v>0</v>
      </c>
      <c r="F24" s="33">
        <v>0</v>
      </c>
      <c r="G24" s="33">
        <v>0</v>
      </c>
      <c r="H24" s="33">
        <v>0</v>
      </c>
      <c r="I24" s="33">
        <v>0</v>
      </c>
      <c r="J24" s="33">
        <v>0</v>
      </c>
      <c r="K24" s="33">
        <v>0</v>
      </c>
      <c r="L24" s="33">
        <v>0</v>
      </c>
      <c r="M24" s="35">
        <f t="shared" si="7"/>
        <v>0</v>
      </c>
      <c r="N24" s="36">
        <f t="shared" si="8"/>
        <v>0</v>
      </c>
      <c r="O24" s="98" t="s">
        <v>29</v>
      </c>
    </row>
    <row r="25" spans="1:15" ht="42.75" x14ac:dyDescent="0.2">
      <c r="A25" s="41">
        <v>3.3</v>
      </c>
      <c r="B25" s="48" t="s">
        <v>82</v>
      </c>
      <c r="C25" s="33">
        <v>0</v>
      </c>
      <c r="D25" s="33">
        <v>0</v>
      </c>
      <c r="E25" s="33">
        <v>0</v>
      </c>
      <c r="F25" s="33">
        <v>0</v>
      </c>
      <c r="G25" s="33">
        <v>0</v>
      </c>
      <c r="H25" s="33">
        <v>0</v>
      </c>
      <c r="I25" s="33">
        <v>0</v>
      </c>
      <c r="J25" s="33">
        <v>0</v>
      </c>
      <c r="K25" s="33">
        <v>0</v>
      </c>
      <c r="L25" s="33">
        <v>0</v>
      </c>
      <c r="M25" s="35">
        <f t="shared" si="7"/>
        <v>0</v>
      </c>
      <c r="N25" s="36">
        <f t="shared" si="8"/>
        <v>0</v>
      </c>
      <c r="O25" s="98" t="s">
        <v>29</v>
      </c>
    </row>
    <row r="26" spans="1:15" ht="28.5" x14ac:dyDescent="0.2">
      <c r="A26" s="41">
        <v>3.4</v>
      </c>
      <c r="B26" s="48" t="s">
        <v>83</v>
      </c>
      <c r="C26" s="33">
        <v>0</v>
      </c>
      <c r="D26" s="33">
        <v>0</v>
      </c>
      <c r="E26" s="33">
        <v>0</v>
      </c>
      <c r="F26" s="33">
        <v>0</v>
      </c>
      <c r="G26" s="33">
        <v>0</v>
      </c>
      <c r="H26" s="33">
        <v>0</v>
      </c>
      <c r="I26" s="33">
        <v>0</v>
      </c>
      <c r="J26" s="33">
        <v>0</v>
      </c>
      <c r="K26" s="33">
        <v>0</v>
      </c>
      <c r="L26" s="33">
        <v>0</v>
      </c>
      <c r="M26" s="35">
        <f t="shared" si="7"/>
        <v>0</v>
      </c>
      <c r="N26" s="36">
        <f t="shared" si="8"/>
        <v>0</v>
      </c>
      <c r="O26" s="98" t="s">
        <v>29</v>
      </c>
    </row>
    <row r="27" spans="1:15" ht="15" x14ac:dyDescent="0.25">
      <c r="A27" s="42"/>
      <c r="B27" s="39" t="s">
        <v>80</v>
      </c>
      <c r="C27" s="37">
        <f>SUM(C23:C26)</f>
        <v>0</v>
      </c>
      <c r="D27" s="37">
        <f t="shared" ref="D27:N27" si="9">SUM(D23:D26)</f>
        <v>0</v>
      </c>
      <c r="E27" s="37">
        <f t="shared" si="9"/>
        <v>0</v>
      </c>
      <c r="F27" s="37">
        <f t="shared" si="9"/>
        <v>0</v>
      </c>
      <c r="G27" s="37">
        <f t="shared" si="9"/>
        <v>0</v>
      </c>
      <c r="H27" s="37">
        <f t="shared" si="9"/>
        <v>0</v>
      </c>
      <c r="I27" s="37">
        <f t="shared" si="9"/>
        <v>0</v>
      </c>
      <c r="J27" s="37">
        <f t="shared" si="9"/>
        <v>0</v>
      </c>
      <c r="K27" s="37">
        <f t="shared" si="9"/>
        <v>0</v>
      </c>
      <c r="L27" s="37">
        <f t="shared" si="9"/>
        <v>0</v>
      </c>
      <c r="M27" s="37">
        <f t="shared" si="9"/>
        <v>0</v>
      </c>
      <c r="N27" s="38">
        <f t="shared" si="9"/>
        <v>0</v>
      </c>
      <c r="O27" s="98" t="s">
        <v>29</v>
      </c>
    </row>
    <row r="28" spans="1:15" ht="15.75" thickBot="1" x14ac:dyDescent="0.3">
      <c r="A28" s="43"/>
      <c r="B28" s="44" t="s">
        <v>81</v>
      </c>
      <c r="C28" s="45">
        <f>C27+C21+C13</f>
        <v>0</v>
      </c>
      <c r="D28" s="45">
        <f t="shared" ref="D28:N28" si="10">D27+D21+D13</f>
        <v>412500</v>
      </c>
      <c r="E28" s="45">
        <f t="shared" si="10"/>
        <v>0</v>
      </c>
      <c r="F28" s="45">
        <f t="shared" si="10"/>
        <v>415025</v>
      </c>
      <c r="G28" s="45">
        <f t="shared" si="10"/>
        <v>0</v>
      </c>
      <c r="H28" s="45">
        <f t="shared" si="10"/>
        <v>412500</v>
      </c>
      <c r="I28" s="45">
        <f t="shared" si="10"/>
        <v>0</v>
      </c>
      <c r="J28" s="45">
        <f t="shared" si="10"/>
        <v>19500</v>
      </c>
      <c r="K28" s="45">
        <f t="shared" si="10"/>
        <v>0</v>
      </c>
      <c r="L28" s="45">
        <f t="shared" si="10"/>
        <v>-19500</v>
      </c>
      <c r="M28" s="45">
        <f t="shared" si="10"/>
        <v>0</v>
      </c>
      <c r="N28" s="239">
        <f t="shared" si="10"/>
        <v>412500</v>
      </c>
      <c r="O28" s="98" t="s">
        <v>29</v>
      </c>
    </row>
    <row r="29" spans="1:15" x14ac:dyDescent="0.2">
      <c r="O29" s="98" t="s">
        <v>29</v>
      </c>
    </row>
    <row r="30" spans="1:15" ht="15" x14ac:dyDescent="0.2">
      <c r="A30" s="396" t="s">
        <v>255</v>
      </c>
      <c r="B30" s="396"/>
      <c r="C30" s="396"/>
      <c r="D30" s="396"/>
      <c r="E30" s="396"/>
      <c r="F30" s="396"/>
      <c r="G30" s="396"/>
      <c r="H30" s="396"/>
      <c r="I30" s="396"/>
      <c r="J30" s="396"/>
      <c r="K30" s="396"/>
      <c r="L30" s="396"/>
      <c r="M30" s="396"/>
      <c r="N30" s="396"/>
      <c r="O30" s="98" t="s">
        <v>29</v>
      </c>
    </row>
    <row r="31" spans="1:15" x14ac:dyDescent="0.2">
      <c r="O31" s="98" t="s">
        <v>30</v>
      </c>
    </row>
    <row r="32" spans="1:15" x14ac:dyDescent="0.2">
      <c r="A32" s="292" t="s">
        <v>328</v>
      </c>
    </row>
    <row r="40" spans="2:2" x14ac:dyDescent="0.2">
      <c r="B40" s="9">
        <v>7</v>
      </c>
    </row>
  </sheetData>
  <mergeCells count="14">
    <mergeCell ref="A30:N30"/>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3"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zoomScaleNormal="100" zoomScaleSheetLayoutView="100" workbookViewId="0">
      <pane xSplit="4" ySplit="6" topLeftCell="E16" activePane="bottomRight" state="frozen"/>
      <selection activeCell="A5" sqref="A5:N5"/>
      <selection pane="topRight" activeCell="A5" sqref="A5:N5"/>
      <selection pane="bottomLeft" activeCell="A5" sqref="A5:N5"/>
      <selection pane="bottomRight" activeCell="A5" sqref="A5:N5"/>
    </sheetView>
  </sheetViews>
  <sheetFormatPr defaultRowHeight="14.25" x14ac:dyDescent="0.2"/>
  <cols>
    <col min="1" max="1" width="3.7109375" style="270" customWidth="1"/>
    <col min="2" max="2" width="71.140625" style="270" customWidth="1"/>
    <col min="3" max="4" width="14.7109375" style="270" customWidth="1"/>
    <col min="5" max="6" width="8.7109375" style="270" customWidth="1"/>
    <col min="7" max="7" width="12.7109375" style="270" customWidth="1"/>
    <col min="8" max="8" width="14" style="60" bestFit="1" customWidth="1"/>
    <col min="9" max="9" width="4.5703125" style="270" customWidth="1"/>
    <col min="10" max="10" width="122.85546875" style="294" customWidth="1"/>
    <col min="11" max="12" width="8.28515625" style="270" customWidth="1"/>
    <col min="13" max="13" width="12.7109375" style="270" customWidth="1"/>
    <col min="14" max="15" width="8.28515625" style="270" customWidth="1"/>
    <col min="16" max="16" width="12.7109375" style="270" customWidth="1"/>
    <col min="17" max="16384" width="9.140625" style="270"/>
  </cols>
  <sheetData>
    <row r="1" spans="1:16" ht="18" x14ac:dyDescent="0.25">
      <c r="A1" s="401" t="s">
        <v>256</v>
      </c>
      <c r="B1" s="401"/>
      <c r="C1" s="401"/>
      <c r="D1" s="401"/>
      <c r="E1" s="401"/>
      <c r="F1" s="401"/>
      <c r="G1" s="401"/>
      <c r="H1" s="53" t="s">
        <v>29</v>
      </c>
      <c r="I1" s="6"/>
      <c r="J1" s="183" t="s">
        <v>31</v>
      </c>
      <c r="K1" s="6"/>
      <c r="L1" s="6"/>
      <c r="M1" s="6"/>
      <c r="N1" s="6"/>
      <c r="O1" s="6"/>
      <c r="P1" s="6"/>
    </row>
    <row r="2" spans="1:16" ht="15" x14ac:dyDescent="0.2">
      <c r="A2" s="402" t="str">
        <f>'B. Summ of Req.'!A2:D2</f>
        <v>Office on Violence Against Women</v>
      </c>
      <c r="B2" s="402"/>
      <c r="C2" s="402"/>
      <c r="D2" s="402"/>
      <c r="E2" s="402"/>
      <c r="F2" s="402"/>
      <c r="G2" s="402"/>
      <c r="H2" s="53" t="s">
        <v>29</v>
      </c>
      <c r="I2" s="7"/>
      <c r="J2" s="184"/>
      <c r="K2" s="7"/>
      <c r="L2" s="7"/>
      <c r="M2" s="7"/>
      <c r="N2" s="7"/>
      <c r="O2" s="7"/>
      <c r="P2" s="7"/>
    </row>
    <row r="3" spans="1:16" ht="15" x14ac:dyDescent="0.25">
      <c r="A3" s="403" t="str">
        <f>'B. Summ of Req.'!A3:D3</f>
        <v>Grant Programs</v>
      </c>
      <c r="B3" s="403"/>
      <c r="C3" s="403"/>
      <c r="D3" s="403"/>
      <c r="E3" s="403"/>
      <c r="F3" s="403"/>
      <c r="G3" s="403"/>
      <c r="H3" s="53" t="s">
        <v>29</v>
      </c>
      <c r="I3" s="300"/>
      <c r="J3" s="184" t="s">
        <v>282</v>
      </c>
      <c r="K3" s="300"/>
      <c r="L3" s="300"/>
      <c r="M3" s="300"/>
      <c r="N3" s="300"/>
      <c r="O3" s="300"/>
      <c r="P3" s="300"/>
    </row>
    <row r="4" spans="1:16" x14ac:dyDescent="0.2">
      <c r="A4" s="404" t="s">
        <v>2</v>
      </c>
      <c r="B4" s="404"/>
      <c r="C4" s="404"/>
      <c r="D4" s="404"/>
      <c r="E4" s="404"/>
      <c r="F4" s="404"/>
      <c r="G4" s="404"/>
      <c r="H4" s="53" t="s">
        <v>29</v>
      </c>
      <c r="I4" s="299"/>
      <c r="J4" s="184" t="s">
        <v>281</v>
      </c>
      <c r="K4" s="299"/>
      <c r="L4" s="299"/>
      <c r="M4" s="299"/>
      <c r="N4" s="299"/>
      <c r="O4" s="299"/>
      <c r="P4" s="299"/>
    </row>
    <row r="5" spans="1:16" ht="15" thickBot="1" x14ac:dyDescent="0.25">
      <c r="A5" s="409"/>
      <c r="B5" s="409"/>
      <c r="C5" s="409"/>
      <c r="D5" s="409"/>
      <c r="E5" s="410"/>
      <c r="F5" s="410"/>
      <c r="G5" s="410"/>
      <c r="H5" s="53" t="s">
        <v>29</v>
      </c>
      <c r="I5" s="299"/>
      <c r="J5" s="191" t="s">
        <v>284</v>
      </c>
      <c r="K5" s="299"/>
      <c r="L5" s="299"/>
      <c r="M5" s="299"/>
      <c r="N5" s="299"/>
      <c r="O5" s="299"/>
      <c r="P5" s="299"/>
    </row>
    <row r="6" spans="1:16" s="54" customFormat="1" ht="29.25" customHeight="1" thickBot="1" x14ac:dyDescent="0.25">
      <c r="A6" s="52"/>
      <c r="B6" s="52"/>
      <c r="C6" s="52"/>
      <c r="D6" s="52"/>
      <c r="E6" s="87" t="s">
        <v>4</v>
      </c>
      <c r="F6" s="62" t="s">
        <v>244</v>
      </c>
      <c r="G6" s="61" t="s">
        <v>5</v>
      </c>
      <c r="H6" s="53" t="s">
        <v>29</v>
      </c>
      <c r="J6" s="96" t="s">
        <v>120</v>
      </c>
    </row>
    <row r="7" spans="1:16" s="54" customFormat="1" ht="12.75" x14ac:dyDescent="0.2">
      <c r="A7" s="55"/>
      <c r="B7" s="408" t="s">
        <v>9</v>
      </c>
      <c r="C7" s="408"/>
      <c r="D7" s="408"/>
      <c r="E7" s="63"/>
      <c r="F7" s="63"/>
      <c r="G7" s="88"/>
      <c r="H7" s="53" t="s">
        <v>29</v>
      </c>
      <c r="J7" s="294"/>
    </row>
    <row r="8" spans="1:16" s="54" customFormat="1" ht="12.75" x14ac:dyDescent="0.2">
      <c r="A8" s="56">
        <v>1</v>
      </c>
      <c r="B8" s="411" t="s">
        <v>331</v>
      </c>
      <c r="C8" s="411"/>
      <c r="D8" s="412"/>
      <c r="E8" s="64">
        <v>0</v>
      </c>
      <c r="F8" s="64">
        <v>0</v>
      </c>
      <c r="G8" s="89">
        <v>0</v>
      </c>
      <c r="H8" s="53" t="s">
        <v>29</v>
      </c>
      <c r="J8" s="294"/>
    </row>
    <row r="9" spans="1:16" s="54" customFormat="1" ht="25.5" customHeight="1" x14ac:dyDescent="0.2">
      <c r="A9" s="56"/>
      <c r="B9" s="413"/>
      <c r="C9" s="413"/>
      <c r="D9" s="414"/>
      <c r="E9" s="64"/>
      <c r="F9" s="64"/>
      <c r="G9" s="89"/>
      <c r="H9" s="53"/>
      <c r="J9" s="294"/>
    </row>
    <row r="10" spans="1:16" s="54" customFormat="1" ht="12.75" x14ac:dyDescent="0.2">
      <c r="A10" s="56">
        <v>2</v>
      </c>
      <c r="B10" s="422" t="s">
        <v>86</v>
      </c>
      <c r="C10" s="422"/>
      <c r="D10" s="422"/>
      <c r="E10" s="64">
        <v>0</v>
      </c>
      <c r="F10" s="64">
        <v>0</v>
      </c>
      <c r="G10" s="89">
        <v>0</v>
      </c>
      <c r="H10" s="53" t="s">
        <v>29</v>
      </c>
      <c r="J10" s="294"/>
    </row>
    <row r="11" spans="1:16" s="54" customFormat="1" ht="12.75" x14ac:dyDescent="0.2">
      <c r="A11" s="58"/>
      <c r="B11" s="406" t="s">
        <v>84</v>
      </c>
      <c r="C11" s="406"/>
      <c r="D11" s="406"/>
      <c r="E11" s="65">
        <f>SUM(E8:E10)</f>
        <v>0</v>
      </c>
      <c r="F11" s="65">
        <f>SUM(F8:F10)</f>
        <v>0</v>
      </c>
      <c r="G11" s="90">
        <f>SUM(G8:G10)</f>
        <v>0</v>
      </c>
      <c r="H11" s="53" t="s">
        <v>29</v>
      </c>
      <c r="J11" s="96" t="s">
        <v>121</v>
      </c>
    </row>
    <row r="12" spans="1:16" s="54" customFormat="1" ht="12.75" x14ac:dyDescent="0.2">
      <c r="A12" s="59"/>
      <c r="B12" s="421" t="s">
        <v>85</v>
      </c>
      <c r="C12" s="421"/>
      <c r="D12" s="421"/>
      <c r="E12" s="64">
        <v>0</v>
      </c>
      <c r="F12" s="64">
        <v>0</v>
      </c>
      <c r="G12" s="89">
        <v>0</v>
      </c>
      <c r="H12" s="53" t="s">
        <v>29</v>
      </c>
      <c r="J12" s="294"/>
    </row>
    <row r="13" spans="1:16" s="54" customFormat="1" ht="26.25" customHeight="1" x14ac:dyDescent="0.2">
      <c r="A13" s="56">
        <v>1</v>
      </c>
      <c r="B13" s="422" t="s">
        <v>87</v>
      </c>
      <c r="C13" s="422"/>
      <c r="D13" s="422"/>
      <c r="E13" s="64">
        <v>0</v>
      </c>
      <c r="F13" s="64">
        <v>0</v>
      </c>
      <c r="G13" s="89">
        <v>0</v>
      </c>
      <c r="H13" s="53" t="s">
        <v>29</v>
      </c>
      <c r="J13" s="294"/>
    </row>
    <row r="14" spans="1:16" s="54" customFormat="1" ht="12.75" x14ac:dyDescent="0.2">
      <c r="A14" s="56">
        <v>2</v>
      </c>
      <c r="B14" s="423"/>
      <c r="C14" s="423"/>
      <c r="D14" s="423"/>
      <c r="E14" s="64">
        <v>0</v>
      </c>
      <c r="F14" s="64">
        <v>0</v>
      </c>
      <c r="G14" s="89">
        <v>0</v>
      </c>
      <c r="H14" s="53" t="s">
        <v>29</v>
      </c>
      <c r="J14" s="294"/>
    </row>
    <row r="15" spans="1:16" s="54" customFormat="1" ht="12.75" x14ac:dyDescent="0.2">
      <c r="A15" s="58"/>
      <c r="B15" s="406" t="s">
        <v>88</v>
      </c>
      <c r="C15" s="406"/>
      <c r="D15" s="407"/>
      <c r="E15" s="65">
        <f>SUM(E13:E14)</f>
        <v>0</v>
      </c>
      <c r="F15" s="65">
        <f>SUM(F13:F14)</f>
        <v>0</v>
      </c>
      <c r="G15" s="90">
        <f>SUM(G13:G14)</f>
        <v>0</v>
      </c>
      <c r="H15" s="53" t="s">
        <v>29</v>
      </c>
      <c r="J15" s="96" t="s">
        <v>121</v>
      </c>
    </row>
    <row r="16" spans="1:16" s="54" customFormat="1" ht="12.75" x14ac:dyDescent="0.2">
      <c r="A16" s="69"/>
      <c r="B16" s="405" t="s">
        <v>12</v>
      </c>
      <c r="C16" s="405"/>
      <c r="D16" s="405"/>
      <c r="E16" s="66"/>
      <c r="F16" s="66"/>
      <c r="G16" s="91"/>
      <c r="H16" s="53" t="s">
        <v>29</v>
      </c>
      <c r="J16" s="294"/>
    </row>
    <row r="17" spans="1:10" s="54" customFormat="1" ht="12.75" x14ac:dyDescent="0.2">
      <c r="A17" s="271">
        <v>1</v>
      </c>
      <c r="B17" s="411" t="s">
        <v>332</v>
      </c>
      <c r="C17" s="427"/>
      <c r="D17" s="428"/>
      <c r="E17" s="272"/>
      <c r="F17" s="272"/>
      <c r="G17" s="273"/>
      <c r="H17" s="53"/>
      <c r="J17" s="294"/>
    </row>
    <row r="18" spans="1:10" s="54" customFormat="1" ht="39.75" customHeight="1" x14ac:dyDescent="0.2">
      <c r="A18" s="271"/>
      <c r="B18" s="413"/>
      <c r="C18" s="413"/>
      <c r="D18" s="414"/>
      <c r="E18" s="272"/>
      <c r="F18" s="272"/>
      <c r="G18" s="273">
        <v>0</v>
      </c>
      <c r="H18" s="53"/>
      <c r="J18" s="294"/>
    </row>
    <row r="19" spans="1:10" s="54" customFormat="1" ht="12.75" x14ac:dyDescent="0.2">
      <c r="A19" s="271">
        <v>2</v>
      </c>
      <c r="B19" s="411" t="s">
        <v>333</v>
      </c>
      <c r="C19" s="429"/>
      <c r="D19" s="430"/>
      <c r="E19" s="272"/>
      <c r="F19" s="272"/>
      <c r="G19" s="273"/>
      <c r="H19" s="53"/>
      <c r="J19" s="294"/>
    </row>
    <row r="20" spans="1:10" s="54" customFormat="1" ht="50.25" customHeight="1" x14ac:dyDescent="0.2">
      <c r="A20" s="271"/>
      <c r="B20" s="431"/>
      <c r="C20" s="431"/>
      <c r="D20" s="432"/>
      <c r="E20" s="272"/>
      <c r="F20" s="272"/>
      <c r="G20" s="273">
        <v>0</v>
      </c>
      <c r="H20" s="53"/>
      <c r="J20" s="294"/>
    </row>
    <row r="21" spans="1:10" s="54" customFormat="1" ht="12.75" x14ac:dyDescent="0.2">
      <c r="A21" s="81">
        <v>3</v>
      </c>
      <c r="B21" s="424" t="s">
        <v>262</v>
      </c>
      <c r="C21" s="417"/>
      <c r="D21" s="425"/>
      <c r="E21" s="64"/>
      <c r="F21" s="64"/>
      <c r="G21" s="89"/>
      <c r="H21" s="53" t="s">
        <v>29</v>
      </c>
      <c r="J21" s="294"/>
    </row>
    <row r="22" spans="1:10" s="54" customFormat="1" ht="75" customHeight="1" x14ac:dyDescent="0.2">
      <c r="A22" s="80"/>
      <c r="B22" s="417"/>
      <c r="C22" s="417"/>
      <c r="D22" s="425"/>
      <c r="E22" s="64">
        <v>0</v>
      </c>
      <c r="F22" s="64">
        <v>0</v>
      </c>
      <c r="G22" s="89">
        <f>D41</f>
        <v>0</v>
      </c>
      <c r="H22" s="53" t="s">
        <v>29</v>
      </c>
      <c r="J22" s="294"/>
    </row>
    <row r="23" spans="1:10" s="54" customFormat="1" ht="36" x14ac:dyDescent="0.2">
      <c r="A23" s="77"/>
      <c r="B23" s="70"/>
      <c r="C23" s="78" t="s">
        <v>263</v>
      </c>
      <c r="D23" s="79" t="s">
        <v>89</v>
      </c>
      <c r="E23" s="71"/>
      <c r="F23" s="71"/>
      <c r="G23" s="92"/>
      <c r="H23" s="53" t="s">
        <v>29</v>
      </c>
      <c r="J23" s="294"/>
    </row>
    <row r="24" spans="1:10" s="54" customFormat="1" ht="12.75" x14ac:dyDescent="0.2">
      <c r="A24" s="77"/>
      <c r="B24" s="72" t="s">
        <v>90</v>
      </c>
      <c r="C24" s="67">
        <v>0</v>
      </c>
      <c r="D24" s="67">
        <v>0</v>
      </c>
      <c r="E24" s="64"/>
      <c r="F24" s="64"/>
      <c r="G24" s="89"/>
      <c r="H24" s="53" t="s">
        <v>29</v>
      </c>
      <c r="J24" s="294"/>
    </row>
    <row r="25" spans="1:10" s="54" customFormat="1" ht="12.75" x14ac:dyDescent="0.2">
      <c r="A25" s="77"/>
      <c r="B25" s="72" t="s">
        <v>91</v>
      </c>
      <c r="C25" s="68">
        <v>0</v>
      </c>
      <c r="D25" s="68">
        <v>0</v>
      </c>
      <c r="E25" s="64"/>
      <c r="F25" s="64"/>
      <c r="G25" s="89"/>
      <c r="H25" s="53" t="s">
        <v>29</v>
      </c>
      <c r="J25" s="294"/>
    </row>
    <row r="26" spans="1:10" s="54" customFormat="1" ht="12.75" x14ac:dyDescent="0.2">
      <c r="A26" s="77"/>
      <c r="B26" s="72" t="s">
        <v>92</v>
      </c>
      <c r="C26" s="57">
        <f>SUM(C24:C25)</f>
        <v>0</v>
      </c>
      <c r="D26" s="57">
        <f>SUM(D24:D25)</f>
        <v>0</v>
      </c>
      <c r="E26" s="64"/>
      <c r="F26" s="64"/>
      <c r="G26" s="89"/>
      <c r="H26" s="53" t="s">
        <v>29</v>
      </c>
      <c r="J26" s="294"/>
    </row>
    <row r="27" spans="1:10" s="54" customFormat="1" ht="12.75" x14ac:dyDescent="0.2">
      <c r="A27" s="77"/>
      <c r="B27" s="72" t="s">
        <v>93</v>
      </c>
      <c r="C27" s="68"/>
      <c r="D27" s="68">
        <v>0</v>
      </c>
      <c r="E27" s="64"/>
      <c r="F27" s="64"/>
      <c r="G27" s="89"/>
      <c r="H27" s="53" t="s">
        <v>29</v>
      </c>
      <c r="J27" s="294"/>
    </row>
    <row r="28" spans="1:10" s="54" customFormat="1" ht="12.75" x14ac:dyDescent="0.2">
      <c r="A28" s="77"/>
      <c r="B28" s="73" t="s">
        <v>94</v>
      </c>
      <c r="C28" s="74">
        <f>SUM(C26:C27)</f>
        <v>0</v>
      </c>
      <c r="D28" s="74">
        <f>SUM(D26:D27)</f>
        <v>0</v>
      </c>
      <c r="E28" s="75"/>
      <c r="F28" s="75"/>
      <c r="G28" s="93"/>
      <c r="H28" s="53" t="s">
        <v>29</v>
      </c>
      <c r="J28" s="96"/>
    </row>
    <row r="29" spans="1:10" x14ac:dyDescent="0.2">
      <c r="A29" s="77"/>
      <c r="B29" s="72" t="s">
        <v>95</v>
      </c>
      <c r="C29" s="57"/>
      <c r="D29" s="57">
        <v>0</v>
      </c>
      <c r="E29" s="296"/>
      <c r="F29" s="296"/>
      <c r="G29" s="295"/>
      <c r="H29" s="53" t="s">
        <v>29</v>
      </c>
    </row>
    <row r="30" spans="1:10" x14ac:dyDescent="0.2">
      <c r="A30" s="297"/>
      <c r="B30" s="72" t="s">
        <v>96</v>
      </c>
      <c r="C30" s="57"/>
      <c r="D30" s="57">
        <v>0</v>
      </c>
      <c r="E30" s="296"/>
      <c r="F30" s="296"/>
      <c r="G30" s="295"/>
      <c r="H30" s="53" t="s">
        <v>29</v>
      </c>
    </row>
    <row r="31" spans="1:10" x14ac:dyDescent="0.2">
      <c r="A31" s="297"/>
      <c r="B31" s="72" t="s">
        <v>97</v>
      </c>
      <c r="C31" s="57"/>
      <c r="D31" s="57">
        <v>0</v>
      </c>
      <c r="E31" s="296"/>
      <c r="F31" s="296"/>
      <c r="G31" s="295"/>
      <c r="H31" s="53" t="s">
        <v>29</v>
      </c>
    </row>
    <row r="32" spans="1:10" x14ac:dyDescent="0.2">
      <c r="A32" s="297"/>
      <c r="B32" s="72" t="s">
        <v>98</v>
      </c>
      <c r="C32" s="57"/>
      <c r="D32" s="57">
        <v>0</v>
      </c>
      <c r="E32" s="296"/>
      <c r="F32" s="296"/>
      <c r="G32" s="295"/>
      <c r="H32" s="53" t="s">
        <v>29</v>
      </c>
    </row>
    <row r="33" spans="1:10" x14ac:dyDescent="0.2">
      <c r="A33" s="297"/>
      <c r="B33" s="72" t="s">
        <v>99</v>
      </c>
      <c r="C33" s="298"/>
      <c r="D33" s="74">
        <f>SUM(D34:D37)</f>
        <v>0</v>
      </c>
      <c r="E33" s="296"/>
      <c r="F33" s="296"/>
      <c r="G33" s="295"/>
      <c r="H33" s="53" t="s">
        <v>29</v>
      </c>
    </row>
    <row r="34" spans="1:10" x14ac:dyDescent="0.2">
      <c r="A34" s="297"/>
      <c r="B34" s="76" t="s">
        <v>100</v>
      </c>
      <c r="C34" s="57"/>
      <c r="D34" s="57">
        <v>0</v>
      </c>
      <c r="E34" s="296"/>
      <c r="F34" s="296"/>
      <c r="G34" s="295"/>
      <c r="H34" s="53" t="s">
        <v>29</v>
      </c>
    </row>
    <row r="35" spans="1:10" x14ac:dyDescent="0.2">
      <c r="A35" s="297"/>
      <c r="B35" s="76" t="s">
        <v>101</v>
      </c>
      <c r="C35" s="57"/>
      <c r="D35" s="57">
        <v>0</v>
      </c>
      <c r="E35" s="296"/>
      <c r="F35" s="296"/>
      <c r="G35" s="295"/>
      <c r="H35" s="53" t="s">
        <v>29</v>
      </c>
    </row>
    <row r="36" spans="1:10" x14ac:dyDescent="0.2">
      <c r="A36" s="297"/>
      <c r="B36" s="76" t="s">
        <v>102</v>
      </c>
      <c r="C36" s="57"/>
      <c r="D36" s="57">
        <v>0</v>
      </c>
      <c r="E36" s="296"/>
      <c r="F36" s="296"/>
      <c r="G36" s="295"/>
      <c r="H36" s="53" t="s">
        <v>29</v>
      </c>
    </row>
    <row r="37" spans="1:10" x14ac:dyDescent="0.2">
      <c r="A37" s="297"/>
      <c r="B37" s="76" t="s">
        <v>103</v>
      </c>
      <c r="C37" s="57"/>
      <c r="D37" s="57">
        <v>0</v>
      </c>
      <c r="E37" s="296"/>
      <c r="F37" s="296"/>
      <c r="G37" s="295"/>
      <c r="H37" s="53" t="s">
        <v>29</v>
      </c>
    </row>
    <row r="38" spans="1:10" x14ac:dyDescent="0.2">
      <c r="A38" s="297"/>
      <c r="B38" s="72" t="s">
        <v>104</v>
      </c>
      <c r="C38" s="57"/>
      <c r="D38" s="57">
        <v>0</v>
      </c>
      <c r="E38" s="296"/>
      <c r="F38" s="296"/>
      <c r="G38" s="295"/>
      <c r="H38" s="53" t="s">
        <v>29</v>
      </c>
    </row>
    <row r="39" spans="1:10" x14ac:dyDescent="0.2">
      <c r="A39" s="297"/>
      <c r="B39" s="72" t="s">
        <v>105</v>
      </c>
      <c r="C39" s="57"/>
      <c r="D39" s="57">
        <v>0</v>
      </c>
      <c r="E39" s="296"/>
      <c r="F39" s="296"/>
      <c r="G39" s="295"/>
      <c r="H39" s="53" t="s">
        <v>29</v>
      </c>
    </row>
    <row r="40" spans="1:10" s="54" customFormat="1" ht="12.75" x14ac:dyDescent="0.2">
      <c r="A40" s="55"/>
      <c r="B40" s="73" t="s">
        <v>106</v>
      </c>
      <c r="C40" s="74"/>
      <c r="D40" s="74">
        <f>SUM(D30:D33,D38:D39)</f>
        <v>0</v>
      </c>
      <c r="E40" s="75"/>
      <c r="F40" s="75"/>
      <c r="G40" s="93"/>
      <c r="H40" s="53" t="s">
        <v>29</v>
      </c>
      <c r="J40" s="96"/>
    </row>
    <row r="41" spans="1:10" s="54" customFormat="1" ht="12.75" x14ac:dyDescent="0.2">
      <c r="A41" s="55"/>
      <c r="B41" s="83" t="s">
        <v>268</v>
      </c>
      <c r="C41" s="74">
        <f>C28</f>
        <v>0</v>
      </c>
      <c r="D41" s="74">
        <f>D40+D28</f>
        <v>0</v>
      </c>
      <c r="E41" s="75"/>
      <c r="F41" s="75"/>
      <c r="G41" s="93"/>
      <c r="H41" s="53" t="s">
        <v>29</v>
      </c>
      <c r="J41" s="96"/>
    </row>
    <row r="42" spans="1:10" s="54" customFormat="1" ht="48.75" customHeight="1" x14ac:dyDescent="0.2">
      <c r="A42" s="56">
        <v>4</v>
      </c>
      <c r="B42" s="424" t="s">
        <v>107</v>
      </c>
      <c r="C42" s="424"/>
      <c r="D42" s="426"/>
      <c r="E42" s="75"/>
      <c r="F42" s="75"/>
      <c r="G42" s="89">
        <v>0</v>
      </c>
      <c r="H42" s="53" t="s">
        <v>29</v>
      </c>
      <c r="J42" s="294"/>
    </row>
    <row r="43" spans="1:10" s="54" customFormat="1" ht="36.75" customHeight="1" x14ac:dyDescent="0.2">
      <c r="A43" s="56">
        <v>5</v>
      </c>
      <c r="B43" s="422" t="s">
        <v>275</v>
      </c>
      <c r="C43" s="418"/>
      <c r="D43" s="419"/>
      <c r="E43" s="75"/>
      <c r="F43" s="75"/>
      <c r="G43" s="89">
        <v>0</v>
      </c>
      <c r="H43" s="53" t="s">
        <v>29</v>
      </c>
      <c r="J43" s="294"/>
    </row>
    <row r="44" spans="1:10" s="54" customFormat="1" ht="38.25" customHeight="1" x14ac:dyDescent="0.2">
      <c r="A44" s="56">
        <v>6</v>
      </c>
      <c r="B44" s="424" t="s">
        <v>108</v>
      </c>
      <c r="C44" s="417"/>
      <c r="D44" s="425"/>
      <c r="E44" s="75"/>
      <c r="F44" s="75"/>
      <c r="G44" s="89">
        <v>0</v>
      </c>
      <c r="H44" s="53" t="s">
        <v>29</v>
      </c>
      <c r="J44" s="294"/>
    </row>
    <row r="45" spans="1:10" s="54" customFormat="1" ht="63" customHeight="1" x14ac:dyDescent="0.2">
      <c r="A45" s="56">
        <v>7</v>
      </c>
      <c r="B45" s="424" t="s">
        <v>276</v>
      </c>
      <c r="C45" s="417"/>
      <c r="D45" s="425"/>
      <c r="E45" s="75" t="s">
        <v>109</v>
      </c>
      <c r="F45" s="75"/>
      <c r="G45" s="89">
        <v>0</v>
      </c>
      <c r="H45" s="53" t="s">
        <v>29</v>
      </c>
      <c r="J45" s="294"/>
    </row>
    <row r="46" spans="1:10" s="54" customFormat="1" ht="12.75" x14ac:dyDescent="0.2">
      <c r="A46" s="58"/>
      <c r="B46" s="406" t="s">
        <v>110</v>
      </c>
      <c r="C46" s="406"/>
      <c r="D46" s="406"/>
      <c r="E46" s="65">
        <f>SUM(E18:E45)</f>
        <v>0</v>
      </c>
      <c r="F46" s="65">
        <f>SUM(F18:F45)</f>
        <v>0</v>
      </c>
      <c r="G46" s="90">
        <f>SUM(G18:G45)</f>
        <v>0</v>
      </c>
      <c r="H46" s="53" t="s">
        <v>29</v>
      </c>
      <c r="J46" s="96" t="s">
        <v>122</v>
      </c>
    </row>
    <row r="47" spans="1:10" s="54" customFormat="1" ht="12.75" x14ac:dyDescent="0.2">
      <c r="A47" s="84"/>
      <c r="B47" s="435" t="s">
        <v>13</v>
      </c>
      <c r="C47" s="435"/>
      <c r="D47" s="436"/>
      <c r="E47" s="82"/>
      <c r="F47" s="82"/>
      <c r="G47" s="94"/>
      <c r="H47" s="53" t="s">
        <v>29</v>
      </c>
      <c r="J47" s="294"/>
    </row>
    <row r="48" spans="1:10" s="54" customFormat="1" ht="76.5" customHeight="1" x14ac:dyDescent="0.2">
      <c r="A48" s="56">
        <v>1</v>
      </c>
      <c r="B48" s="424" t="s">
        <v>264</v>
      </c>
      <c r="C48" s="417"/>
      <c r="D48" s="425"/>
      <c r="E48" s="75"/>
      <c r="F48" s="75"/>
      <c r="G48" s="89">
        <v>0</v>
      </c>
      <c r="H48" s="53" t="s">
        <v>29</v>
      </c>
      <c r="J48" s="294"/>
    </row>
    <row r="49" spans="1:10" s="54" customFormat="1" ht="39" customHeight="1" x14ac:dyDescent="0.2">
      <c r="A49" s="56">
        <v>2</v>
      </c>
      <c r="B49" s="424" t="s">
        <v>265</v>
      </c>
      <c r="C49" s="417"/>
      <c r="D49" s="425"/>
      <c r="E49" s="75"/>
      <c r="F49" s="75"/>
      <c r="G49" s="89">
        <v>0</v>
      </c>
      <c r="H49" s="53" t="s">
        <v>29</v>
      </c>
      <c r="J49" s="294"/>
    </row>
    <row r="50" spans="1:10" s="54" customFormat="1" ht="37.5" customHeight="1" x14ac:dyDescent="0.2">
      <c r="A50" s="56">
        <v>3</v>
      </c>
      <c r="B50" s="424" t="s">
        <v>111</v>
      </c>
      <c r="C50" s="417"/>
      <c r="D50" s="425"/>
      <c r="E50" s="75"/>
      <c r="F50" s="75"/>
      <c r="G50" s="89">
        <v>0</v>
      </c>
      <c r="H50" s="53" t="s">
        <v>29</v>
      </c>
      <c r="J50" s="294"/>
    </row>
    <row r="51" spans="1:10" s="54" customFormat="1" ht="12.75" x14ac:dyDescent="0.2">
      <c r="A51" s="58"/>
      <c r="B51" s="406" t="s">
        <v>112</v>
      </c>
      <c r="C51" s="406"/>
      <c r="D51" s="406"/>
      <c r="E51" s="65">
        <f>SUM(E48:E50)</f>
        <v>0</v>
      </c>
      <c r="F51" s="65">
        <f>SUM(F48:F50)</f>
        <v>0</v>
      </c>
      <c r="G51" s="90">
        <f>SUM(G48:G50)</f>
        <v>0</v>
      </c>
      <c r="H51" s="53" t="s">
        <v>29</v>
      </c>
      <c r="J51" s="96" t="s">
        <v>123</v>
      </c>
    </row>
    <row r="52" spans="1:10" s="54" customFormat="1" ht="12.75" x14ac:dyDescent="0.2">
      <c r="A52" s="56"/>
      <c r="B52" s="433" t="s">
        <v>14</v>
      </c>
      <c r="C52" s="433"/>
      <c r="D52" s="434"/>
      <c r="E52" s="75"/>
      <c r="F52" s="75"/>
      <c r="G52" s="89">
        <v>0</v>
      </c>
      <c r="H52" s="53" t="s">
        <v>29</v>
      </c>
      <c r="J52" s="294"/>
    </row>
    <row r="53" spans="1:10" s="54" customFormat="1" ht="75.75" customHeight="1" x14ac:dyDescent="0.2">
      <c r="A53" s="56">
        <v>1</v>
      </c>
      <c r="B53" s="424" t="s">
        <v>291</v>
      </c>
      <c r="C53" s="417"/>
      <c r="D53" s="425"/>
      <c r="E53" s="75"/>
      <c r="F53" s="75"/>
      <c r="G53" s="89">
        <v>0</v>
      </c>
      <c r="H53" s="53" t="s">
        <v>29</v>
      </c>
      <c r="J53" s="294"/>
    </row>
    <row r="54" spans="1:10" s="54" customFormat="1" ht="12.75" x14ac:dyDescent="0.2">
      <c r="A54" s="56">
        <v>2</v>
      </c>
      <c r="B54" s="418"/>
      <c r="C54" s="418"/>
      <c r="D54" s="419"/>
      <c r="E54" s="75"/>
      <c r="F54" s="75"/>
      <c r="G54" s="89">
        <v>0</v>
      </c>
      <c r="H54" s="53" t="s">
        <v>29</v>
      </c>
      <c r="J54" s="294"/>
    </row>
    <row r="55" spans="1:10" s="54" customFormat="1" ht="12.75" x14ac:dyDescent="0.2">
      <c r="A55" s="58"/>
      <c r="B55" s="406" t="s">
        <v>113</v>
      </c>
      <c r="C55" s="406"/>
      <c r="D55" s="406"/>
      <c r="E55" s="65">
        <f>SUM(E52:E54)</f>
        <v>0</v>
      </c>
      <c r="F55" s="65">
        <f>SUM(F52:F54)</f>
        <v>0</v>
      </c>
      <c r="G55" s="90">
        <f>SUM(G52:G54)</f>
        <v>0</v>
      </c>
      <c r="H55" s="53" t="s">
        <v>29</v>
      </c>
      <c r="J55" s="96" t="s">
        <v>266</v>
      </c>
    </row>
    <row r="56" spans="1:10" s="54" customFormat="1" ht="12.75" x14ac:dyDescent="0.2">
      <c r="A56" s="56"/>
      <c r="B56" s="433" t="s">
        <v>15</v>
      </c>
      <c r="C56" s="433"/>
      <c r="D56" s="434"/>
      <c r="E56" s="75"/>
      <c r="F56" s="75"/>
      <c r="G56" s="89"/>
      <c r="H56" s="53" t="s">
        <v>29</v>
      </c>
      <c r="J56" s="294"/>
    </row>
    <row r="57" spans="1:10" s="54" customFormat="1" ht="51" customHeight="1" x14ac:dyDescent="0.2">
      <c r="A57" s="56">
        <v>1</v>
      </c>
      <c r="B57" s="424" t="s">
        <v>116</v>
      </c>
      <c r="C57" s="417"/>
      <c r="D57" s="425"/>
      <c r="E57" s="75"/>
      <c r="F57" s="75"/>
      <c r="G57" s="89">
        <v>0</v>
      </c>
      <c r="H57" s="53" t="s">
        <v>29</v>
      </c>
      <c r="J57" s="294"/>
    </row>
    <row r="58" spans="1:10" s="54" customFormat="1" ht="48.75" customHeight="1" x14ac:dyDescent="0.2">
      <c r="A58" s="56">
        <v>2</v>
      </c>
      <c r="B58" s="424" t="s">
        <v>269</v>
      </c>
      <c r="C58" s="417"/>
      <c r="D58" s="425"/>
      <c r="E58" s="75"/>
      <c r="F58" s="75"/>
      <c r="G58" s="89">
        <v>0</v>
      </c>
      <c r="H58" s="53" t="s">
        <v>29</v>
      </c>
      <c r="J58" s="294"/>
    </row>
    <row r="59" spans="1:10" s="54" customFormat="1" ht="43.5" customHeight="1" x14ac:dyDescent="0.2">
      <c r="A59" s="56">
        <v>3</v>
      </c>
      <c r="B59" s="424" t="s">
        <v>114</v>
      </c>
      <c r="C59" s="417"/>
      <c r="D59" s="425"/>
      <c r="E59" s="75"/>
      <c r="F59" s="75"/>
      <c r="G59" s="89">
        <v>0</v>
      </c>
      <c r="H59" s="53" t="s">
        <v>29</v>
      </c>
      <c r="J59" s="294"/>
    </row>
    <row r="60" spans="1:10" s="54" customFormat="1" ht="63" customHeight="1" x14ac:dyDescent="0.2">
      <c r="A60" s="56">
        <v>4</v>
      </c>
      <c r="B60" s="424" t="s">
        <v>115</v>
      </c>
      <c r="C60" s="417"/>
      <c r="D60" s="425"/>
      <c r="E60" s="75"/>
      <c r="F60" s="75"/>
      <c r="G60" s="89">
        <v>0</v>
      </c>
      <c r="H60" s="53" t="s">
        <v>29</v>
      </c>
      <c r="J60" s="294"/>
    </row>
    <row r="61" spans="1:10" s="54" customFormat="1" ht="149.25" customHeight="1" x14ac:dyDescent="0.2">
      <c r="A61" s="56">
        <v>5</v>
      </c>
      <c r="B61" s="424" t="s">
        <v>311</v>
      </c>
      <c r="C61" s="417"/>
      <c r="D61" s="425"/>
      <c r="E61" s="75"/>
      <c r="F61" s="75"/>
      <c r="G61" s="89">
        <v>0</v>
      </c>
      <c r="H61" s="53" t="s">
        <v>29</v>
      </c>
      <c r="J61" s="294"/>
    </row>
    <row r="62" spans="1:10" s="54" customFormat="1" ht="12.75" x14ac:dyDescent="0.2">
      <c r="A62" s="58"/>
      <c r="B62" s="406" t="s">
        <v>117</v>
      </c>
      <c r="C62" s="406"/>
      <c r="D62" s="406"/>
      <c r="E62" s="65">
        <f>SUM(E57:E61)</f>
        <v>0</v>
      </c>
      <c r="F62" s="65">
        <f>SUM(F57:F61)</f>
        <v>0</v>
      </c>
      <c r="G62" s="90">
        <f>SUM(G57:G61)</f>
        <v>0</v>
      </c>
      <c r="H62" s="53" t="s">
        <v>29</v>
      </c>
      <c r="J62" s="96" t="s">
        <v>267</v>
      </c>
    </row>
    <row r="63" spans="1:10" s="54" customFormat="1" ht="12.75" x14ac:dyDescent="0.2">
      <c r="A63" s="56"/>
      <c r="B63" s="433" t="s">
        <v>16</v>
      </c>
      <c r="C63" s="433"/>
      <c r="D63" s="434"/>
      <c r="E63" s="75"/>
      <c r="F63" s="75"/>
      <c r="G63" s="89"/>
      <c r="H63" s="53" t="s">
        <v>29</v>
      </c>
      <c r="J63" s="294"/>
    </row>
    <row r="64" spans="1:10" s="54" customFormat="1" ht="12.75" x14ac:dyDescent="0.2">
      <c r="A64" s="56">
        <v>1</v>
      </c>
      <c r="B64" s="418"/>
      <c r="C64" s="418"/>
      <c r="D64" s="419"/>
      <c r="E64" s="64">
        <v>0</v>
      </c>
      <c r="F64" s="64">
        <v>0</v>
      </c>
      <c r="G64" s="89">
        <v>0</v>
      </c>
      <c r="H64" s="53" t="s">
        <v>29</v>
      </c>
      <c r="J64" s="294"/>
    </row>
    <row r="65" spans="1:10" s="54" customFormat="1" ht="12.75" x14ac:dyDescent="0.2">
      <c r="A65" s="56">
        <v>2</v>
      </c>
      <c r="B65" s="418"/>
      <c r="C65" s="418"/>
      <c r="D65" s="419"/>
      <c r="E65" s="64">
        <v>0</v>
      </c>
      <c r="F65" s="64">
        <v>0</v>
      </c>
      <c r="G65" s="89">
        <v>0</v>
      </c>
      <c r="H65" s="53" t="s">
        <v>29</v>
      </c>
      <c r="J65" s="294"/>
    </row>
    <row r="66" spans="1:10" s="54" customFormat="1" ht="12.75" x14ac:dyDescent="0.2">
      <c r="A66" s="58"/>
      <c r="B66" s="406" t="s">
        <v>118</v>
      </c>
      <c r="C66" s="406"/>
      <c r="D66" s="406"/>
      <c r="E66" s="65">
        <f>SUM(E64:E65)</f>
        <v>0</v>
      </c>
      <c r="F66" s="65">
        <f>SUM(F64:F65)</f>
        <v>0</v>
      </c>
      <c r="G66" s="90">
        <f>SUM(G64:G65)</f>
        <v>0</v>
      </c>
      <c r="H66" s="53" t="s">
        <v>29</v>
      </c>
      <c r="J66" s="96" t="s">
        <v>124</v>
      </c>
    </row>
    <row r="67" spans="1:10" s="54" customFormat="1" ht="12.75" x14ac:dyDescent="0.2">
      <c r="A67" s="56"/>
      <c r="B67" s="433" t="s">
        <v>309</v>
      </c>
      <c r="C67" s="433"/>
      <c r="D67" s="434"/>
      <c r="E67" s="75"/>
      <c r="F67" s="75"/>
      <c r="G67" s="89"/>
      <c r="H67" s="53" t="s">
        <v>29</v>
      </c>
      <c r="J67" s="294"/>
    </row>
    <row r="68" spans="1:10" s="54" customFormat="1" ht="12.75" x14ac:dyDescent="0.2">
      <c r="A68" s="56">
        <v>1</v>
      </c>
      <c r="B68" s="418"/>
      <c r="C68" s="418"/>
      <c r="D68" s="419"/>
      <c r="E68" s="64">
        <v>0</v>
      </c>
      <c r="F68" s="64">
        <v>0</v>
      </c>
      <c r="G68" s="89">
        <f>D40</f>
        <v>0</v>
      </c>
      <c r="H68" s="53" t="s">
        <v>29</v>
      </c>
      <c r="J68" s="294"/>
    </row>
    <row r="69" spans="1:10" s="54" customFormat="1" ht="12.75" x14ac:dyDescent="0.2">
      <c r="A69" s="56">
        <v>2</v>
      </c>
      <c r="B69" s="418"/>
      <c r="C69" s="418"/>
      <c r="D69" s="419"/>
      <c r="E69" s="64">
        <v>0</v>
      </c>
      <c r="F69" s="64">
        <v>0</v>
      </c>
      <c r="G69" s="89">
        <f>D41</f>
        <v>0</v>
      </c>
      <c r="H69" s="53" t="s">
        <v>29</v>
      </c>
      <c r="J69" s="294"/>
    </row>
    <row r="70" spans="1:10" s="54" customFormat="1" ht="12.75" x14ac:dyDescent="0.2">
      <c r="A70" s="58"/>
      <c r="B70" s="406" t="s">
        <v>119</v>
      </c>
      <c r="C70" s="406"/>
      <c r="D70" s="406"/>
      <c r="E70" s="65">
        <f>SUM(E68:E69)</f>
        <v>0</v>
      </c>
      <c r="F70" s="65">
        <f>SUM(F68:F69)</f>
        <v>0</v>
      </c>
      <c r="G70" s="90">
        <f>SUM(G68:G69)</f>
        <v>0</v>
      </c>
      <c r="H70" s="53" t="s">
        <v>29</v>
      </c>
      <c r="J70" s="96" t="s">
        <v>125</v>
      </c>
    </row>
    <row r="71" spans="1:10" ht="15" thickBot="1" x14ac:dyDescent="0.25">
      <c r="A71" s="85"/>
      <c r="B71" s="437" t="s">
        <v>257</v>
      </c>
      <c r="C71" s="437"/>
      <c r="D71" s="438"/>
      <c r="E71" s="86">
        <f>E70+E66+E62+E55+E51+E46+E15+E11</f>
        <v>0</v>
      </c>
      <c r="F71" s="86">
        <f>F70+F66+F62+F55+F51+F46+F15+F11</f>
        <v>0</v>
      </c>
      <c r="G71" s="95">
        <f>G70+G66+G62+G55+G51+G46+G15+G11</f>
        <v>0</v>
      </c>
      <c r="H71" s="53" t="s">
        <v>29</v>
      </c>
      <c r="J71" s="96" t="s">
        <v>126</v>
      </c>
    </row>
    <row r="72" spans="1:10" ht="15" thickBot="1" x14ac:dyDescent="0.25">
      <c r="H72" s="53" t="s">
        <v>29</v>
      </c>
    </row>
    <row r="73" spans="1:10" s="54" customFormat="1" ht="12.75" x14ac:dyDescent="0.2">
      <c r="A73" s="172"/>
      <c r="B73" s="415" t="s">
        <v>260</v>
      </c>
      <c r="C73" s="415"/>
      <c r="D73" s="416"/>
      <c r="E73" s="173"/>
      <c r="F73" s="173"/>
      <c r="G73" s="174"/>
      <c r="H73" s="53" t="s">
        <v>29</v>
      </c>
      <c r="J73" s="294"/>
    </row>
    <row r="74" spans="1:10" s="54" customFormat="1" ht="12.75" x14ac:dyDescent="0.2">
      <c r="A74" s="56">
        <v>1</v>
      </c>
      <c r="B74" s="417" t="s">
        <v>258</v>
      </c>
      <c r="C74" s="418"/>
      <c r="D74" s="419"/>
      <c r="E74" s="64"/>
      <c r="F74" s="64">
        <v>0</v>
      </c>
      <c r="G74" s="89"/>
      <c r="H74" s="53" t="s">
        <v>29</v>
      </c>
      <c r="J74" s="294"/>
    </row>
    <row r="75" spans="1:10" s="54" customFormat="1" ht="13.5" thickBot="1" x14ac:dyDescent="0.25">
      <c r="A75" s="175"/>
      <c r="B75" s="420" t="s">
        <v>259</v>
      </c>
      <c r="C75" s="420"/>
      <c r="D75" s="420"/>
      <c r="E75" s="86">
        <f>SUM(E74:E74)</f>
        <v>0</v>
      </c>
      <c r="F75" s="86">
        <f>SUM(F74:F74)</f>
        <v>0</v>
      </c>
      <c r="G75" s="95">
        <f>SUM(G74:G74)</f>
        <v>0</v>
      </c>
      <c r="H75" s="53" t="s">
        <v>30</v>
      </c>
      <c r="J75" s="96" t="s">
        <v>285</v>
      </c>
    </row>
  </sheetData>
  <mergeCells count="50">
    <mergeCell ref="B59:D59"/>
    <mergeCell ref="B61:D61"/>
    <mergeCell ref="B58:D58"/>
    <mergeCell ref="B60:D60"/>
    <mergeCell ref="B57:D57"/>
    <mergeCell ref="B71:D71"/>
    <mergeCell ref="B62:D62"/>
    <mergeCell ref="B63:D63"/>
    <mergeCell ref="B64:D64"/>
    <mergeCell ref="B65:D65"/>
    <mergeCell ref="B70:D70"/>
    <mergeCell ref="B66:D66"/>
    <mergeCell ref="B67:D67"/>
    <mergeCell ref="B68:D68"/>
    <mergeCell ref="B69:D69"/>
    <mergeCell ref="B51:D51"/>
    <mergeCell ref="B52:D52"/>
    <mergeCell ref="B53:D53"/>
    <mergeCell ref="B54:D54"/>
    <mergeCell ref="B55:D55"/>
    <mergeCell ref="B46:D46"/>
    <mergeCell ref="B47:D47"/>
    <mergeCell ref="B48:D48"/>
    <mergeCell ref="B49:D49"/>
    <mergeCell ref="B50:D50"/>
    <mergeCell ref="B73:D73"/>
    <mergeCell ref="B74:D74"/>
    <mergeCell ref="B75:D75"/>
    <mergeCell ref="B12:D12"/>
    <mergeCell ref="B10:D10"/>
    <mergeCell ref="B11:D11"/>
    <mergeCell ref="B13:D13"/>
    <mergeCell ref="B14:D14"/>
    <mergeCell ref="B21:D22"/>
    <mergeCell ref="B42:D42"/>
    <mergeCell ref="B43:D43"/>
    <mergeCell ref="B44:D44"/>
    <mergeCell ref="B17:D18"/>
    <mergeCell ref="B19:D20"/>
    <mergeCell ref="B56:D56"/>
    <mergeCell ref="B45:D45"/>
    <mergeCell ref="A1:G1"/>
    <mergeCell ref="A2:G2"/>
    <mergeCell ref="A3:G3"/>
    <mergeCell ref="A4:G4"/>
    <mergeCell ref="B16:D16"/>
    <mergeCell ref="B15:D15"/>
    <mergeCell ref="B7:D7"/>
    <mergeCell ref="A5:G5"/>
    <mergeCell ref="B8:D9"/>
  </mergeCells>
  <printOptions horizontalCentered="1"/>
  <pageMargins left="0.7" right="0.7" top="0.65" bottom="0.46" header="0.3" footer="0.21"/>
  <pageSetup scale="72" fitToHeight="0" orientation="landscape" r:id="rId1"/>
  <headerFooter>
    <oddHeader>&amp;L&amp;"Arial,Bold"&amp;12E. Justification for Technical and Base Adjustments</oddHeader>
    <oddFooter>&amp;C&amp;"Arial,Regular"Exhibit E - Justification for Technical and Base Adjustments</oddFooter>
  </headerFooter>
  <rowBreaks count="2" manualBreakCount="2">
    <brk id="41" max="6" man="1"/>
    <brk id="5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
  <sheetViews>
    <sheetView topLeftCell="A25" zoomScaleNormal="100" zoomScaleSheetLayoutView="80" workbookViewId="0">
      <selection activeCell="AB59" sqref="Y59:AB59"/>
    </sheetView>
  </sheetViews>
  <sheetFormatPr defaultRowHeight="14.25" x14ac:dyDescent="0.2"/>
  <cols>
    <col min="1" max="1" width="37.5703125" style="9" customWidth="1"/>
    <col min="2" max="3" width="8.28515625" style="9" customWidth="1"/>
    <col min="4" max="4" width="12.7109375" style="9" customWidth="1"/>
    <col min="5" max="5" width="7.140625" style="9" customWidth="1"/>
    <col min="6" max="6" width="8.7109375" style="9" customWidth="1"/>
    <col min="7" max="7" width="12.7109375" style="9" customWidth="1"/>
    <col min="8" max="9" width="8.28515625" style="9" customWidth="1"/>
    <col min="10" max="12" width="12.7109375" style="9" customWidth="1"/>
    <col min="13" max="14" width="8.28515625" style="9" customWidth="1"/>
    <col min="15" max="15" width="12.7109375" style="9" customWidth="1"/>
    <col min="16" max="16" width="14" style="4" bestFit="1" customWidth="1"/>
    <col min="17" max="17" width="4.570312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x14ac:dyDescent="0.25">
      <c r="A1" s="370" t="s">
        <v>127</v>
      </c>
      <c r="B1" s="370"/>
      <c r="C1" s="370"/>
      <c r="D1" s="370"/>
      <c r="E1" s="370"/>
      <c r="F1" s="370"/>
      <c r="G1" s="370"/>
      <c r="H1" s="370"/>
      <c r="I1" s="370"/>
      <c r="J1" s="370"/>
      <c r="K1" s="370"/>
      <c r="L1" s="370"/>
      <c r="M1" s="370"/>
      <c r="N1" s="370"/>
      <c r="O1" s="370"/>
      <c r="P1" s="98" t="s">
        <v>29</v>
      </c>
      <c r="Q1" s="6"/>
      <c r="R1" s="6"/>
      <c r="S1" s="6"/>
      <c r="T1" s="6"/>
      <c r="U1" s="6"/>
      <c r="V1" s="6"/>
      <c r="W1" s="6"/>
    </row>
    <row r="2" spans="1:23" ht="15" x14ac:dyDescent="0.2">
      <c r="A2" s="371" t="str">
        <f>'B. Summ of Req.'!A2:D2</f>
        <v>Office on Violence Against Women</v>
      </c>
      <c r="B2" s="371"/>
      <c r="C2" s="371"/>
      <c r="D2" s="371"/>
      <c r="E2" s="371"/>
      <c r="F2" s="371"/>
      <c r="G2" s="371"/>
      <c r="H2" s="371"/>
      <c r="I2" s="371"/>
      <c r="J2" s="371"/>
      <c r="K2" s="371"/>
      <c r="L2" s="371"/>
      <c r="M2" s="371"/>
      <c r="N2" s="371"/>
      <c r="O2" s="371"/>
      <c r="P2" s="98" t="s">
        <v>29</v>
      </c>
      <c r="Q2" s="7"/>
      <c r="R2" s="7"/>
      <c r="S2" s="7"/>
      <c r="T2" s="7"/>
      <c r="U2" s="7"/>
      <c r="V2" s="7"/>
      <c r="W2" s="7"/>
    </row>
    <row r="3" spans="1:23" x14ac:dyDescent="0.2">
      <c r="A3" s="380" t="str">
        <f>'B. Summ of Req.'!A3:D3</f>
        <v>Grant Programs</v>
      </c>
      <c r="B3" s="380"/>
      <c r="C3" s="380"/>
      <c r="D3" s="380"/>
      <c r="E3" s="380"/>
      <c r="F3" s="380"/>
      <c r="G3" s="380"/>
      <c r="H3" s="380"/>
      <c r="I3" s="380"/>
      <c r="J3" s="380"/>
      <c r="K3" s="380"/>
      <c r="L3" s="380"/>
      <c r="M3" s="380"/>
      <c r="N3" s="380"/>
      <c r="O3" s="380"/>
      <c r="P3" s="98" t="s">
        <v>29</v>
      </c>
      <c r="Q3" s="10"/>
      <c r="R3" s="10"/>
      <c r="S3" s="10"/>
      <c r="T3" s="10"/>
      <c r="U3" s="10"/>
      <c r="V3" s="10"/>
      <c r="W3" s="10"/>
    </row>
    <row r="4" spans="1:23" x14ac:dyDescent="0.2">
      <c r="A4" s="377" t="s">
        <v>2</v>
      </c>
      <c r="B4" s="377"/>
      <c r="C4" s="377"/>
      <c r="D4" s="377"/>
      <c r="E4" s="377"/>
      <c r="F4" s="377"/>
      <c r="G4" s="377"/>
      <c r="H4" s="377"/>
      <c r="I4" s="377"/>
      <c r="J4" s="377"/>
      <c r="K4" s="377"/>
      <c r="L4" s="377"/>
      <c r="M4" s="377"/>
      <c r="N4" s="377"/>
      <c r="O4" s="377"/>
      <c r="P4" s="98" t="s">
        <v>29</v>
      </c>
      <c r="Q4" s="8"/>
      <c r="R4" s="8"/>
      <c r="S4" s="8"/>
      <c r="T4" s="8"/>
      <c r="U4" s="8"/>
      <c r="V4" s="8"/>
      <c r="W4" s="8"/>
    </row>
    <row r="5" spans="1:23" x14ac:dyDescent="0.2">
      <c r="A5" s="8"/>
      <c r="B5" s="8"/>
      <c r="C5" s="8"/>
      <c r="D5" s="8"/>
      <c r="E5" s="8"/>
      <c r="F5" s="8"/>
      <c r="G5" s="8"/>
      <c r="H5" s="8"/>
      <c r="I5" s="8"/>
      <c r="J5" s="8"/>
      <c r="K5" s="8"/>
      <c r="L5" s="8"/>
      <c r="M5" s="8"/>
      <c r="N5" s="8"/>
      <c r="O5" s="8"/>
      <c r="P5" s="98" t="s">
        <v>29</v>
      </c>
      <c r="Q5" s="8"/>
      <c r="R5" s="8"/>
      <c r="S5" s="8"/>
      <c r="T5" s="8"/>
      <c r="U5" s="8"/>
      <c r="V5" s="8"/>
      <c r="W5" s="8"/>
    </row>
    <row r="6" spans="1:23" ht="15" thickBot="1" x14ac:dyDescent="0.25">
      <c r="A6" s="97"/>
      <c r="B6" s="97"/>
      <c r="C6" s="97"/>
      <c r="D6" s="97"/>
      <c r="E6" s="97"/>
      <c r="F6" s="97"/>
      <c r="G6" s="97"/>
      <c r="H6" s="97"/>
      <c r="I6" s="97"/>
      <c r="J6" s="97"/>
      <c r="K6" s="97"/>
      <c r="L6" s="97"/>
      <c r="M6" s="97"/>
      <c r="N6" s="97"/>
      <c r="O6" s="97"/>
      <c r="P6" s="98" t="s">
        <v>29</v>
      </c>
      <c r="Q6" s="8"/>
      <c r="R6" s="8"/>
      <c r="S6" s="8"/>
      <c r="T6" s="8"/>
      <c r="U6" s="8"/>
      <c r="V6" s="8"/>
      <c r="W6" s="8"/>
    </row>
    <row r="7" spans="1:23" ht="33.75" customHeight="1" x14ac:dyDescent="0.2">
      <c r="A7" s="378" t="s">
        <v>251</v>
      </c>
      <c r="B7" s="381" t="s">
        <v>321</v>
      </c>
      <c r="C7" s="381"/>
      <c r="D7" s="381"/>
      <c r="E7" s="381" t="s">
        <v>247</v>
      </c>
      <c r="F7" s="391"/>
      <c r="G7" s="392"/>
      <c r="H7" s="381" t="s">
        <v>128</v>
      </c>
      <c r="I7" s="381"/>
      <c r="J7" s="381"/>
      <c r="K7" s="182" t="s">
        <v>129</v>
      </c>
      <c r="L7" s="182" t="s">
        <v>270</v>
      </c>
      <c r="M7" s="381" t="s">
        <v>139</v>
      </c>
      <c r="N7" s="381"/>
      <c r="O7" s="382"/>
      <c r="P7" s="98" t="s">
        <v>29</v>
      </c>
    </row>
    <row r="8" spans="1:23" ht="28.5" x14ac:dyDescent="0.2">
      <c r="A8" s="379"/>
      <c r="B8" s="11" t="s">
        <v>4</v>
      </c>
      <c r="C8" s="176" t="s">
        <v>245</v>
      </c>
      <c r="D8" s="11" t="s">
        <v>5</v>
      </c>
      <c r="E8" s="11" t="s">
        <v>4</v>
      </c>
      <c r="F8" s="176" t="s">
        <v>245</v>
      </c>
      <c r="G8" s="11" t="s">
        <v>5</v>
      </c>
      <c r="H8" s="11" t="s">
        <v>4</v>
      </c>
      <c r="I8" s="11" t="s">
        <v>245</v>
      </c>
      <c r="J8" s="11" t="s">
        <v>5</v>
      </c>
      <c r="K8" s="22" t="s">
        <v>5</v>
      </c>
      <c r="L8" s="11" t="s">
        <v>5</v>
      </c>
      <c r="M8" s="11" t="s">
        <v>4</v>
      </c>
      <c r="N8" s="11" t="s">
        <v>245</v>
      </c>
      <c r="O8" s="12" t="s">
        <v>5</v>
      </c>
      <c r="P8" s="98" t="s">
        <v>29</v>
      </c>
    </row>
    <row r="9" spans="1:23" ht="30" x14ac:dyDescent="0.2">
      <c r="A9" s="303" t="s">
        <v>345</v>
      </c>
      <c r="B9" s="215">
        <v>0</v>
      </c>
      <c r="C9" s="215">
        <v>0</v>
      </c>
      <c r="D9" s="215">
        <v>0</v>
      </c>
      <c r="E9" s="215">
        <v>0</v>
      </c>
      <c r="F9" s="215">
        <v>0</v>
      </c>
      <c r="G9" s="215">
        <v>0</v>
      </c>
      <c r="H9" s="215">
        <v>0</v>
      </c>
      <c r="I9" s="215">
        <v>0</v>
      </c>
      <c r="J9" s="215">
        <v>0</v>
      </c>
      <c r="K9" s="215">
        <v>0</v>
      </c>
      <c r="L9" s="215"/>
      <c r="M9" s="215">
        <f t="shared" ref="M9:N9" si="0">B9+H9</f>
        <v>0</v>
      </c>
      <c r="N9" s="215">
        <f t="shared" si="0"/>
        <v>0</v>
      </c>
      <c r="O9" s="216">
        <f>D9+J9+K9+L9+G9</f>
        <v>0</v>
      </c>
      <c r="P9" s="98" t="s">
        <v>29</v>
      </c>
    </row>
    <row r="10" spans="1:23" x14ac:dyDescent="0.2">
      <c r="A10" s="301" t="s">
        <v>370</v>
      </c>
      <c r="B10" s="227">
        <v>0</v>
      </c>
      <c r="C10" s="227">
        <v>0</v>
      </c>
      <c r="D10" s="227">
        <v>189000</v>
      </c>
      <c r="E10" s="227">
        <v>0</v>
      </c>
      <c r="F10" s="227">
        <v>0</v>
      </c>
      <c r="G10" s="227">
        <v>-6634</v>
      </c>
      <c r="H10" s="227">
        <v>0</v>
      </c>
      <c r="I10" s="227">
        <v>0</v>
      </c>
      <c r="J10" s="227">
        <f>103.254+188.419</f>
        <v>291.673</v>
      </c>
      <c r="K10" s="227">
        <v>8332</v>
      </c>
      <c r="L10" s="227">
        <f>1245.9+24.659</f>
        <v>1270.5590000000002</v>
      </c>
      <c r="M10" s="227">
        <v>0</v>
      </c>
      <c r="N10" s="227">
        <v>0</v>
      </c>
      <c r="O10" s="228">
        <f t="shared" ref="O10:O32" si="1">D10+J10+K10+L10+G10</f>
        <v>192260.23200000002</v>
      </c>
      <c r="P10" s="98"/>
    </row>
    <row r="11" spans="1:23" x14ac:dyDescent="0.2">
      <c r="A11" s="301" t="s">
        <v>346</v>
      </c>
      <c r="B11" s="227">
        <v>0</v>
      </c>
      <c r="C11" s="227">
        <v>0</v>
      </c>
      <c r="D11" s="227">
        <v>25000</v>
      </c>
      <c r="E11" s="227">
        <v>0</v>
      </c>
      <c r="F11" s="227">
        <v>0</v>
      </c>
      <c r="G11" s="227">
        <v>-1477</v>
      </c>
      <c r="H11" s="227">
        <v>0</v>
      </c>
      <c r="I11" s="227">
        <v>0</v>
      </c>
      <c r="J11" s="227">
        <v>0</v>
      </c>
      <c r="K11" s="227">
        <v>1778</v>
      </c>
      <c r="L11" s="227">
        <v>607.55899999999997</v>
      </c>
      <c r="M11" s="227">
        <v>0</v>
      </c>
      <c r="N11" s="227">
        <v>0</v>
      </c>
      <c r="O11" s="228">
        <f t="shared" si="1"/>
        <v>25908.559000000001</v>
      </c>
      <c r="P11" s="98"/>
    </row>
    <row r="12" spans="1:23" x14ac:dyDescent="0.2">
      <c r="A12" s="301" t="s">
        <v>347</v>
      </c>
      <c r="B12" s="227">
        <v>0</v>
      </c>
      <c r="C12" s="227">
        <v>0</v>
      </c>
      <c r="D12" s="227">
        <v>3000</v>
      </c>
      <c r="E12" s="227">
        <v>0</v>
      </c>
      <c r="F12" s="227">
        <v>0</v>
      </c>
      <c r="G12" s="227"/>
      <c r="H12" s="227">
        <v>0</v>
      </c>
      <c r="I12" s="227">
        <v>0</v>
      </c>
      <c r="J12" s="227">
        <v>0</v>
      </c>
      <c r="K12" s="227"/>
      <c r="L12" s="227"/>
      <c r="M12" s="227">
        <v>0</v>
      </c>
      <c r="N12" s="227">
        <v>0</v>
      </c>
      <c r="O12" s="228">
        <f t="shared" si="1"/>
        <v>3000</v>
      </c>
      <c r="P12" s="98"/>
    </row>
    <row r="13" spans="1:23" x14ac:dyDescent="0.2">
      <c r="A13" s="301" t="s">
        <v>348</v>
      </c>
      <c r="B13" s="227">
        <v>0</v>
      </c>
      <c r="C13" s="227">
        <v>0</v>
      </c>
      <c r="D13" s="227">
        <v>50000</v>
      </c>
      <c r="E13" s="227">
        <v>0</v>
      </c>
      <c r="F13" s="227">
        <v>0</v>
      </c>
      <c r="G13" s="227">
        <v>-1008</v>
      </c>
      <c r="H13" s="227">
        <v>0</v>
      </c>
      <c r="I13" s="227">
        <v>0</v>
      </c>
      <c r="J13" s="227">
        <f>277.227</f>
        <v>277.22699999999998</v>
      </c>
      <c r="K13" s="227">
        <v>3941</v>
      </c>
      <c r="L13" s="227">
        <f>2603.166+9.361</f>
        <v>2612.527</v>
      </c>
      <c r="M13" s="227">
        <v>0</v>
      </c>
      <c r="N13" s="227">
        <v>0</v>
      </c>
      <c r="O13" s="228">
        <f t="shared" si="1"/>
        <v>55822.754000000001</v>
      </c>
      <c r="P13" s="98"/>
    </row>
    <row r="14" spans="1:23" x14ac:dyDescent="0.2">
      <c r="A14" s="301" t="s">
        <v>361</v>
      </c>
      <c r="B14" s="227">
        <v>0</v>
      </c>
      <c r="C14" s="227">
        <v>0</v>
      </c>
      <c r="D14" s="227">
        <v>23000</v>
      </c>
      <c r="E14" s="227">
        <v>0</v>
      </c>
      <c r="F14" s="227">
        <v>0</v>
      </c>
      <c r="G14" s="227"/>
      <c r="H14" s="227">
        <v>0</v>
      </c>
      <c r="I14" s="227">
        <v>0</v>
      </c>
      <c r="J14" s="227">
        <v>0</v>
      </c>
      <c r="K14" s="227">
        <v>1967</v>
      </c>
      <c r="L14" s="227">
        <f>139.35+0.34</f>
        <v>139.69</v>
      </c>
      <c r="M14" s="227">
        <v>0</v>
      </c>
      <c r="N14" s="227">
        <v>0</v>
      </c>
      <c r="O14" s="228">
        <f t="shared" si="1"/>
        <v>25106.69</v>
      </c>
      <c r="P14" s="98"/>
    </row>
    <row r="15" spans="1:23" x14ac:dyDescent="0.2">
      <c r="A15" s="301" t="s">
        <v>349</v>
      </c>
      <c r="B15" s="227">
        <v>0</v>
      </c>
      <c r="C15" s="227">
        <v>0</v>
      </c>
      <c r="D15" s="307" t="s">
        <v>369</v>
      </c>
      <c r="E15" s="227">
        <v>0</v>
      </c>
      <c r="F15" s="227">
        <v>0</v>
      </c>
      <c r="G15" s="227"/>
      <c r="H15" s="227">
        <v>0</v>
      </c>
      <c r="I15" s="227">
        <v>0</v>
      </c>
      <c r="J15" s="227">
        <v>0</v>
      </c>
      <c r="K15" s="227"/>
      <c r="L15" s="227"/>
      <c r="M15" s="227">
        <v>0</v>
      </c>
      <c r="N15" s="227">
        <v>0</v>
      </c>
      <c r="O15" s="228">
        <v>0</v>
      </c>
      <c r="P15" s="98"/>
    </row>
    <row r="16" spans="1:23" x14ac:dyDescent="0.2">
      <c r="A16" s="301" t="s">
        <v>350</v>
      </c>
      <c r="B16" s="227">
        <v>0</v>
      </c>
      <c r="C16" s="227">
        <v>0</v>
      </c>
      <c r="D16" s="227">
        <v>34000</v>
      </c>
      <c r="E16" s="227">
        <v>0</v>
      </c>
      <c r="F16" s="227">
        <v>0</v>
      </c>
      <c r="G16" s="227">
        <v>-1000</v>
      </c>
      <c r="H16" s="227">
        <v>0</v>
      </c>
      <c r="I16" s="227">
        <v>0</v>
      </c>
      <c r="J16" s="227">
        <v>0</v>
      </c>
      <c r="K16" s="227">
        <v>6929</v>
      </c>
      <c r="L16" s="227">
        <f>1342.97+9.361</f>
        <v>1352.3310000000001</v>
      </c>
      <c r="M16" s="227">
        <v>0</v>
      </c>
      <c r="N16" s="227">
        <v>0</v>
      </c>
      <c r="O16" s="228">
        <f t="shared" si="1"/>
        <v>41281.330999999998</v>
      </c>
      <c r="P16" s="98"/>
    </row>
    <row r="17" spans="1:16" x14ac:dyDescent="0.2">
      <c r="A17" s="301" t="s">
        <v>351</v>
      </c>
      <c r="B17" s="227">
        <v>0</v>
      </c>
      <c r="C17" s="227">
        <v>0</v>
      </c>
      <c r="D17" s="227">
        <v>9000</v>
      </c>
      <c r="E17" s="227">
        <v>0</v>
      </c>
      <c r="F17" s="227">
        <v>0</v>
      </c>
      <c r="G17" s="227">
        <v>-268</v>
      </c>
      <c r="H17" s="227">
        <v>0</v>
      </c>
      <c r="I17" s="227">
        <v>0</v>
      </c>
      <c r="J17" s="227">
        <v>0</v>
      </c>
      <c r="K17" s="227">
        <v>1307</v>
      </c>
      <c r="L17" s="227">
        <v>253.244</v>
      </c>
      <c r="M17" s="227">
        <v>0</v>
      </c>
      <c r="N17" s="227">
        <v>0</v>
      </c>
      <c r="O17" s="228">
        <f t="shared" si="1"/>
        <v>10292.244000000001</v>
      </c>
      <c r="P17" s="98"/>
    </row>
    <row r="18" spans="1:16" x14ac:dyDescent="0.2">
      <c r="A18" s="301" t="s">
        <v>352</v>
      </c>
      <c r="B18" s="227">
        <v>0</v>
      </c>
      <c r="C18" s="227">
        <v>0</v>
      </c>
      <c r="D18" s="227">
        <v>41000</v>
      </c>
      <c r="E18" s="227">
        <v>0</v>
      </c>
      <c r="F18" s="227">
        <v>0</v>
      </c>
      <c r="G18" s="227">
        <v>-353</v>
      </c>
      <c r="H18" s="227">
        <v>0</v>
      </c>
      <c r="I18" s="227">
        <v>0</v>
      </c>
      <c r="J18" s="227">
        <f>42.281</f>
        <v>42.280999999999999</v>
      </c>
      <c r="K18" s="227">
        <v>1141</v>
      </c>
      <c r="L18" s="227">
        <f>866.952+9.361</f>
        <v>876.31299999999999</v>
      </c>
      <c r="M18" s="227">
        <v>0</v>
      </c>
      <c r="N18" s="227">
        <v>0</v>
      </c>
      <c r="O18" s="228">
        <f t="shared" si="1"/>
        <v>42706.594000000005</v>
      </c>
      <c r="P18" s="98"/>
    </row>
    <row r="19" spans="1:16" x14ac:dyDescent="0.2">
      <c r="A19" s="301" t="s">
        <v>353</v>
      </c>
      <c r="B19" s="227">
        <v>0</v>
      </c>
      <c r="C19" s="227">
        <v>0</v>
      </c>
      <c r="D19" s="227">
        <v>4250</v>
      </c>
      <c r="E19" s="227">
        <v>0</v>
      </c>
      <c r="F19" s="227">
        <v>0</v>
      </c>
      <c r="G19" s="227">
        <v>-545</v>
      </c>
      <c r="H19" s="227">
        <v>0</v>
      </c>
      <c r="I19" s="227">
        <v>0</v>
      </c>
      <c r="J19" s="227">
        <v>0</v>
      </c>
      <c r="K19" s="227">
        <v>831</v>
      </c>
      <c r="L19" s="227">
        <f>430.302+9.361</f>
        <v>439.66300000000001</v>
      </c>
      <c r="M19" s="227">
        <v>0</v>
      </c>
      <c r="N19" s="227">
        <v>0</v>
      </c>
      <c r="O19" s="228">
        <f t="shared" si="1"/>
        <v>4975.6630000000005</v>
      </c>
      <c r="P19" s="98"/>
    </row>
    <row r="20" spans="1:16" ht="28.5" x14ac:dyDescent="0.2">
      <c r="A20" s="302" t="s">
        <v>362</v>
      </c>
      <c r="B20" s="227">
        <v>0</v>
      </c>
      <c r="C20" s="227">
        <v>0</v>
      </c>
      <c r="D20" s="227">
        <v>0</v>
      </c>
      <c r="E20" s="227">
        <v>0</v>
      </c>
      <c r="F20" s="227">
        <v>0</v>
      </c>
      <c r="G20" s="227"/>
      <c r="H20" s="227">
        <v>0</v>
      </c>
      <c r="I20" s="227">
        <v>0</v>
      </c>
      <c r="J20" s="227">
        <v>0</v>
      </c>
      <c r="K20" s="227"/>
      <c r="L20" s="227"/>
      <c r="M20" s="227">
        <v>0</v>
      </c>
      <c r="N20" s="227">
        <v>0</v>
      </c>
      <c r="O20" s="228">
        <f t="shared" si="1"/>
        <v>0</v>
      </c>
      <c r="P20" s="98"/>
    </row>
    <row r="21" spans="1:16" ht="28.5" x14ac:dyDescent="0.2">
      <c r="A21" s="302" t="s">
        <v>363</v>
      </c>
      <c r="B21" s="227">
        <v>0</v>
      </c>
      <c r="C21" s="227">
        <v>0</v>
      </c>
      <c r="D21" s="227">
        <v>11500</v>
      </c>
      <c r="E21" s="227">
        <v>0</v>
      </c>
      <c r="F21" s="227">
        <v>0</v>
      </c>
      <c r="G21" s="227">
        <v>-1940</v>
      </c>
      <c r="H21" s="227">
        <v>0</v>
      </c>
      <c r="I21" s="227">
        <v>0</v>
      </c>
      <c r="J21" s="227">
        <v>0</v>
      </c>
      <c r="K21" s="227">
        <v>5378</v>
      </c>
      <c r="L21" s="227">
        <v>1184.3800000000001</v>
      </c>
      <c r="M21" s="227">
        <v>0</v>
      </c>
      <c r="N21" s="227">
        <v>0</v>
      </c>
      <c r="O21" s="228">
        <f t="shared" si="1"/>
        <v>16122.380000000001</v>
      </c>
      <c r="P21" s="98"/>
    </row>
    <row r="22" spans="1:16" x14ac:dyDescent="0.2">
      <c r="A22" s="301" t="s">
        <v>354</v>
      </c>
      <c r="B22" s="227">
        <v>0</v>
      </c>
      <c r="C22" s="227">
        <v>0</v>
      </c>
      <c r="D22" s="227">
        <v>5750</v>
      </c>
      <c r="E22" s="227">
        <v>0</v>
      </c>
      <c r="F22" s="227">
        <v>0</v>
      </c>
      <c r="G22" s="227"/>
      <c r="H22" s="227">
        <v>0</v>
      </c>
      <c r="I22" s="227">
        <v>0</v>
      </c>
      <c r="J22" s="227">
        <v>0</v>
      </c>
      <c r="K22" s="227">
        <v>531</v>
      </c>
      <c r="L22" s="227">
        <f>203.181+9.361</f>
        <v>212.542</v>
      </c>
      <c r="M22" s="227">
        <v>0</v>
      </c>
      <c r="N22" s="227">
        <v>0</v>
      </c>
      <c r="O22" s="228">
        <f t="shared" si="1"/>
        <v>6493.5420000000004</v>
      </c>
      <c r="P22" s="98"/>
    </row>
    <row r="23" spans="1:16" x14ac:dyDescent="0.2">
      <c r="A23" s="301" t="s">
        <v>355</v>
      </c>
      <c r="B23" s="227">
        <v>0</v>
      </c>
      <c r="C23" s="227">
        <v>0</v>
      </c>
      <c r="D23" s="227">
        <v>10000</v>
      </c>
      <c r="E23" s="227">
        <v>0</v>
      </c>
      <c r="F23" s="227">
        <v>0</v>
      </c>
      <c r="G23" s="227"/>
      <c r="H23" s="227">
        <v>0</v>
      </c>
      <c r="I23" s="227">
        <v>0</v>
      </c>
      <c r="J23" s="227">
        <v>0</v>
      </c>
      <c r="K23" s="227"/>
      <c r="L23" s="227">
        <v>-201.178</v>
      </c>
      <c r="M23" s="227">
        <v>0</v>
      </c>
      <c r="N23" s="227">
        <v>0</v>
      </c>
      <c r="O23" s="228">
        <f t="shared" si="1"/>
        <v>9798.8220000000001</v>
      </c>
      <c r="P23" s="98"/>
    </row>
    <row r="24" spans="1:16" x14ac:dyDescent="0.2">
      <c r="A24" s="301" t="s">
        <v>356</v>
      </c>
      <c r="B24" s="227">
        <v>0</v>
      </c>
      <c r="C24" s="227">
        <v>0</v>
      </c>
      <c r="D24" s="227">
        <v>0</v>
      </c>
      <c r="E24" s="227">
        <v>0</v>
      </c>
      <c r="F24" s="227">
        <v>0</v>
      </c>
      <c r="G24" s="227"/>
      <c r="H24" s="227">
        <v>0</v>
      </c>
      <c r="I24" s="227">
        <v>0</v>
      </c>
      <c r="J24" s="227">
        <v>0</v>
      </c>
      <c r="K24" s="227">
        <v>3689.5</v>
      </c>
      <c r="L24" s="227"/>
      <c r="M24" s="227">
        <v>0</v>
      </c>
      <c r="N24" s="227">
        <v>0</v>
      </c>
      <c r="O24" s="228">
        <f t="shared" si="1"/>
        <v>3689.5</v>
      </c>
      <c r="P24" s="98"/>
    </row>
    <row r="25" spans="1:16" ht="28.5" x14ac:dyDescent="0.2">
      <c r="A25" s="302" t="s">
        <v>357</v>
      </c>
      <c r="B25" s="227">
        <v>0</v>
      </c>
      <c r="C25" s="227">
        <v>0</v>
      </c>
      <c r="D25" s="227">
        <v>0</v>
      </c>
      <c r="E25" s="227">
        <v>0</v>
      </c>
      <c r="F25" s="227">
        <v>0</v>
      </c>
      <c r="G25" s="227"/>
      <c r="H25" s="227">
        <v>0</v>
      </c>
      <c r="I25" s="227">
        <v>0</v>
      </c>
      <c r="J25" s="227">
        <v>0</v>
      </c>
      <c r="K25" s="227">
        <v>92</v>
      </c>
      <c r="L25" s="227"/>
      <c r="M25" s="227">
        <v>0</v>
      </c>
      <c r="N25" s="227">
        <v>0</v>
      </c>
      <c r="O25" s="228">
        <f t="shared" si="1"/>
        <v>92</v>
      </c>
      <c r="P25" s="98"/>
    </row>
    <row r="26" spans="1:16" x14ac:dyDescent="0.2">
      <c r="A26" s="301" t="s">
        <v>358</v>
      </c>
      <c r="B26" s="227">
        <v>0</v>
      </c>
      <c r="C26" s="227">
        <v>0</v>
      </c>
      <c r="D26" s="227">
        <v>0</v>
      </c>
      <c r="E26" s="227">
        <v>0</v>
      </c>
      <c r="F26" s="227">
        <v>0</v>
      </c>
      <c r="G26" s="227"/>
      <c r="H26" s="227">
        <v>0</v>
      </c>
      <c r="I26" s="227">
        <v>0</v>
      </c>
      <c r="J26" s="227">
        <v>0</v>
      </c>
      <c r="K26" s="227">
        <v>303</v>
      </c>
      <c r="L26" s="227"/>
      <c r="M26" s="227">
        <v>0</v>
      </c>
      <c r="N26" s="227">
        <v>0</v>
      </c>
      <c r="O26" s="228">
        <f t="shared" si="1"/>
        <v>303</v>
      </c>
      <c r="P26" s="98"/>
    </row>
    <row r="27" spans="1:16" x14ac:dyDescent="0.2">
      <c r="A27" s="301" t="s">
        <v>359</v>
      </c>
      <c r="B27" s="227">
        <v>0</v>
      </c>
      <c r="C27" s="227">
        <v>0</v>
      </c>
      <c r="D27" s="227">
        <v>0</v>
      </c>
      <c r="E27" s="227">
        <v>0</v>
      </c>
      <c r="F27" s="227">
        <v>0</v>
      </c>
      <c r="G27" s="227"/>
      <c r="H27" s="227">
        <v>0</v>
      </c>
      <c r="I27" s="227">
        <v>0</v>
      </c>
      <c r="J27" s="227">
        <v>0</v>
      </c>
      <c r="K27" s="227">
        <v>16</v>
      </c>
      <c r="L27" s="227"/>
      <c r="M27" s="227">
        <v>0</v>
      </c>
      <c r="N27" s="227">
        <v>0</v>
      </c>
      <c r="O27" s="228">
        <f t="shared" si="1"/>
        <v>16</v>
      </c>
      <c r="P27" s="98"/>
    </row>
    <row r="28" spans="1:16" x14ac:dyDescent="0.2">
      <c r="A28" s="301" t="s">
        <v>360</v>
      </c>
      <c r="B28" s="227">
        <v>0</v>
      </c>
      <c r="C28" s="227">
        <v>0</v>
      </c>
      <c r="D28" s="227">
        <v>4500</v>
      </c>
      <c r="E28" s="227">
        <v>0</v>
      </c>
      <c r="F28" s="227">
        <v>0</v>
      </c>
      <c r="G28" s="227"/>
      <c r="H28" s="227">
        <v>0</v>
      </c>
      <c r="I28" s="227">
        <v>0</v>
      </c>
      <c r="J28" s="227">
        <v>0</v>
      </c>
      <c r="K28" s="227">
        <v>48</v>
      </c>
      <c r="L28" s="227">
        <v>35</v>
      </c>
      <c r="M28" s="227">
        <v>0</v>
      </c>
      <c r="N28" s="227">
        <v>0</v>
      </c>
      <c r="O28" s="228">
        <f t="shared" si="1"/>
        <v>4583</v>
      </c>
      <c r="P28" s="98"/>
    </row>
    <row r="29" spans="1:16" ht="28.5" x14ac:dyDescent="0.2">
      <c r="A29" s="302" t="s">
        <v>364</v>
      </c>
      <c r="B29" s="227">
        <v>0</v>
      </c>
      <c r="C29" s="227">
        <v>0</v>
      </c>
      <c r="D29" s="227">
        <v>500</v>
      </c>
      <c r="E29" s="227">
        <v>0</v>
      </c>
      <c r="F29" s="227">
        <v>0</v>
      </c>
      <c r="G29" s="227"/>
      <c r="H29" s="227">
        <v>0</v>
      </c>
      <c r="I29" s="227">
        <v>0</v>
      </c>
      <c r="J29" s="227">
        <v>0</v>
      </c>
      <c r="K29" s="227"/>
      <c r="L29" s="227"/>
      <c r="M29" s="227">
        <v>0</v>
      </c>
      <c r="N29" s="227">
        <v>0</v>
      </c>
      <c r="O29" s="228">
        <f t="shared" si="1"/>
        <v>500</v>
      </c>
      <c r="P29" s="98"/>
    </row>
    <row r="30" spans="1:16" ht="28.5" x14ac:dyDescent="0.2">
      <c r="A30" s="302" t="s">
        <v>365</v>
      </c>
      <c r="B30" s="227">
        <v>0</v>
      </c>
      <c r="C30" s="227">
        <v>0</v>
      </c>
      <c r="D30" s="227">
        <v>1000</v>
      </c>
      <c r="E30" s="227">
        <v>0</v>
      </c>
      <c r="F30" s="227">
        <v>0</v>
      </c>
      <c r="G30" s="227"/>
      <c r="H30" s="227">
        <v>0</v>
      </c>
      <c r="I30" s="227">
        <v>0</v>
      </c>
      <c r="J30" s="227">
        <v>0</v>
      </c>
      <c r="K30" s="227">
        <v>79</v>
      </c>
      <c r="L30" s="227"/>
      <c r="M30" s="227">
        <v>0</v>
      </c>
      <c r="N30" s="227">
        <v>0</v>
      </c>
      <c r="O30" s="228">
        <f t="shared" si="1"/>
        <v>1079</v>
      </c>
      <c r="P30" s="98"/>
    </row>
    <row r="31" spans="1:16" x14ac:dyDescent="0.2">
      <c r="A31" s="302" t="s">
        <v>371</v>
      </c>
      <c r="B31" s="227">
        <v>0</v>
      </c>
      <c r="C31" s="227">
        <v>0</v>
      </c>
      <c r="D31" s="227">
        <v>0</v>
      </c>
      <c r="E31" s="227">
        <v>0</v>
      </c>
      <c r="F31" s="227">
        <v>0</v>
      </c>
      <c r="G31" s="227"/>
      <c r="H31" s="227">
        <v>0</v>
      </c>
      <c r="I31" s="227">
        <v>0</v>
      </c>
      <c r="J31" s="227">
        <v>0</v>
      </c>
      <c r="K31" s="227">
        <v>3909.5</v>
      </c>
      <c r="L31" s="227"/>
      <c r="M31" s="227"/>
      <c r="N31" s="227"/>
      <c r="O31" s="228">
        <f t="shared" si="1"/>
        <v>3909.5</v>
      </c>
      <c r="P31" s="98"/>
    </row>
    <row r="32" spans="1:16" ht="28.5" x14ac:dyDescent="0.2">
      <c r="A32" s="302" t="s">
        <v>366</v>
      </c>
      <c r="B32" s="227">
        <v>0</v>
      </c>
      <c r="C32" s="227">
        <v>0</v>
      </c>
      <c r="D32" s="227">
        <v>1000</v>
      </c>
      <c r="E32" s="227">
        <v>0</v>
      </c>
      <c r="F32" s="227">
        <v>0</v>
      </c>
      <c r="G32" s="227"/>
      <c r="H32" s="227">
        <v>0</v>
      </c>
      <c r="I32" s="227">
        <v>0</v>
      </c>
      <c r="J32" s="227">
        <v>0</v>
      </c>
      <c r="K32" s="227">
        <v>1181</v>
      </c>
      <c r="L32" s="227"/>
      <c r="M32" s="227">
        <v>0</v>
      </c>
      <c r="N32" s="227">
        <v>0</v>
      </c>
      <c r="O32" s="228">
        <f t="shared" si="1"/>
        <v>2181</v>
      </c>
      <c r="P32" s="98"/>
    </row>
    <row r="33" spans="1:16" x14ac:dyDescent="0.2">
      <c r="A33" s="301" t="s">
        <v>367</v>
      </c>
      <c r="B33" s="33">
        <v>0</v>
      </c>
      <c r="C33" s="33">
        <v>0</v>
      </c>
      <c r="D33" s="343" t="s">
        <v>378</v>
      </c>
      <c r="E33" s="33">
        <v>0</v>
      </c>
      <c r="F33" s="33">
        <v>0</v>
      </c>
      <c r="G33" s="33">
        <v>-1775</v>
      </c>
      <c r="H33" s="33">
        <v>0</v>
      </c>
      <c r="I33" s="33">
        <v>0</v>
      </c>
      <c r="J33" s="33">
        <v>0</v>
      </c>
      <c r="K33" s="33">
        <v>2694</v>
      </c>
      <c r="L33" s="33">
        <v>810.9</v>
      </c>
      <c r="M33" s="33">
        <v>0</v>
      </c>
      <c r="N33" s="33">
        <v>0</v>
      </c>
      <c r="O33" s="217">
        <f>J33+K33+L33+G33</f>
        <v>1729.9</v>
      </c>
      <c r="P33" s="98" t="s">
        <v>29</v>
      </c>
    </row>
    <row r="34" spans="1:16" x14ac:dyDescent="0.2">
      <c r="A34" s="301" t="s">
        <v>368</v>
      </c>
      <c r="B34" s="33">
        <v>0</v>
      </c>
      <c r="C34" s="33">
        <v>0</v>
      </c>
      <c r="D34" s="343" t="s">
        <v>379</v>
      </c>
      <c r="E34" s="33">
        <v>0</v>
      </c>
      <c r="F34" s="33">
        <v>0</v>
      </c>
      <c r="G34" s="33"/>
      <c r="H34" s="33">
        <v>0</v>
      </c>
      <c r="I34" s="33">
        <v>0</v>
      </c>
      <c r="J34" s="33">
        <v>0</v>
      </c>
      <c r="K34" s="33">
        <v>1232</v>
      </c>
      <c r="L34" s="33">
        <v>23.405000000000001</v>
      </c>
      <c r="M34" s="33">
        <v>0</v>
      </c>
      <c r="N34" s="33">
        <v>0</v>
      </c>
      <c r="O34" s="217">
        <v>1232</v>
      </c>
      <c r="P34" s="98"/>
    </row>
    <row r="35" spans="1:16" ht="28.5" x14ac:dyDescent="0.2">
      <c r="A35" s="302" t="s">
        <v>340</v>
      </c>
      <c r="B35" s="33">
        <v>0</v>
      </c>
      <c r="C35" s="33">
        <v>0</v>
      </c>
      <c r="D35" s="33">
        <v>0</v>
      </c>
      <c r="E35" s="33">
        <v>0</v>
      </c>
      <c r="F35" s="33">
        <v>0</v>
      </c>
      <c r="G35" s="33"/>
      <c r="H35" s="33">
        <v>0</v>
      </c>
      <c r="I35" s="33">
        <v>0</v>
      </c>
      <c r="J35" s="33">
        <v>0</v>
      </c>
      <c r="K35" s="33">
        <v>0</v>
      </c>
      <c r="L35" s="33"/>
      <c r="M35" s="33">
        <v>0</v>
      </c>
      <c r="N35" s="33">
        <v>0</v>
      </c>
      <c r="O35" s="217">
        <f>D35+J35+K35+L35+G35</f>
        <v>0</v>
      </c>
      <c r="P35" s="98"/>
    </row>
    <row r="36" spans="1:16" ht="15" x14ac:dyDescent="0.25">
      <c r="A36" s="14" t="s">
        <v>248</v>
      </c>
      <c r="B36" s="220">
        <f t="shared" ref="B36:O36" si="2">SUM(B9:B35)</f>
        <v>0</v>
      </c>
      <c r="C36" s="220">
        <f t="shared" si="2"/>
        <v>0</v>
      </c>
      <c r="D36" s="220">
        <f t="shared" si="2"/>
        <v>412500</v>
      </c>
      <c r="E36" s="220">
        <f t="shared" si="2"/>
        <v>0</v>
      </c>
      <c r="F36" s="220">
        <f t="shared" si="2"/>
        <v>0</v>
      </c>
      <c r="G36" s="220">
        <f t="shared" si="2"/>
        <v>-15000</v>
      </c>
      <c r="H36" s="220">
        <f t="shared" si="2"/>
        <v>0</v>
      </c>
      <c r="I36" s="220">
        <f t="shared" si="2"/>
        <v>0</v>
      </c>
      <c r="J36" s="220">
        <f t="shared" si="2"/>
        <v>611.18099999999993</v>
      </c>
      <c r="K36" s="220">
        <f t="shared" si="2"/>
        <v>45379</v>
      </c>
      <c r="L36" s="220">
        <f t="shared" si="2"/>
        <v>9616.9349999999995</v>
      </c>
      <c r="M36" s="220">
        <f t="shared" si="2"/>
        <v>0</v>
      </c>
      <c r="N36" s="220">
        <f t="shared" si="2"/>
        <v>0</v>
      </c>
      <c r="O36" s="221">
        <f t="shared" si="2"/>
        <v>453083.71100000007</v>
      </c>
      <c r="P36" s="98" t="s">
        <v>29</v>
      </c>
    </row>
    <row r="37" spans="1:16" x14ac:dyDescent="0.2">
      <c r="A37" s="149" t="s">
        <v>40</v>
      </c>
      <c r="B37" s="227">
        <v>0</v>
      </c>
      <c r="C37" s="227">
        <v>0</v>
      </c>
      <c r="D37" s="227"/>
      <c r="E37" s="227"/>
      <c r="F37" s="227">
        <v>0</v>
      </c>
      <c r="H37" s="227">
        <v>0</v>
      </c>
      <c r="I37" s="227">
        <v>0</v>
      </c>
      <c r="J37" s="227"/>
      <c r="K37" s="227"/>
      <c r="L37" s="227"/>
      <c r="M37" s="227">
        <f>B37+H37+E37</f>
        <v>0</v>
      </c>
      <c r="N37" s="227">
        <f>C37+I37+F37</f>
        <v>0</v>
      </c>
      <c r="O37" s="228"/>
      <c r="P37" s="98" t="s">
        <v>29</v>
      </c>
    </row>
    <row r="38" spans="1:16" x14ac:dyDescent="0.2">
      <c r="A38" s="177" t="s">
        <v>249</v>
      </c>
      <c r="B38" s="33">
        <v>0</v>
      </c>
      <c r="C38" s="33">
        <f>C36+C37</f>
        <v>0</v>
      </c>
      <c r="D38" s="33"/>
      <c r="E38" s="33"/>
      <c r="F38" s="33">
        <f>F36+F37</f>
        <v>0</v>
      </c>
      <c r="H38" s="33">
        <v>0</v>
      </c>
      <c r="I38" s="33">
        <f>I36+I37</f>
        <v>0</v>
      </c>
      <c r="J38" s="33"/>
      <c r="K38" s="33"/>
      <c r="L38" s="33"/>
      <c r="M38" s="227">
        <f>M36+M37</f>
        <v>0</v>
      </c>
      <c r="N38" s="227">
        <f>N36+N37</f>
        <v>0</v>
      </c>
      <c r="O38" s="217"/>
      <c r="P38" s="98" t="s">
        <v>29</v>
      </c>
    </row>
    <row r="39" spans="1:16" x14ac:dyDescent="0.2">
      <c r="A39" s="17"/>
      <c r="B39" s="33"/>
      <c r="C39" s="33"/>
      <c r="D39" s="33"/>
      <c r="E39" s="33"/>
      <c r="F39" s="33"/>
      <c r="H39" s="33"/>
      <c r="I39" s="33"/>
      <c r="J39" s="33"/>
      <c r="K39" s="33"/>
      <c r="L39" s="33"/>
      <c r="M39" s="33"/>
      <c r="N39" s="33"/>
      <c r="O39" s="217"/>
      <c r="P39" s="98" t="s">
        <v>29</v>
      </c>
    </row>
    <row r="40" spans="1:16" x14ac:dyDescent="0.2">
      <c r="A40" s="17" t="s">
        <v>41</v>
      </c>
      <c r="B40" s="33"/>
      <c r="C40" s="33"/>
      <c r="D40" s="33"/>
      <c r="E40" s="33"/>
      <c r="F40" s="33"/>
      <c r="H40" s="33"/>
      <c r="I40" s="33"/>
      <c r="J40" s="33"/>
      <c r="K40" s="33"/>
      <c r="L40" s="33"/>
      <c r="M40" s="33"/>
      <c r="N40" s="33"/>
      <c r="O40" s="217"/>
      <c r="P40" s="98" t="s">
        <v>29</v>
      </c>
    </row>
    <row r="41" spans="1:16" x14ac:dyDescent="0.2">
      <c r="A41" s="18" t="s">
        <v>42</v>
      </c>
      <c r="B41" s="33">
        <v>0</v>
      </c>
      <c r="C41" s="33">
        <v>0</v>
      </c>
      <c r="D41" s="33"/>
      <c r="E41" s="33"/>
      <c r="F41" s="33">
        <v>0</v>
      </c>
      <c r="H41" s="33">
        <v>0</v>
      </c>
      <c r="I41" s="33">
        <v>0</v>
      </c>
      <c r="J41" s="33"/>
      <c r="K41" s="33"/>
      <c r="L41" s="33"/>
      <c r="M41" s="33">
        <f>B41+H41+E41</f>
        <v>0</v>
      </c>
      <c r="N41" s="33">
        <f>C41+I41+F41</f>
        <v>0</v>
      </c>
      <c r="O41" s="217"/>
      <c r="P41" s="98" t="s">
        <v>29</v>
      </c>
    </row>
    <row r="42" spans="1:16" x14ac:dyDescent="0.2">
      <c r="A42" s="19" t="s">
        <v>43</v>
      </c>
      <c r="B42" s="229">
        <v>0</v>
      </c>
      <c r="C42" s="229">
        <v>0</v>
      </c>
      <c r="D42" s="229"/>
      <c r="E42" s="229"/>
      <c r="F42" s="229">
        <v>0</v>
      </c>
      <c r="H42" s="229">
        <v>0</v>
      </c>
      <c r="I42" s="229">
        <v>0</v>
      </c>
      <c r="J42" s="229"/>
      <c r="K42" s="229"/>
      <c r="L42" s="229"/>
      <c r="M42" s="33">
        <f>B42+H42+E41</f>
        <v>0</v>
      </c>
      <c r="N42" s="33">
        <f>C42+I42+F41</f>
        <v>0</v>
      </c>
      <c r="O42" s="230"/>
      <c r="P42" s="98" t="s">
        <v>29</v>
      </c>
    </row>
    <row r="43" spans="1:16" ht="15" thickBot="1" x14ac:dyDescent="0.25">
      <c r="A43" s="178" t="s">
        <v>250</v>
      </c>
      <c r="B43" s="231"/>
      <c r="C43" s="231">
        <f>C38+C41+C42</f>
        <v>0</v>
      </c>
      <c r="D43" s="231"/>
      <c r="E43" s="231"/>
      <c r="F43" s="231">
        <f>F38+F41+F42</f>
        <v>0</v>
      </c>
      <c r="G43" s="231"/>
      <c r="H43" s="231"/>
      <c r="I43" s="231">
        <f>I38+I41+I42</f>
        <v>0</v>
      </c>
      <c r="J43" s="231"/>
      <c r="K43" s="231"/>
      <c r="L43" s="231"/>
      <c r="M43" s="231"/>
      <c r="N43" s="231">
        <f>SUM(N38,N41:N42)</f>
        <v>0</v>
      </c>
      <c r="O43" s="232"/>
      <c r="P43" s="98" t="s">
        <v>29</v>
      </c>
    </row>
    <row r="44" spans="1:16" x14ac:dyDescent="0.2">
      <c r="P44" s="98" t="s">
        <v>29</v>
      </c>
    </row>
    <row r="45" spans="1:16" ht="15" x14ac:dyDescent="0.25">
      <c r="A45" s="365" t="s">
        <v>128</v>
      </c>
      <c r="B45" s="357"/>
      <c r="C45" s="357"/>
      <c r="D45" s="357"/>
      <c r="E45" s="357"/>
      <c r="F45" s="357"/>
      <c r="G45" s="357"/>
      <c r="H45" s="357"/>
      <c r="I45" s="357"/>
      <c r="J45" s="357"/>
      <c r="K45" s="357"/>
      <c r="L45" s="357"/>
      <c r="M45" s="357"/>
      <c r="N45" s="357"/>
      <c r="O45" s="357"/>
      <c r="P45" s="98" t="s">
        <v>29</v>
      </c>
    </row>
    <row r="46" spans="1:16" x14ac:dyDescent="0.2">
      <c r="A46" s="440" t="s">
        <v>390</v>
      </c>
      <c r="B46" s="441"/>
      <c r="C46" s="441"/>
      <c r="D46" s="441"/>
      <c r="E46" s="441"/>
      <c r="F46" s="441"/>
      <c r="G46" s="441"/>
      <c r="H46" s="441"/>
      <c r="I46" s="441"/>
      <c r="J46" s="441"/>
      <c r="K46" s="441"/>
      <c r="L46" s="441"/>
      <c r="M46" s="441"/>
      <c r="N46" s="441"/>
      <c r="O46" s="441"/>
      <c r="P46" s="98" t="s">
        <v>29</v>
      </c>
    </row>
    <row r="47" spans="1:16" x14ac:dyDescent="0.2">
      <c r="A47" s="442"/>
      <c r="B47" s="442"/>
      <c r="C47" s="442"/>
      <c r="D47" s="442"/>
      <c r="E47" s="442"/>
      <c r="F47" s="442"/>
      <c r="G47" s="442"/>
      <c r="H47" s="442"/>
      <c r="I47" s="442"/>
      <c r="J47" s="442"/>
      <c r="K47" s="442"/>
      <c r="L47" s="442"/>
      <c r="M47" s="442"/>
      <c r="N47" s="442"/>
      <c r="O47" s="442"/>
      <c r="P47" s="98" t="s">
        <v>29</v>
      </c>
    </row>
    <row r="48" spans="1:16" ht="15" x14ac:dyDescent="0.25">
      <c r="A48" s="365" t="s">
        <v>307</v>
      </c>
      <c r="B48" s="357"/>
      <c r="C48" s="357"/>
      <c r="D48" s="357"/>
      <c r="E48" s="357"/>
      <c r="F48" s="357"/>
      <c r="G48" s="357"/>
      <c r="H48" s="357"/>
      <c r="I48" s="357"/>
      <c r="J48" s="357"/>
      <c r="K48" s="357"/>
      <c r="L48" s="357"/>
      <c r="M48" s="357"/>
      <c r="N48" s="357"/>
      <c r="O48" s="357"/>
      <c r="P48" s="98" t="s">
        <v>29</v>
      </c>
    </row>
    <row r="49" spans="1:16" x14ac:dyDescent="0.2">
      <c r="A49" s="440" t="s">
        <v>391</v>
      </c>
      <c r="B49" s="441"/>
      <c r="C49" s="441"/>
      <c r="D49" s="441"/>
      <c r="E49" s="441"/>
      <c r="F49" s="441"/>
      <c r="G49" s="441"/>
      <c r="H49" s="441"/>
      <c r="I49" s="441"/>
      <c r="J49" s="441"/>
      <c r="K49" s="441"/>
      <c r="L49" s="441"/>
      <c r="M49" s="441"/>
      <c r="N49" s="441"/>
      <c r="O49" s="441"/>
      <c r="P49" s="98" t="s">
        <v>29</v>
      </c>
    </row>
    <row r="50" spans="1:16" x14ac:dyDescent="0.2">
      <c r="A50" s="440" t="s">
        <v>399</v>
      </c>
      <c r="B50" s="441"/>
      <c r="C50" s="441"/>
      <c r="D50" s="441"/>
      <c r="E50" s="441"/>
      <c r="F50" s="441"/>
      <c r="G50" s="441"/>
      <c r="H50" s="441"/>
      <c r="I50" s="441"/>
      <c r="J50" s="441"/>
      <c r="K50" s="441"/>
      <c r="L50" s="441"/>
      <c r="M50" s="441"/>
      <c r="N50" s="441"/>
      <c r="O50" s="441"/>
      <c r="P50" s="98" t="s">
        <v>29</v>
      </c>
    </row>
    <row r="51" spans="1:16" ht="15" x14ac:dyDescent="0.25">
      <c r="A51" s="365" t="s">
        <v>308</v>
      </c>
      <c r="B51" s="357"/>
      <c r="C51" s="357"/>
      <c r="D51" s="357"/>
      <c r="E51" s="357"/>
      <c r="F51" s="357"/>
      <c r="G51" s="357"/>
      <c r="H51" s="357"/>
      <c r="I51" s="357"/>
      <c r="J51" s="357"/>
      <c r="K51" s="357"/>
      <c r="L51" s="357"/>
      <c r="M51" s="357"/>
      <c r="N51" s="357"/>
      <c r="O51" s="357"/>
      <c r="P51" s="98" t="s">
        <v>29</v>
      </c>
    </row>
    <row r="52" spans="1:16" x14ac:dyDescent="0.2">
      <c r="A52" s="440" t="s">
        <v>398</v>
      </c>
      <c r="B52" s="441"/>
      <c r="C52" s="441"/>
      <c r="D52" s="441"/>
      <c r="E52" s="441"/>
      <c r="F52" s="441"/>
      <c r="G52" s="441"/>
      <c r="H52" s="441"/>
      <c r="I52" s="441"/>
      <c r="J52" s="441"/>
      <c r="K52" s="441"/>
      <c r="L52" s="441"/>
      <c r="M52" s="441"/>
      <c r="N52" s="441"/>
      <c r="O52" s="441"/>
      <c r="P52" s="4" t="s">
        <v>30</v>
      </c>
    </row>
    <row r="53" spans="1:16" x14ac:dyDescent="0.2">
      <c r="A53" s="439"/>
      <c r="B53" s="439"/>
      <c r="C53" s="439"/>
      <c r="D53" s="439"/>
      <c r="E53" s="439"/>
      <c r="F53" s="439"/>
      <c r="G53" s="439"/>
      <c r="H53" s="439"/>
      <c r="I53" s="439"/>
      <c r="J53" s="439"/>
      <c r="K53" s="439"/>
      <c r="L53" s="439"/>
      <c r="M53" s="439"/>
      <c r="N53" s="439"/>
      <c r="O53" s="439"/>
      <c r="P53" s="98" t="s">
        <v>29</v>
      </c>
    </row>
    <row r="54" spans="1:16" x14ac:dyDescent="0.2">
      <c r="P54" s="98" t="s">
        <v>29</v>
      </c>
    </row>
    <row r="56" spans="1:16" x14ac:dyDescent="0.2">
      <c r="G56" s="9">
        <v>7</v>
      </c>
    </row>
  </sheetData>
  <mergeCells count="15">
    <mergeCell ref="A53:O53"/>
    <mergeCell ref="A46:O46"/>
    <mergeCell ref="A47:O47"/>
    <mergeCell ref="A49:O49"/>
    <mergeCell ref="A50:O50"/>
    <mergeCell ref="A52:O52"/>
    <mergeCell ref="A7:A8"/>
    <mergeCell ref="B7:D7"/>
    <mergeCell ref="H7:J7"/>
    <mergeCell ref="M7:O7"/>
    <mergeCell ref="A1:O1"/>
    <mergeCell ref="A2:O2"/>
    <mergeCell ref="A3:O3"/>
    <mergeCell ref="A4:O4"/>
    <mergeCell ref="E7:G7"/>
  </mergeCells>
  <printOptions horizontalCentered="1"/>
  <pageMargins left="0.7" right="0.7" top="0.64" bottom="0.61" header="0.3" footer="0.3"/>
  <pageSetup scale="59" orientation="landscape" r:id="rId1"/>
  <headerFooter>
    <oddHeader>&amp;L&amp;"Arial,Bold"&amp;12F. Crosswalk of 2012 Availability</oddHeader>
    <oddFooter>&amp;C&amp;"Arial,Regular"Exhibit F - Crosswalk of 2012 Availability</oddFooter>
  </headerFooter>
  <rowBreaks count="1" manualBreakCount="1">
    <brk id="52"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8"/>
  <sheetViews>
    <sheetView zoomScaleNormal="100" zoomScaleSheetLayoutView="80" workbookViewId="0">
      <selection activeCell="R31" sqref="R31"/>
    </sheetView>
  </sheetViews>
  <sheetFormatPr defaultRowHeight="14.25" x14ac:dyDescent="0.2"/>
  <cols>
    <col min="1" max="1" width="37.140625" style="9" customWidth="1"/>
    <col min="2" max="3" width="8.28515625" style="9" customWidth="1"/>
    <col min="4" max="4" width="12.7109375" style="9" customWidth="1"/>
    <col min="5" max="5" width="15" style="9" customWidth="1"/>
    <col min="6" max="7" width="8.28515625" style="9" customWidth="1"/>
    <col min="8"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70" t="s">
        <v>136</v>
      </c>
      <c r="B1" s="370"/>
      <c r="C1" s="370"/>
      <c r="D1" s="370"/>
      <c r="E1" s="370"/>
      <c r="F1" s="370"/>
      <c r="G1" s="370"/>
      <c r="H1" s="370"/>
      <c r="I1" s="370"/>
      <c r="J1" s="370"/>
      <c r="K1" s="370"/>
      <c r="L1" s="370"/>
      <c r="M1" s="370"/>
      <c r="N1" s="98" t="s">
        <v>29</v>
      </c>
      <c r="O1" s="6"/>
      <c r="P1" s="6"/>
      <c r="Q1" s="6"/>
      <c r="R1" s="6"/>
      <c r="S1" s="6"/>
      <c r="T1" s="6"/>
      <c r="U1" s="6"/>
    </row>
    <row r="2" spans="1:21" ht="15" x14ac:dyDescent="0.2">
      <c r="A2" s="371" t="str">
        <f>'B. Summ of Req.'!A2:D2</f>
        <v>Office on Violence Against Women</v>
      </c>
      <c r="B2" s="371"/>
      <c r="C2" s="371"/>
      <c r="D2" s="371"/>
      <c r="E2" s="371"/>
      <c r="F2" s="371"/>
      <c r="G2" s="371"/>
      <c r="H2" s="371"/>
      <c r="I2" s="371"/>
      <c r="J2" s="371"/>
      <c r="K2" s="371"/>
      <c r="L2" s="371"/>
      <c r="M2" s="371"/>
      <c r="N2" s="98" t="s">
        <v>29</v>
      </c>
      <c r="O2" s="7"/>
      <c r="P2" s="7"/>
      <c r="Q2" s="7"/>
      <c r="R2" s="7"/>
      <c r="S2" s="7"/>
      <c r="T2" s="7"/>
      <c r="U2" s="7"/>
    </row>
    <row r="3" spans="1:21" x14ac:dyDescent="0.2">
      <c r="A3" s="380" t="str">
        <f>'B. Summ of Req.'!A3:D3</f>
        <v>Grant Programs</v>
      </c>
      <c r="B3" s="380"/>
      <c r="C3" s="380"/>
      <c r="D3" s="380"/>
      <c r="E3" s="380"/>
      <c r="F3" s="380"/>
      <c r="G3" s="380"/>
      <c r="H3" s="380"/>
      <c r="I3" s="380"/>
      <c r="J3" s="380"/>
      <c r="K3" s="380"/>
      <c r="L3" s="380"/>
      <c r="M3" s="380"/>
      <c r="N3" s="98" t="s">
        <v>29</v>
      </c>
      <c r="O3" s="10"/>
      <c r="P3" s="10"/>
      <c r="Q3" s="10"/>
      <c r="R3" s="10"/>
      <c r="S3" s="10"/>
      <c r="T3" s="10"/>
      <c r="U3" s="10"/>
    </row>
    <row r="4" spans="1:21" x14ac:dyDescent="0.2">
      <c r="A4" s="377" t="s">
        <v>2</v>
      </c>
      <c r="B4" s="377"/>
      <c r="C4" s="377"/>
      <c r="D4" s="377"/>
      <c r="E4" s="377"/>
      <c r="F4" s="377"/>
      <c r="G4" s="377"/>
      <c r="H4" s="377"/>
      <c r="I4" s="377"/>
      <c r="J4" s="377"/>
      <c r="K4" s="377"/>
      <c r="L4" s="377"/>
      <c r="M4" s="377"/>
      <c r="N4" s="98" t="s">
        <v>29</v>
      </c>
      <c r="O4" s="8"/>
      <c r="P4" s="8"/>
      <c r="Q4" s="8"/>
      <c r="R4" s="8"/>
      <c r="S4" s="8"/>
      <c r="T4" s="8"/>
      <c r="U4" s="8"/>
    </row>
    <row r="5" spans="1:21" x14ac:dyDescent="0.2">
      <c r="A5" s="8"/>
      <c r="B5" s="8"/>
      <c r="C5" s="8"/>
      <c r="D5" s="8"/>
      <c r="E5" s="8"/>
      <c r="F5" s="8"/>
      <c r="G5" s="8"/>
      <c r="H5" s="8"/>
      <c r="I5" s="8"/>
      <c r="J5" s="8"/>
      <c r="K5" s="8"/>
      <c r="L5" s="8"/>
      <c r="M5" s="8"/>
      <c r="N5" s="98" t="s">
        <v>29</v>
      </c>
      <c r="O5" s="8"/>
      <c r="P5" s="8"/>
      <c r="Q5" s="8"/>
      <c r="R5" s="8"/>
      <c r="S5" s="8"/>
      <c r="T5" s="8"/>
      <c r="U5" s="8"/>
    </row>
    <row r="6" spans="1:21" ht="15" thickBot="1" x14ac:dyDescent="0.25">
      <c r="A6" s="97"/>
      <c r="B6" s="97"/>
      <c r="C6" s="97"/>
      <c r="D6" s="97"/>
      <c r="E6" s="97"/>
      <c r="F6" s="97"/>
      <c r="G6" s="97"/>
      <c r="H6" s="97"/>
      <c r="I6" s="97"/>
      <c r="J6" s="97"/>
      <c r="K6" s="97"/>
      <c r="L6" s="97"/>
      <c r="M6" s="97"/>
      <c r="N6" s="98" t="s">
        <v>29</v>
      </c>
      <c r="O6" s="8"/>
      <c r="P6" s="8"/>
      <c r="Q6" s="8"/>
      <c r="R6" s="8"/>
      <c r="S6" s="8"/>
      <c r="T6" s="8"/>
      <c r="U6" s="8"/>
    </row>
    <row r="7" spans="1:21" ht="45" customHeight="1" x14ac:dyDescent="0.2">
      <c r="A7" s="378" t="s">
        <v>251</v>
      </c>
      <c r="B7" s="443" t="s">
        <v>373</v>
      </c>
      <c r="C7" s="443"/>
      <c r="D7" s="443"/>
      <c r="E7" s="145" t="s">
        <v>330</v>
      </c>
      <c r="F7" s="381" t="s">
        <v>375</v>
      </c>
      <c r="G7" s="381"/>
      <c r="H7" s="381"/>
      <c r="I7" s="182" t="s">
        <v>376</v>
      </c>
      <c r="J7" s="145" t="s">
        <v>377</v>
      </c>
      <c r="K7" s="381" t="s">
        <v>137</v>
      </c>
      <c r="L7" s="381"/>
      <c r="M7" s="382"/>
      <c r="N7" s="98" t="s">
        <v>29</v>
      </c>
    </row>
    <row r="8" spans="1:21" ht="28.5" x14ac:dyDescent="0.2">
      <c r="A8" s="379"/>
      <c r="B8" s="11" t="s">
        <v>4</v>
      </c>
      <c r="C8" s="22" t="s">
        <v>246</v>
      </c>
      <c r="D8" s="11" t="s">
        <v>5</v>
      </c>
      <c r="E8" s="22" t="s">
        <v>5</v>
      </c>
      <c r="F8" s="11" t="s">
        <v>4</v>
      </c>
      <c r="G8" s="11" t="s">
        <v>246</v>
      </c>
      <c r="H8" s="11" t="s">
        <v>5</v>
      </c>
      <c r="I8" s="22" t="s">
        <v>5</v>
      </c>
      <c r="J8" s="11" t="s">
        <v>5</v>
      </c>
      <c r="K8" s="11" t="s">
        <v>4</v>
      </c>
      <c r="L8" s="11" t="s">
        <v>246</v>
      </c>
      <c r="M8" s="12" t="s">
        <v>5</v>
      </c>
      <c r="N8" s="98" t="s">
        <v>29</v>
      </c>
    </row>
    <row r="9" spans="1:21" x14ac:dyDescent="0.2">
      <c r="A9" s="301" t="s">
        <v>370</v>
      </c>
      <c r="B9" s="215">
        <v>0</v>
      </c>
      <c r="C9" s="215">
        <v>0</v>
      </c>
      <c r="D9" s="227">
        <v>190157</v>
      </c>
      <c r="E9" s="227">
        <v>0</v>
      </c>
      <c r="F9" s="215">
        <v>0</v>
      </c>
      <c r="G9" s="215">
        <v>0</v>
      </c>
      <c r="H9" s="227">
        <v>0</v>
      </c>
      <c r="I9" s="351">
        <f>4060+93.598+93.917</f>
        <v>4247.5150000000003</v>
      </c>
      <c r="J9" s="351">
        <f>428.601+0.935+1.872+32.213</f>
        <v>463.62100000000004</v>
      </c>
      <c r="K9" s="215">
        <v>0</v>
      </c>
      <c r="L9" s="215">
        <v>0</v>
      </c>
      <c r="M9" s="228">
        <f>D9+I9+J9</f>
        <v>194868.13600000003</v>
      </c>
      <c r="N9" s="98" t="s">
        <v>29</v>
      </c>
    </row>
    <row r="10" spans="1:21" x14ac:dyDescent="0.2">
      <c r="A10" s="301" t="s">
        <v>346</v>
      </c>
      <c r="B10" s="215">
        <v>0</v>
      </c>
      <c r="C10" s="215">
        <v>0</v>
      </c>
      <c r="D10" s="227">
        <v>25153</v>
      </c>
      <c r="E10" s="227">
        <v>0</v>
      </c>
      <c r="F10" s="215">
        <v>0</v>
      </c>
      <c r="G10" s="215">
        <v>0</v>
      </c>
      <c r="H10" s="227">
        <v>0</v>
      </c>
      <c r="I10" s="351">
        <v>606.74</v>
      </c>
      <c r="J10" s="351">
        <v>925.1</v>
      </c>
      <c r="K10" s="215">
        <v>0</v>
      </c>
      <c r="L10" s="215">
        <v>0</v>
      </c>
      <c r="M10" s="228">
        <f t="shared" ref="M10:M31" si="0">D10+I10+J10</f>
        <v>26684.84</v>
      </c>
      <c r="N10" s="98" t="s">
        <v>29</v>
      </c>
    </row>
    <row r="11" spans="1:21" x14ac:dyDescent="0.2">
      <c r="A11" s="301" t="s">
        <v>347</v>
      </c>
      <c r="B11" s="215">
        <v>0</v>
      </c>
      <c r="C11" s="215">
        <v>0</v>
      </c>
      <c r="D11" s="227">
        <v>3018</v>
      </c>
      <c r="E11" s="227">
        <v>0</v>
      </c>
      <c r="F11" s="215">
        <v>0</v>
      </c>
      <c r="G11" s="215">
        <v>0</v>
      </c>
      <c r="H11" s="227">
        <v>0</v>
      </c>
      <c r="I11" s="351">
        <v>0</v>
      </c>
      <c r="J11" s="351"/>
      <c r="K11" s="215">
        <v>0</v>
      </c>
      <c r="L11" s="215">
        <v>0</v>
      </c>
      <c r="M11" s="228">
        <f>D11+I11+J11</f>
        <v>3018</v>
      </c>
      <c r="N11" s="98" t="s">
        <v>29</v>
      </c>
    </row>
    <row r="12" spans="1:21" x14ac:dyDescent="0.2">
      <c r="A12" s="301" t="s">
        <v>348</v>
      </c>
      <c r="B12" s="215">
        <v>0</v>
      </c>
      <c r="C12" s="215">
        <v>0</v>
      </c>
      <c r="D12" s="227">
        <v>50306</v>
      </c>
      <c r="E12" s="227">
        <v>0</v>
      </c>
      <c r="F12" s="215">
        <v>0</v>
      </c>
      <c r="G12" s="215">
        <v>0</v>
      </c>
      <c r="H12" s="227">
        <v>0</v>
      </c>
      <c r="I12" s="351">
        <f>2037.9+18.937</f>
        <v>2056.837</v>
      </c>
      <c r="J12" s="351">
        <f>1994.213+5.011</f>
        <v>1999.2239999999999</v>
      </c>
      <c r="K12" s="215">
        <v>0</v>
      </c>
      <c r="L12" s="215">
        <v>0</v>
      </c>
      <c r="M12" s="228">
        <f>D12+I12+J12</f>
        <v>54362.061000000002</v>
      </c>
      <c r="N12" s="98" t="s">
        <v>29</v>
      </c>
    </row>
    <row r="13" spans="1:21" x14ac:dyDescent="0.2">
      <c r="A13" s="301" t="s">
        <v>361</v>
      </c>
      <c r="B13" s="215">
        <v>0</v>
      </c>
      <c r="C13" s="215">
        <v>0</v>
      </c>
      <c r="D13" s="227">
        <v>23141</v>
      </c>
      <c r="E13" s="227">
        <v>0</v>
      </c>
      <c r="F13" s="215">
        <v>0</v>
      </c>
      <c r="G13" s="215">
        <v>0</v>
      </c>
      <c r="H13" s="227">
        <v>0</v>
      </c>
      <c r="I13" s="351">
        <f>267.631+370.735+19.409+27.058+1.7+1.6</f>
        <v>688.13300000000004</v>
      </c>
      <c r="J13" s="351">
        <f>25.053+7.351</f>
        <v>32.404000000000003</v>
      </c>
      <c r="K13" s="215">
        <v>0</v>
      </c>
      <c r="L13" s="215">
        <v>0</v>
      </c>
      <c r="M13" s="228">
        <f t="shared" si="0"/>
        <v>23861.537</v>
      </c>
      <c r="N13" s="98" t="s">
        <v>29</v>
      </c>
    </row>
    <row r="14" spans="1:21" x14ac:dyDescent="0.2">
      <c r="A14" s="301" t="s">
        <v>389</v>
      </c>
      <c r="B14" s="215">
        <v>0</v>
      </c>
      <c r="C14" s="215">
        <v>0</v>
      </c>
      <c r="D14" s="307" t="s">
        <v>369</v>
      </c>
      <c r="E14" s="227">
        <v>0</v>
      </c>
      <c r="F14" s="215">
        <v>0</v>
      </c>
      <c r="G14" s="215">
        <v>0</v>
      </c>
      <c r="H14" s="227">
        <v>0</v>
      </c>
      <c r="I14" s="351">
        <v>3810.6</v>
      </c>
      <c r="J14" s="351"/>
      <c r="K14" s="215">
        <v>0</v>
      </c>
      <c r="L14" s="215">
        <v>0</v>
      </c>
      <c r="M14" s="228">
        <v>0</v>
      </c>
      <c r="N14" s="98" t="s">
        <v>29</v>
      </c>
    </row>
    <row r="15" spans="1:21" x14ac:dyDescent="0.2">
      <c r="A15" s="301" t="s">
        <v>350</v>
      </c>
      <c r="B15" s="215">
        <v>0</v>
      </c>
      <c r="C15" s="215">
        <v>0</v>
      </c>
      <c r="D15" s="227">
        <v>34208</v>
      </c>
      <c r="E15" s="227">
        <v>0</v>
      </c>
      <c r="F15" s="215">
        <v>0</v>
      </c>
      <c r="G15" s="215">
        <v>0</v>
      </c>
      <c r="H15" s="227">
        <v>0</v>
      </c>
      <c r="I15" s="351">
        <f>1828.88+18.937</f>
        <v>1847.817</v>
      </c>
      <c r="J15" s="351">
        <f>439.485+5.011</f>
        <v>444.49600000000004</v>
      </c>
      <c r="K15" s="215">
        <v>0</v>
      </c>
      <c r="L15" s="215">
        <v>0</v>
      </c>
      <c r="M15" s="228">
        <f t="shared" si="0"/>
        <v>36500.313000000002</v>
      </c>
      <c r="N15" s="98" t="s">
        <v>29</v>
      </c>
    </row>
    <row r="16" spans="1:21" x14ac:dyDescent="0.2">
      <c r="A16" s="301" t="s">
        <v>351</v>
      </c>
      <c r="B16" s="215">
        <v>0</v>
      </c>
      <c r="C16" s="215">
        <v>0</v>
      </c>
      <c r="D16" s="227">
        <v>9055</v>
      </c>
      <c r="E16" s="227">
        <v>0</v>
      </c>
      <c r="F16" s="215">
        <v>0</v>
      </c>
      <c r="G16" s="215">
        <v>0</v>
      </c>
      <c r="H16" s="227">
        <v>0</v>
      </c>
      <c r="I16" s="351">
        <v>185.05600000000001</v>
      </c>
      <c r="J16" s="351">
        <f>95.775</f>
        <v>95.775000000000006</v>
      </c>
      <c r="K16" s="215">
        <v>0</v>
      </c>
      <c r="L16" s="215">
        <v>0</v>
      </c>
      <c r="M16" s="228">
        <f t="shared" si="0"/>
        <v>9335.8310000000001</v>
      </c>
      <c r="N16" s="98" t="s">
        <v>29</v>
      </c>
    </row>
    <row r="17" spans="1:14" x14ac:dyDescent="0.2">
      <c r="A17" s="301" t="s">
        <v>352</v>
      </c>
      <c r="B17" s="215">
        <v>0</v>
      </c>
      <c r="C17" s="215">
        <v>0</v>
      </c>
      <c r="D17" s="227">
        <v>41251</v>
      </c>
      <c r="E17" s="227">
        <v>0</v>
      </c>
      <c r="F17" s="215">
        <v>0</v>
      </c>
      <c r="G17" s="215">
        <v>0</v>
      </c>
      <c r="H17" s="227">
        <v>0</v>
      </c>
      <c r="I17" s="351">
        <f>1137.3+18.937</f>
        <v>1156.2369999999999</v>
      </c>
      <c r="J17" s="351">
        <f>839.191+5.011</f>
        <v>844.202</v>
      </c>
      <c r="K17" s="215">
        <v>0</v>
      </c>
      <c r="L17" s="215">
        <v>0</v>
      </c>
      <c r="M17" s="228">
        <f t="shared" si="0"/>
        <v>43251.438999999998</v>
      </c>
      <c r="N17" s="98" t="s">
        <v>29</v>
      </c>
    </row>
    <row r="18" spans="1:14" x14ac:dyDescent="0.2">
      <c r="A18" s="301" t="s">
        <v>353</v>
      </c>
      <c r="B18" s="215">
        <v>0</v>
      </c>
      <c r="C18" s="215">
        <v>0</v>
      </c>
      <c r="D18" s="227">
        <v>4276</v>
      </c>
      <c r="E18" s="227">
        <v>0</v>
      </c>
      <c r="F18" s="215">
        <v>0</v>
      </c>
      <c r="G18" s="215">
        <v>0</v>
      </c>
      <c r="H18" s="227">
        <v>0</v>
      </c>
      <c r="I18" s="351">
        <f>341.529+18.937</f>
        <v>360.46600000000001</v>
      </c>
      <c r="J18" s="351">
        <f>469.584+5.011</f>
        <v>474.59500000000003</v>
      </c>
      <c r="K18" s="215">
        <v>0</v>
      </c>
      <c r="L18" s="215">
        <v>0</v>
      </c>
      <c r="M18" s="228">
        <f t="shared" si="0"/>
        <v>5111.0610000000006</v>
      </c>
      <c r="N18" s="98" t="s">
        <v>29</v>
      </c>
    </row>
    <row r="19" spans="1:14" ht="28.5" x14ac:dyDescent="0.2">
      <c r="A19" s="302" t="s">
        <v>362</v>
      </c>
      <c r="B19" s="215">
        <v>0</v>
      </c>
      <c r="C19" s="215">
        <v>0</v>
      </c>
      <c r="D19" s="227">
        <v>0</v>
      </c>
      <c r="E19" s="227">
        <v>0</v>
      </c>
      <c r="F19" s="215">
        <v>0</v>
      </c>
      <c r="G19" s="215">
        <v>0</v>
      </c>
      <c r="H19" s="227">
        <v>0</v>
      </c>
      <c r="I19" s="351">
        <v>0</v>
      </c>
      <c r="J19" s="351"/>
      <c r="K19" s="215">
        <v>0</v>
      </c>
      <c r="L19" s="215">
        <v>0</v>
      </c>
      <c r="M19" s="228">
        <f t="shared" si="0"/>
        <v>0</v>
      </c>
      <c r="N19" s="98" t="s">
        <v>29</v>
      </c>
    </row>
    <row r="20" spans="1:14" ht="28.5" x14ac:dyDescent="0.2">
      <c r="A20" s="302" t="s">
        <v>363</v>
      </c>
      <c r="B20" s="215">
        <v>0</v>
      </c>
      <c r="C20" s="215">
        <v>0</v>
      </c>
      <c r="D20" s="227">
        <v>11570</v>
      </c>
      <c r="E20" s="227">
        <v>0</v>
      </c>
      <c r="F20" s="215">
        <v>0</v>
      </c>
      <c r="G20" s="215">
        <v>0</v>
      </c>
      <c r="H20" s="227">
        <v>0</v>
      </c>
      <c r="I20" s="351">
        <v>110.73099999999999</v>
      </c>
      <c r="J20" s="351">
        <f>872.574</f>
        <v>872.57399999999996</v>
      </c>
      <c r="K20" s="215">
        <v>0</v>
      </c>
      <c r="L20" s="215">
        <v>0</v>
      </c>
      <c r="M20" s="228">
        <f t="shared" si="0"/>
        <v>12553.305</v>
      </c>
      <c r="N20" s="98" t="s">
        <v>29</v>
      </c>
    </row>
    <row r="21" spans="1:14" x14ac:dyDescent="0.2">
      <c r="A21" s="301" t="s">
        <v>354</v>
      </c>
      <c r="B21" s="215">
        <v>0</v>
      </c>
      <c r="C21" s="215">
        <v>0</v>
      </c>
      <c r="D21" s="227">
        <v>5785</v>
      </c>
      <c r="E21" s="227">
        <v>0</v>
      </c>
      <c r="F21" s="215">
        <v>0</v>
      </c>
      <c r="G21" s="215">
        <v>0</v>
      </c>
      <c r="H21" s="227">
        <v>0</v>
      </c>
      <c r="I21" s="351">
        <f>239.293+18.937</f>
        <v>258.23</v>
      </c>
      <c r="J21" s="351">
        <f>47.239+5.011</f>
        <v>52.25</v>
      </c>
      <c r="K21" s="215">
        <v>0</v>
      </c>
      <c r="L21" s="215">
        <v>0</v>
      </c>
      <c r="M21" s="228">
        <f t="shared" si="0"/>
        <v>6095.48</v>
      </c>
      <c r="N21" s="98" t="s">
        <v>29</v>
      </c>
    </row>
    <row r="22" spans="1:14" x14ac:dyDescent="0.2">
      <c r="A22" s="301" t="s">
        <v>355</v>
      </c>
      <c r="B22" s="215">
        <v>0</v>
      </c>
      <c r="C22" s="215">
        <v>0</v>
      </c>
      <c r="D22" s="227">
        <v>10061</v>
      </c>
      <c r="E22" s="227">
        <v>0</v>
      </c>
      <c r="F22" s="215">
        <v>0</v>
      </c>
      <c r="G22" s="215">
        <v>0</v>
      </c>
      <c r="H22" s="227">
        <v>0</v>
      </c>
      <c r="I22" s="351">
        <v>8782.7999999999993</v>
      </c>
      <c r="J22" s="351">
        <v>201.178</v>
      </c>
      <c r="K22" s="215">
        <v>0</v>
      </c>
      <c r="L22" s="215">
        <v>0</v>
      </c>
      <c r="M22" s="228">
        <f>D22+I22+J22</f>
        <v>19044.977999999999</v>
      </c>
      <c r="N22" s="98" t="s">
        <v>29</v>
      </c>
    </row>
    <row r="23" spans="1:14" x14ac:dyDescent="0.2">
      <c r="A23" s="301" t="s">
        <v>356</v>
      </c>
      <c r="B23" s="215">
        <v>0</v>
      </c>
      <c r="C23" s="215">
        <v>0</v>
      </c>
      <c r="D23" s="227">
        <v>0</v>
      </c>
      <c r="E23" s="227">
        <v>0</v>
      </c>
      <c r="F23" s="215">
        <v>0</v>
      </c>
      <c r="G23" s="215">
        <v>0</v>
      </c>
      <c r="H23" s="227">
        <v>0</v>
      </c>
      <c r="I23" s="351">
        <v>10.108000000000001</v>
      </c>
      <c r="J23" s="351"/>
      <c r="K23" s="215">
        <v>0</v>
      </c>
      <c r="L23" s="215">
        <v>0</v>
      </c>
      <c r="M23" s="228">
        <f t="shared" si="0"/>
        <v>10.108000000000001</v>
      </c>
      <c r="N23" s="98" t="s">
        <v>29</v>
      </c>
    </row>
    <row r="24" spans="1:14" ht="28.5" x14ac:dyDescent="0.2">
      <c r="A24" s="302" t="s">
        <v>357</v>
      </c>
      <c r="B24" s="215">
        <v>0</v>
      </c>
      <c r="C24" s="215">
        <v>0</v>
      </c>
      <c r="D24" s="227">
        <v>0</v>
      </c>
      <c r="E24" s="227">
        <v>0</v>
      </c>
      <c r="F24" s="215">
        <v>0</v>
      </c>
      <c r="G24" s="215">
        <v>0</v>
      </c>
      <c r="H24" s="227">
        <v>0</v>
      </c>
      <c r="I24" s="351">
        <v>0</v>
      </c>
      <c r="J24" s="351"/>
      <c r="K24" s="215">
        <v>0</v>
      </c>
      <c r="L24" s="215">
        <v>0</v>
      </c>
      <c r="M24" s="228">
        <f t="shared" si="0"/>
        <v>0</v>
      </c>
      <c r="N24" s="98" t="s">
        <v>29</v>
      </c>
    </row>
    <row r="25" spans="1:14" x14ac:dyDescent="0.2">
      <c r="A25" s="301" t="s">
        <v>358</v>
      </c>
      <c r="B25" s="215">
        <v>0</v>
      </c>
      <c r="C25" s="215">
        <v>0</v>
      </c>
      <c r="D25" s="227">
        <v>0</v>
      </c>
      <c r="E25" s="227">
        <v>0</v>
      </c>
      <c r="F25" s="215">
        <v>0</v>
      </c>
      <c r="G25" s="215">
        <v>0</v>
      </c>
      <c r="H25" s="227">
        <v>0</v>
      </c>
      <c r="I25" s="351">
        <v>0</v>
      </c>
      <c r="J25" s="351"/>
      <c r="K25" s="215">
        <v>0</v>
      </c>
      <c r="L25" s="215">
        <v>0</v>
      </c>
      <c r="M25" s="228">
        <f t="shared" si="0"/>
        <v>0</v>
      </c>
      <c r="N25" s="98" t="s">
        <v>29</v>
      </c>
    </row>
    <row r="26" spans="1:14" x14ac:dyDescent="0.2">
      <c r="A26" s="301" t="s">
        <v>359</v>
      </c>
      <c r="B26" s="215">
        <v>0</v>
      </c>
      <c r="C26" s="215">
        <v>0</v>
      </c>
      <c r="D26" s="227">
        <v>0</v>
      </c>
      <c r="E26" s="227">
        <v>0</v>
      </c>
      <c r="F26" s="215">
        <v>0</v>
      </c>
      <c r="G26" s="215">
        <v>0</v>
      </c>
      <c r="H26" s="227">
        <v>0</v>
      </c>
      <c r="I26" s="351">
        <v>0</v>
      </c>
      <c r="J26" s="351"/>
      <c r="K26" s="215">
        <v>0</v>
      </c>
      <c r="L26" s="215">
        <v>0</v>
      </c>
      <c r="M26" s="228">
        <f t="shared" si="0"/>
        <v>0</v>
      </c>
      <c r="N26" s="98" t="s">
        <v>29</v>
      </c>
    </row>
    <row r="27" spans="1:14" x14ac:dyDescent="0.2">
      <c r="A27" s="301" t="s">
        <v>360</v>
      </c>
      <c r="B27" s="215">
        <v>0</v>
      </c>
      <c r="C27" s="215">
        <v>0</v>
      </c>
      <c r="D27" s="227">
        <v>4528</v>
      </c>
      <c r="E27" s="227">
        <v>0</v>
      </c>
      <c r="F27" s="215">
        <v>0</v>
      </c>
      <c r="G27" s="215">
        <v>0</v>
      </c>
      <c r="H27" s="227">
        <v>0</v>
      </c>
      <c r="I27" s="351">
        <v>239.53299999999999</v>
      </c>
      <c r="J27" s="351"/>
      <c r="K27" s="215">
        <v>0</v>
      </c>
      <c r="L27" s="215">
        <v>0</v>
      </c>
      <c r="M27" s="228">
        <f t="shared" si="0"/>
        <v>4767.5330000000004</v>
      </c>
      <c r="N27" s="98" t="s">
        <v>29</v>
      </c>
    </row>
    <row r="28" spans="1:14" ht="28.5" x14ac:dyDescent="0.2">
      <c r="A28" s="302" t="s">
        <v>364</v>
      </c>
      <c r="B28" s="215">
        <v>0</v>
      </c>
      <c r="C28" s="215">
        <v>0</v>
      </c>
      <c r="D28" s="227">
        <v>503</v>
      </c>
      <c r="E28" s="227">
        <v>0</v>
      </c>
      <c r="F28" s="215">
        <v>0</v>
      </c>
      <c r="G28" s="215">
        <v>0</v>
      </c>
      <c r="H28" s="227">
        <v>0</v>
      </c>
      <c r="I28" s="351">
        <v>0</v>
      </c>
      <c r="J28" s="351"/>
      <c r="K28" s="215">
        <v>0</v>
      </c>
      <c r="L28" s="215">
        <v>0</v>
      </c>
      <c r="M28" s="228">
        <f t="shared" si="0"/>
        <v>503</v>
      </c>
      <c r="N28" s="98" t="s">
        <v>29</v>
      </c>
    </row>
    <row r="29" spans="1:14" ht="28.5" x14ac:dyDescent="0.2">
      <c r="A29" s="302" t="s">
        <v>365</v>
      </c>
      <c r="B29" s="215">
        <v>0</v>
      </c>
      <c r="C29" s="215">
        <v>0</v>
      </c>
      <c r="D29" s="227">
        <v>1006</v>
      </c>
      <c r="E29" s="227">
        <v>0</v>
      </c>
      <c r="F29" s="215">
        <v>0</v>
      </c>
      <c r="G29" s="215">
        <v>0</v>
      </c>
      <c r="H29" s="227">
        <v>0</v>
      </c>
      <c r="I29" s="351">
        <v>64.701999999999998</v>
      </c>
      <c r="J29" s="351"/>
      <c r="K29" s="215">
        <v>0</v>
      </c>
      <c r="L29" s="215">
        <v>0</v>
      </c>
      <c r="M29" s="228">
        <f t="shared" si="0"/>
        <v>1070.702</v>
      </c>
      <c r="N29" s="98" t="s">
        <v>29</v>
      </c>
    </row>
    <row r="30" spans="1:14" x14ac:dyDescent="0.2">
      <c r="A30" s="302" t="s">
        <v>371</v>
      </c>
      <c r="B30" s="215">
        <v>0</v>
      </c>
      <c r="C30" s="215">
        <v>0</v>
      </c>
      <c r="D30" s="227">
        <v>0</v>
      </c>
      <c r="E30" s="227">
        <v>0</v>
      </c>
      <c r="F30" s="215">
        <v>0</v>
      </c>
      <c r="G30" s="215">
        <v>0</v>
      </c>
      <c r="H30" s="227">
        <v>0</v>
      </c>
      <c r="I30" s="351">
        <v>3910</v>
      </c>
      <c r="J30" s="351"/>
      <c r="K30" s="215">
        <v>0</v>
      </c>
      <c r="L30" s="215">
        <v>0</v>
      </c>
      <c r="M30" s="228">
        <f t="shared" si="0"/>
        <v>3910</v>
      </c>
      <c r="N30" s="98" t="s">
        <v>29</v>
      </c>
    </row>
    <row r="31" spans="1:14" ht="28.5" x14ac:dyDescent="0.2">
      <c r="A31" s="302" t="s">
        <v>366</v>
      </c>
      <c r="B31" s="215">
        <v>0</v>
      </c>
      <c r="C31" s="215">
        <v>0</v>
      </c>
      <c r="D31" s="227">
        <v>1006.5</v>
      </c>
      <c r="E31" s="227">
        <v>0</v>
      </c>
      <c r="F31" s="215">
        <v>0</v>
      </c>
      <c r="G31" s="215">
        <v>0</v>
      </c>
      <c r="H31" s="227">
        <v>0</v>
      </c>
      <c r="I31" s="351">
        <v>33.796999999999997</v>
      </c>
      <c r="J31" s="351"/>
      <c r="K31" s="215">
        <v>0</v>
      </c>
      <c r="L31" s="215">
        <v>0</v>
      </c>
      <c r="M31" s="228">
        <f t="shared" si="0"/>
        <v>1040.297</v>
      </c>
      <c r="N31" s="98" t="s">
        <v>29</v>
      </c>
    </row>
    <row r="32" spans="1:14" x14ac:dyDescent="0.2">
      <c r="A32" s="301" t="s">
        <v>367</v>
      </c>
      <c r="B32" s="215">
        <v>0</v>
      </c>
      <c r="C32" s="215">
        <v>0</v>
      </c>
      <c r="D32" s="304" t="s">
        <v>393</v>
      </c>
      <c r="E32" s="227">
        <v>0</v>
      </c>
      <c r="F32" s="215">
        <v>0</v>
      </c>
      <c r="G32" s="215">
        <v>0</v>
      </c>
      <c r="H32" s="227">
        <v>0</v>
      </c>
      <c r="I32" s="351">
        <v>1335.6</v>
      </c>
      <c r="J32" s="351">
        <f>247.114</f>
        <v>247.114</v>
      </c>
      <c r="K32" s="215">
        <v>0</v>
      </c>
      <c r="L32" s="215">
        <v>0</v>
      </c>
      <c r="M32" s="228">
        <v>0</v>
      </c>
      <c r="N32" s="98" t="s">
        <v>29</v>
      </c>
    </row>
    <row r="33" spans="1:14" x14ac:dyDescent="0.2">
      <c r="A33" s="301" t="s">
        <v>368</v>
      </c>
      <c r="B33" s="215">
        <v>0</v>
      </c>
      <c r="C33" s="215">
        <v>0</v>
      </c>
      <c r="D33" s="340" t="s">
        <v>392</v>
      </c>
      <c r="E33" s="227">
        <v>0</v>
      </c>
      <c r="F33" s="215">
        <v>0</v>
      </c>
      <c r="G33" s="215">
        <v>0</v>
      </c>
      <c r="H33" s="227">
        <v>0</v>
      </c>
      <c r="I33" s="351">
        <v>170.589</v>
      </c>
      <c r="J33" s="351">
        <v>35</v>
      </c>
      <c r="K33" s="215">
        <v>0</v>
      </c>
      <c r="L33" s="215">
        <v>0</v>
      </c>
      <c r="M33" s="228">
        <v>0</v>
      </c>
      <c r="N33" s="98" t="s">
        <v>29</v>
      </c>
    </row>
    <row r="34" spans="1:14" ht="28.5" hidden="1" x14ac:dyDescent="0.2">
      <c r="A34" s="366" t="s">
        <v>388</v>
      </c>
      <c r="B34" s="227"/>
      <c r="C34" s="227"/>
      <c r="E34" s="227"/>
      <c r="F34" s="227">
        <v>0</v>
      </c>
      <c r="G34" s="227">
        <v>0</v>
      </c>
      <c r="H34" s="227">
        <v>0</v>
      </c>
      <c r="I34" s="351">
        <v>0</v>
      </c>
      <c r="J34" s="351"/>
      <c r="K34" s="227"/>
      <c r="L34" s="227"/>
      <c r="M34" s="341"/>
      <c r="N34" s="98"/>
    </row>
    <row r="35" spans="1:14" hidden="1" x14ac:dyDescent="0.2">
      <c r="A35" s="149"/>
      <c r="B35" s="227"/>
      <c r="C35" s="227"/>
      <c r="D35" s="227"/>
      <c r="E35" s="227"/>
      <c r="F35" s="227"/>
      <c r="G35" s="227"/>
      <c r="H35" s="227"/>
      <c r="I35" s="227"/>
      <c r="J35" s="227"/>
      <c r="K35" s="227"/>
      <c r="L35" s="227"/>
      <c r="M35" s="228"/>
      <c r="N35" s="98"/>
    </row>
    <row r="36" spans="1:14" hidden="1" x14ac:dyDescent="0.2">
      <c r="A36" s="149"/>
      <c r="B36" s="227"/>
      <c r="C36" s="227"/>
      <c r="D36" s="227"/>
      <c r="E36" s="227"/>
      <c r="F36" s="227"/>
      <c r="G36" s="227"/>
      <c r="H36" s="227"/>
      <c r="I36" s="227"/>
      <c r="J36" s="227"/>
      <c r="K36" s="227"/>
      <c r="L36" s="227"/>
      <c r="M36" s="228"/>
      <c r="N36" s="98"/>
    </row>
    <row r="37" spans="1:14" hidden="1" x14ac:dyDescent="0.2">
      <c r="A37" s="149"/>
      <c r="B37" s="227"/>
      <c r="C37" s="227"/>
      <c r="D37" s="227"/>
      <c r="E37" s="227"/>
      <c r="F37" s="227"/>
      <c r="G37" s="227"/>
      <c r="H37" s="227"/>
      <c r="I37" s="227"/>
      <c r="J37" s="227"/>
      <c r="K37" s="227"/>
      <c r="L37" s="227"/>
      <c r="M37" s="228"/>
      <c r="N37" s="98"/>
    </row>
    <row r="38" spans="1:14" hidden="1" x14ac:dyDescent="0.2">
      <c r="A38" s="149"/>
      <c r="B38" s="227"/>
      <c r="C38" s="227"/>
      <c r="D38" s="227"/>
      <c r="E38" s="227"/>
      <c r="F38" s="227"/>
      <c r="G38" s="227"/>
      <c r="H38" s="227"/>
      <c r="I38" s="227"/>
      <c r="J38" s="227"/>
      <c r="K38" s="227"/>
      <c r="L38" s="227"/>
      <c r="M38" s="228"/>
      <c r="N38" s="98"/>
    </row>
    <row r="39" spans="1:14" hidden="1" x14ac:dyDescent="0.2">
      <c r="A39" s="149"/>
      <c r="B39" s="227"/>
      <c r="C39" s="227"/>
      <c r="D39" s="227"/>
      <c r="E39" s="227"/>
      <c r="F39" s="227"/>
      <c r="G39" s="227"/>
      <c r="H39" s="227"/>
      <c r="I39" s="227"/>
      <c r="J39" s="227"/>
      <c r="K39" s="227"/>
      <c r="L39" s="227"/>
      <c r="M39" s="228"/>
      <c r="N39" s="98"/>
    </row>
    <row r="40" spans="1:14" hidden="1" x14ac:dyDescent="0.2">
      <c r="A40" s="149"/>
      <c r="B40" s="227"/>
      <c r="C40" s="227"/>
      <c r="D40" s="227"/>
      <c r="E40" s="227"/>
      <c r="F40" s="227"/>
      <c r="G40" s="227"/>
      <c r="H40" s="227"/>
      <c r="I40" s="227"/>
      <c r="J40" s="227"/>
      <c r="K40" s="227"/>
      <c r="L40" s="227"/>
      <c r="M40" s="228"/>
      <c r="N40" s="98"/>
    </row>
    <row r="41" spans="1:14" hidden="1" x14ac:dyDescent="0.2">
      <c r="A41" s="149"/>
      <c r="B41" s="227"/>
      <c r="C41" s="227"/>
      <c r="D41" s="227"/>
      <c r="E41" s="227"/>
      <c r="F41" s="227"/>
      <c r="G41" s="227"/>
      <c r="H41" s="227"/>
      <c r="I41" s="227"/>
      <c r="J41" s="227"/>
      <c r="K41" s="227"/>
      <c r="L41" s="227"/>
      <c r="M41" s="228"/>
      <c r="N41" s="98"/>
    </row>
    <row r="42" spans="1:14" hidden="1" x14ac:dyDescent="0.2">
      <c r="A42" s="149"/>
      <c r="B42" s="227"/>
      <c r="C42" s="227"/>
      <c r="D42" s="227"/>
      <c r="E42" s="227"/>
      <c r="F42" s="227"/>
      <c r="G42" s="227"/>
      <c r="H42" s="227"/>
      <c r="I42" s="227"/>
      <c r="J42" s="227"/>
      <c r="K42" s="227"/>
      <c r="L42" s="227"/>
      <c r="M42" s="228"/>
      <c r="N42" s="98"/>
    </row>
    <row r="43" spans="1:14" hidden="1" x14ac:dyDescent="0.2">
      <c r="A43" s="149"/>
      <c r="B43" s="227"/>
      <c r="C43" s="227"/>
      <c r="D43" s="227"/>
      <c r="E43" s="227"/>
      <c r="F43" s="227"/>
      <c r="G43" s="227"/>
      <c r="H43" s="227"/>
      <c r="I43" s="227"/>
      <c r="J43" s="227"/>
      <c r="K43" s="227"/>
      <c r="L43" s="227"/>
      <c r="M43" s="228"/>
      <c r="N43" s="98"/>
    </row>
    <row r="44" spans="1:14" hidden="1" x14ac:dyDescent="0.2">
      <c r="A44" s="17" t="s">
        <v>36</v>
      </c>
      <c r="B44" s="33">
        <v>0</v>
      </c>
      <c r="C44" s="33">
        <v>0</v>
      </c>
      <c r="D44" s="33">
        <v>0</v>
      </c>
      <c r="E44" s="33">
        <v>0</v>
      </c>
      <c r="F44" s="33">
        <v>0</v>
      </c>
      <c r="G44" s="33">
        <v>0</v>
      </c>
      <c r="H44" s="33">
        <v>0</v>
      </c>
      <c r="I44" s="33">
        <v>0</v>
      </c>
      <c r="J44" s="33">
        <v>0</v>
      </c>
      <c r="K44" s="33">
        <f t="shared" ref="K44:K46" si="1">B44+F44</f>
        <v>0</v>
      </c>
      <c r="L44" s="33">
        <f t="shared" ref="L44:L46" si="2">C44+G44</f>
        <v>0</v>
      </c>
      <c r="M44" s="217">
        <f t="shared" ref="M44:M46" si="3">D44+E44+H44+I44+J44</f>
        <v>0</v>
      </c>
      <c r="N44" s="98" t="s">
        <v>29</v>
      </c>
    </row>
    <row r="45" spans="1:14" hidden="1" x14ac:dyDescent="0.2">
      <c r="A45" s="17" t="s">
        <v>37</v>
      </c>
      <c r="B45" s="33">
        <v>0</v>
      </c>
      <c r="C45" s="33">
        <v>0</v>
      </c>
      <c r="D45" s="33">
        <v>0</v>
      </c>
      <c r="E45" s="33">
        <v>0</v>
      </c>
      <c r="F45" s="33">
        <v>0</v>
      </c>
      <c r="G45" s="33">
        <v>0</v>
      </c>
      <c r="H45" s="33">
        <v>0</v>
      </c>
      <c r="I45" s="33">
        <v>0</v>
      </c>
      <c r="J45" s="33">
        <v>0</v>
      </c>
      <c r="K45" s="33">
        <f t="shared" si="1"/>
        <v>0</v>
      </c>
      <c r="L45" s="33">
        <f t="shared" si="2"/>
        <v>0</v>
      </c>
      <c r="M45" s="217">
        <f t="shared" si="3"/>
        <v>0</v>
      </c>
      <c r="N45" s="98" t="s">
        <v>29</v>
      </c>
    </row>
    <row r="46" spans="1:14" hidden="1" x14ac:dyDescent="0.2">
      <c r="A46" s="13" t="s">
        <v>38</v>
      </c>
      <c r="B46" s="218">
        <v>0</v>
      </c>
      <c r="C46" s="218">
        <v>0</v>
      </c>
      <c r="D46" s="218">
        <v>0</v>
      </c>
      <c r="E46" s="218">
        <v>0</v>
      </c>
      <c r="F46" s="218">
        <v>0</v>
      </c>
      <c r="G46" s="218">
        <v>0</v>
      </c>
      <c r="H46" s="218">
        <v>0</v>
      </c>
      <c r="I46" s="218">
        <v>0</v>
      </c>
      <c r="J46" s="218">
        <v>0</v>
      </c>
      <c r="K46" s="218">
        <f t="shared" si="1"/>
        <v>0</v>
      </c>
      <c r="L46" s="218">
        <f t="shared" si="2"/>
        <v>0</v>
      </c>
      <c r="M46" s="219">
        <f t="shared" si="3"/>
        <v>0</v>
      </c>
      <c r="N46" s="98" t="s">
        <v>29</v>
      </c>
    </row>
    <row r="47" spans="1:14" ht="15" x14ac:dyDescent="0.25">
      <c r="A47" s="14" t="s">
        <v>248</v>
      </c>
      <c r="B47" s="220">
        <f t="shared" ref="B47:M47" si="4">SUM(B9:B46)</f>
        <v>0</v>
      </c>
      <c r="C47" s="220">
        <f t="shared" si="4"/>
        <v>0</v>
      </c>
      <c r="D47" s="220">
        <f t="shared" si="4"/>
        <v>415024.5</v>
      </c>
      <c r="E47" s="220">
        <f t="shared" si="4"/>
        <v>0</v>
      </c>
      <c r="F47" s="220">
        <f t="shared" si="4"/>
        <v>0</v>
      </c>
      <c r="G47" s="220">
        <f t="shared" si="4"/>
        <v>0</v>
      </c>
      <c r="H47" s="220">
        <f t="shared" si="4"/>
        <v>0</v>
      </c>
      <c r="I47" s="220">
        <f t="shared" si="4"/>
        <v>29875.490999999995</v>
      </c>
      <c r="J47" s="220">
        <f t="shared" si="4"/>
        <v>6687.5329999999994</v>
      </c>
      <c r="K47" s="220">
        <f t="shared" si="4"/>
        <v>0</v>
      </c>
      <c r="L47" s="220">
        <f t="shared" si="4"/>
        <v>0</v>
      </c>
      <c r="M47" s="221">
        <f t="shared" si="4"/>
        <v>445988.62100000004</v>
      </c>
      <c r="N47" s="98" t="s">
        <v>29</v>
      </c>
    </row>
    <row r="48" spans="1:14" x14ac:dyDescent="0.2">
      <c r="A48" s="198" t="s">
        <v>247</v>
      </c>
      <c r="B48" s="215"/>
      <c r="C48" s="215"/>
      <c r="D48" s="215">
        <v>-15000</v>
      </c>
      <c r="E48" s="215"/>
      <c r="F48" s="215"/>
      <c r="G48" s="215"/>
      <c r="H48" s="215"/>
      <c r="I48" s="215"/>
      <c r="J48" s="215"/>
      <c r="K48" s="215"/>
      <c r="L48" s="215"/>
      <c r="M48" s="216">
        <f>D48+E48+H48+I48+J48</f>
        <v>-15000</v>
      </c>
      <c r="N48" s="98" t="s">
        <v>29</v>
      </c>
    </row>
    <row r="49" spans="1:14" x14ac:dyDescent="0.2">
      <c r="A49" s="199" t="s">
        <v>305</v>
      </c>
      <c r="B49" s="233"/>
      <c r="C49" s="233"/>
      <c r="D49" s="233">
        <f>SUM(D47:D48)</f>
        <v>400024.5</v>
      </c>
      <c r="E49" s="233"/>
      <c r="F49" s="233"/>
      <c r="G49" s="233"/>
      <c r="H49" s="233"/>
      <c r="I49" s="233"/>
      <c r="J49" s="233"/>
      <c r="K49" s="233"/>
      <c r="L49" s="233"/>
      <c r="M49" s="234">
        <f>SUM(M47:M48)</f>
        <v>430988.62100000004</v>
      </c>
      <c r="N49" s="98" t="s">
        <v>29</v>
      </c>
    </row>
    <row r="50" spans="1:14" x14ac:dyDescent="0.2">
      <c r="A50" s="149" t="s">
        <v>40</v>
      </c>
      <c r="B50" s="227"/>
      <c r="C50" s="227">
        <v>0</v>
      </c>
      <c r="D50" s="227"/>
      <c r="E50" s="227"/>
      <c r="F50" s="227"/>
      <c r="G50" s="227">
        <v>0</v>
      </c>
      <c r="H50" s="227"/>
      <c r="I50" s="227">
        <v>0</v>
      </c>
      <c r="J50" s="227"/>
      <c r="K50" s="227"/>
      <c r="L50" s="227">
        <f t="shared" ref="L50" si="5">C50+G50</f>
        <v>0</v>
      </c>
      <c r="M50" s="228"/>
      <c r="N50" s="98" t="s">
        <v>29</v>
      </c>
    </row>
    <row r="51" spans="1:14" x14ac:dyDescent="0.2">
      <c r="A51" s="177" t="s">
        <v>249</v>
      </c>
      <c r="B51" s="33"/>
      <c r="C51" s="33">
        <f>C47+C50</f>
        <v>0</v>
      </c>
      <c r="D51" s="33"/>
      <c r="E51" s="33"/>
      <c r="F51" s="33"/>
      <c r="G51" s="33">
        <f>G47+G50</f>
        <v>0</v>
      </c>
      <c r="H51" s="33"/>
      <c r="I51" s="33">
        <f>I47+I50</f>
        <v>29875.490999999995</v>
      </c>
      <c r="J51" s="33"/>
      <c r="K51" s="33"/>
      <c r="L51" s="33">
        <f>L47+L50</f>
        <v>0</v>
      </c>
      <c r="M51" s="217"/>
      <c r="N51" s="98" t="s">
        <v>29</v>
      </c>
    </row>
    <row r="52" spans="1:14" x14ac:dyDescent="0.2">
      <c r="A52" s="17"/>
      <c r="B52" s="33"/>
      <c r="C52" s="33"/>
      <c r="D52" s="33"/>
      <c r="E52" s="33"/>
      <c r="F52" s="33"/>
      <c r="G52" s="33"/>
      <c r="H52" s="33"/>
      <c r="I52" s="33"/>
      <c r="J52" s="33"/>
      <c r="K52" s="33"/>
      <c r="L52" s="33"/>
      <c r="M52" s="217"/>
      <c r="N52" s="98" t="s">
        <v>29</v>
      </c>
    </row>
    <row r="53" spans="1:14" x14ac:dyDescent="0.2">
      <c r="A53" s="17" t="s">
        <v>41</v>
      </c>
      <c r="B53" s="33"/>
      <c r="C53" s="33"/>
      <c r="D53" s="33"/>
      <c r="E53" s="33"/>
      <c r="F53" s="33"/>
      <c r="G53" s="33"/>
      <c r="H53" s="33"/>
      <c r="I53" s="33"/>
      <c r="J53" s="33"/>
      <c r="K53" s="33"/>
      <c r="L53" s="33"/>
      <c r="M53" s="217"/>
      <c r="N53" s="98" t="s">
        <v>29</v>
      </c>
    </row>
    <row r="54" spans="1:14" x14ac:dyDescent="0.2">
      <c r="A54" s="18" t="s">
        <v>42</v>
      </c>
      <c r="B54" s="33"/>
      <c r="C54" s="33">
        <v>0</v>
      </c>
      <c r="D54" s="33"/>
      <c r="E54" s="33"/>
      <c r="F54" s="33"/>
      <c r="G54" s="33">
        <v>0</v>
      </c>
      <c r="H54" s="33"/>
      <c r="I54" s="33">
        <v>0</v>
      </c>
      <c r="J54" s="33"/>
      <c r="K54" s="33"/>
      <c r="L54" s="33">
        <f t="shared" ref="L54:L55" si="6">C54+G54</f>
        <v>0</v>
      </c>
      <c r="M54" s="217"/>
      <c r="N54" s="98" t="s">
        <v>29</v>
      </c>
    </row>
    <row r="55" spans="1:14" x14ac:dyDescent="0.2">
      <c r="A55" s="19" t="s">
        <v>43</v>
      </c>
      <c r="B55" s="229"/>
      <c r="C55" s="229">
        <v>0</v>
      </c>
      <c r="D55" s="229"/>
      <c r="E55" s="229"/>
      <c r="F55" s="229"/>
      <c r="G55" s="229">
        <v>0</v>
      </c>
      <c r="H55" s="229"/>
      <c r="I55" s="229">
        <v>0</v>
      </c>
      <c r="J55" s="229"/>
      <c r="K55" s="229"/>
      <c r="L55" s="229">
        <f t="shared" si="6"/>
        <v>0</v>
      </c>
      <c r="M55" s="230"/>
      <c r="N55" s="98" t="s">
        <v>29</v>
      </c>
    </row>
    <row r="56" spans="1:14" ht="15" thickBot="1" x14ac:dyDescent="0.25">
      <c r="A56" s="178" t="s">
        <v>250</v>
      </c>
      <c r="B56" s="231"/>
      <c r="C56" s="231">
        <f>C51+C54+C55</f>
        <v>0</v>
      </c>
      <c r="D56" s="231"/>
      <c r="E56" s="231"/>
      <c r="F56" s="231"/>
      <c r="G56" s="231">
        <f>G51+G54+G55</f>
        <v>0</v>
      </c>
      <c r="H56" s="231"/>
      <c r="I56" s="231">
        <f>I51+I54+I55</f>
        <v>29875.490999999995</v>
      </c>
      <c r="J56" s="231"/>
      <c r="K56" s="231"/>
      <c r="L56" s="231">
        <f>SUM(L51,L54:L55)</f>
        <v>0</v>
      </c>
      <c r="M56" s="232"/>
      <c r="N56" s="98" t="s">
        <v>29</v>
      </c>
    </row>
    <row r="57" spans="1:14" x14ac:dyDescent="0.2">
      <c r="N57" s="98" t="s">
        <v>29</v>
      </c>
    </row>
    <row r="58" spans="1:14" x14ac:dyDescent="0.2">
      <c r="A58" s="336" t="s">
        <v>328</v>
      </c>
      <c r="N58" s="98"/>
    </row>
    <row r="59" spans="1:14" ht="15" x14ac:dyDescent="0.25">
      <c r="A59" s="5" t="s">
        <v>128</v>
      </c>
      <c r="N59" s="98" t="s">
        <v>29</v>
      </c>
    </row>
    <row r="60" spans="1:14" x14ac:dyDescent="0.2">
      <c r="A60" s="444" t="s">
        <v>386</v>
      </c>
      <c r="B60" s="445"/>
      <c r="C60" s="445"/>
      <c r="D60" s="445"/>
      <c r="E60" s="445"/>
      <c r="F60" s="445"/>
      <c r="G60" s="445"/>
      <c r="H60" s="445"/>
      <c r="I60" s="445"/>
      <c r="J60" s="445"/>
      <c r="K60" s="445"/>
      <c r="L60" s="445"/>
      <c r="M60" s="445"/>
      <c r="N60" s="98" t="s">
        <v>29</v>
      </c>
    </row>
    <row r="61" spans="1:14" x14ac:dyDescent="0.2">
      <c r="A61" s="439"/>
      <c r="B61" s="439"/>
      <c r="C61" s="439"/>
      <c r="D61" s="439"/>
      <c r="E61" s="439"/>
      <c r="F61" s="439"/>
      <c r="G61" s="439"/>
      <c r="H61" s="439"/>
      <c r="I61" s="439"/>
      <c r="J61" s="439"/>
      <c r="K61" s="439"/>
      <c r="L61" s="439"/>
      <c r="M61" s="439"/>
      <c r="N61" s="98" t="s">
        <v>29</v>
      </c>
    </row>
    <row r="62" spans="1:14" ht="15" x14ac:dyDescent="0.25">
      <c r="A62" s="5" t="s">
        <v>307</v>
      </c>
      <c r="N62" s="98" t="s">
        <v>29</v>
      </c>
    </row>
    <row r="63" spans="1:14" x14ac:dyDescent="0.2">
      <c r="A63" s="444" t="s">
        <v>400</v>
      </c>
      <c r="B63" s="445"/>
      <c r="C63" s="445"/>
      <c r="D63" s="445"/>
      <c r="E63" s="445"/>
      <c r="F63" s="445"/>
      <c r="G63" s="445"/>
      <c r="H63" s="445"/>
      <c r="I63" s="445"/>
      <c r="J63" s="445"/>
      <c r="K63" s="445"/>
      <c r="L63" s="445"/>
      <c r="M63" s="445"/>
      <c r="N63" s="98" t="s">
        <v>29</v>
      </c>
    </row>
    <row r="64" spans="1:14" x14ac:dyDescent="0.2">
      <c r="A64" s="439"/>
      <c r="B64" s="439"/>
      <c r="C64" s="439"/>
      <c r="D64" s="439"/>
      <c r="E64" s="439"/>
      <c r="F64" s="439"/>
      <c r="G64" s="439"/>
      <c r="H64" s="439"/>
      <c r="I64" s="439"/>
      <c r="J64" s="439"/>
      <c r="K64" s="439"/>
      <c r="L64" s="439"/>
      <c r="M64" s="439"/>
      <c r="N64" s="98" t="s">
        <v>29</v>
      </c>
    </row>
    <row r="65" spans="1:15" ht="15" x14ac:dyDescent="0.25">
      <c r="A65" s="5" t="s">
        <v>308</v>
      </c>
      <c r="N65" s="98" t="s">
        <v>29</v>
      </c>
    </row>
    <row r="66" spans="1:15" x14ac:dyDescent="0.2">
      <c r="A66" s="444" t="s">
        <v>396</v>
      </c>
      <c r="B66" s="445"/>
      <c r="C66" s="445"/>
      <c r="D66" s="445"/>
      <c r="E66" s="445"/>
      <c r="F66" s="445"/>
      <c r="G66" s="445"/>
      <c r="H66" s="445"/>
      <c r="I66" s="445"/>
      <c r="J66" s="445"/>
      <c r="K66" s="445"/>
      <c r="L66" s="445"/>
      <c r="M66" s="445"/>
      <c r="N66" s="4" t="s">
        <v>30</v>
      </c>
    </row>
    <row r="67" spans="1:15" x14ac:dyDescent="0.2">
      <c r="A67" s="440"/>
      <c r="B67" s="441"/>
      <c r="C67" s="441"/>
      <c r="D67" s="441"/>
      <c r="E67" s="441"/>
      <c r="F67" s="441"/>
      <c r="G67" s="441"/>
      <c r="H67" s="441"/>
      <c r="I67" s="441"/>
      <c r="J67" s="441"/>
      <c r="K67" s="441"/>
      <c r="L67" s="441"/>
      <c r="M67" s="441"/>
      <c r="N67" s="441"/>
      <c r="O67" s="441"/>
    </row>
    <row r="68" spans="1:15" x14ac:dyDescent="0.2">
      <c r="A68" s="440"/>
      <c r="B68" s="441"/>
      <c r="C68" s="441"/>
      <c r="D68" s="441"/>
      <c r="E68" s="441"/>
      <c r="F68" s="441"/>
      <c r="G68" s="441"/>
      <c r="H68" s="441"/>
      <c r="I68" s="441"/>
      <c r="J68" s="441"/>
      <c r="K68" s="441"/>
      <c r="L68" s="441"/>
      <c r="M68" s="441"/>
      <c r="N68" s="441"/>
      <c r="O68" s="441"/>
    </row>
  </sheetData>
  <mergeCells count="15">
    <mergeCell ref="A67:O67"/>
    <mergeCell ref="A68:O68"/>
    <mergeCell ref="A60:M60"/>
    <mergeCell ref="A61:M61"/>
    <mergeCell ref="A63:M63"/>
    <mergeCell ref="A64:M64"/>
    <mergeCell ref="A66:M66"/>
    <mergeCell ref="A1:M1"/>
    <mergeCell ref="A2:M2"/>
    <mergeCell ref="A3:M3"/>
    <mergeCell ref="A4:M4"/>
    <mergeCell ref="A7:A8"/>
    <mergeCell ref="B7:D7"/>
    <mergeCell ref="F7:H7"/>
    <mergeCell ref="K7:M7"/>
  </mergeCells>
  <printOptions horizontalCentered="1"/>
  <pageMargins left="0.7" right="0.7" top="0.66" bottom="0.66" header="0.3" footer="0.3"/>
  <pageSetup scale="57" orientation="landscape" r:id="rId1"/>
  <headerFooter>
    <oddHeader>&amp;L&amp;"Arial,Bold"&amp;12G. Crosswalk of 2013 Availability</oddHeader>
    <oddFooter>&amp;C&amp;"Arial,Regular"Exhibit G - Crosswalk of 2013 Availability</oddFooter>
  </headerFooter>
  <rowBreaks count="1" manualBreakCount="1">
    <brk id="6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topLeftCell="L4" zoomScaleNormal="100" zoomScaleSheetLayoutView="80" workbookViewId="0">
      <selection activeCell="P21" sqref="P21"/>
    </sheetView>
  </sheetViews>
  <sheetFormatPr defaultRowHeight="14.25" x14ac:dyDescent="0.2"/>
  <cols>
    <col min="1" max="1" width="37.140625" style="270" customWidth="1"/>
    <col min="2" max="3" width="8.28515625" style="270" customWidth="1"/>
    <col min="4" max="4" width="12.7109375" style="270" customWidth="1"/>
    <col min="5" max="5" width="15" style="270" customWidth="1"/>
    <col min="6" max="7" width="8.28515625" style="270" customWidth="1"/>
    <col min="8" max="10" width="12.7109375" style="270" customWidth="1"/>
    <col min="11" max="12" width="8.28515625" style="270" customWidth="1"/>
    <col min="13" max="13" width="12.7109375" style="270" customWidth="1"/>
    <col min="14" max="14" width="14" style="4" bestFit="1" customWidth="1"/>
    <col min="15" max="15" width="4.5703125" style="270" customWidth="1"/>
    <col min="16" max="16" width="116.7109375" style="270" customWidth="1"/>
    <col min="17" max="18" width="8.28515625" style="270" customWidth="1"/>
    <col min="19" max="19" width="12.7109375" style="270" customWidth="1"/>
    <col min="20" max="21" width="8.28515625" style="270" customWidth="1"/>
    <col min="22" max="22" width="12.7109375" style="270" customWidth="1"/>
    <col min="23" max="16384" width="9.140625" style="270"/>
  </cols>
  <sheetData>
    <row r="1" spans="1:22" ht="18" x14ac:dyDescent="0.25">
      <c r="A1" s="370" t="s">
        <v>136</v>
      </c>
      <c r="B1" s="370"/>
      <c r="C1" s="370"/>
      <c r="D1" s="370"/>
      <c r="E1" s="370"/>
      <c r="F1" s="370"/>
      <c r="G1" s="370"/>
      <c r="H1" s="370"/>
      <c r="I1" s="370"/>
      <c r="J1" s="370"/>
      <c r="K1" s="370"/>
      <c r="L1" s="370"/>
      <c r="M1" s="370"/>
      <c r="N1" s="98" t="s">
        <v>29</v>
      </c>
      <c r="O1" s="6"/>
      <c r="P1" s="183" t="s">
        <v>31</v>
      </c>
      <c r="Q1" s="6"/>
      <c r="R1" s="6"/>
      <c r="S1" s="6"/>
      <c r="T1" s="6"/>
      <c r="U1" s="6"/>
      <c r="V1" s="6"/>
    </row>
    <row r="2" spans="1:22" ht="15" x14ac:dyDescent="0.2">
      <c r="A2" s="371" t="s">
        <v>372</v>
      </c>
      <c r="B2" s="371"/>
      <c r="C2" s="371"/>
      <c r="D2" s="371"/>
      <c r="E2" s="371"/>
      <c r="F2" s="371"/>
      <c r="G2" s="371"/>
      <c r="H2" s="371"/>
      <c r="I2" s="371"/>
      <c r="J2" s="371"/>
      <c r="K2" s="371"/>
      <c r="L2" s="371"/>
      <c r="M2" s="371"/>
      <c r="N2" s="98" t="s">
        <v>29</v>
      </c>
      <c r="O2" s="7"/>
      <c r="P2" s="184"/>
      <c r="Q2" s="7"/>
      <c r="R2" s="7"/>
      <c r="S2" s="7"/>
      <c r="T2" s="7"/>
      <c r="U2" s="7"/>
      <c r="V2" s="7"/>
    </row>
    <row r="3" spans="1:22" ht="15" x14ac:dyDescent="0.25">
      <c r="A3" s="372" t="s">
        <v>1</v>
      </c>
      <c r="B3" s="372"/>
      <c r="C3" s="372"/>
      <c r="D3" s="372"/>
      <c r="E3" s="372"/>
      <c r="F3" s="372"/>
      <c r="G3" s="372"/>
      <c r="H3" s="372"/>
      <c r="I3" s="372"/>
      <c r="J3" s="372"/>
      <c r="K3" s="372"/>
      <c r="L3" s="372"/>
      <c r="M3" s="372"/>
      <c r="N3" s="98" t="s">
        <v>29</v>
      </c>
      <c r="O3" s="300"/>
      <c r="P3" s="184" t="s">
        <v>282</v>
      </c>
      <c r="Q3" s="300"/>
      <c r="R3" s="300"/>
      <c r="S3" s="300"/>
      <c r="T3" s="300"/>
      <c r="U3" s="300"/>
      <c r="V3" s="300"/>
    </row>
    <row r="4" spans="1:22" x14ac:dyDescent="0.2">
      <c r="A4" s="402" t="s">
        <v>2</v>
      </c>
      <c r="B4" s="402"/>
      <c r="C4" s="402"/>
      <c r="D4" s="402"/>
      <c r="E4" s="402"/>
      <c r="F4" s="402"/>
      <c r="G4" s="402"/>
      <c r="H4" s="402"/>
      <c r="I4" s="402"/>
      <c r="J4" s="402"/>
      <c r="K4" s="402"/>
      <c r="L4" s="402"/>
      <c r="M4" s="402"/>
      <c r="N4" s="98" t="s">
        <v>29</v>
      </c>
      <c r="O4" s="299"/>
      <c r="P4" s="184" t="s">
        <v>281</v>
      </c>
      <c r="Q4" s="299"/>
      <c r="R4" s="299"/>
      <c r="S4" s="299"/>
      <c r="T4" s="299"/>
      <c r="U4" s="299"/>
      <c r="V4" s="299"/>
    </row>
    <row r="5" spans="1:22" ht="15.75" thickBot="1" x14ac:dyDescent="0.3">
      <c r="A5" s="299"/>
      <c r="B5" s="299"/>
      <c r="C5" s="299"/>
      <c r="D5" s="299"/>
      <c r="E5" s="299"/>
      <c r="F5" s="299"/>
      <c r="G5" s="299"/>
      <c r="H5" s="299"/>
      <c r="I5" s="299"/>
      <c r="J5" s="299"/>
      <c r="K5" s="299"/>
      <c r="L5" s="299"/>
      <c r="M5" s="299"/>
      <c r="N5" s="98" t="s">
        <v>29</v>
      </c>
      <c r="O5" s="299"/>
      <c r="P5" s="185"/>
      <c r="Q5" s="299"/>
      <c r="R5" s="299"/>
      <c r="S5" s="299"/>
      <c r="T5" s="299"/>
      <c r="U5" s="299"/>
      <c r="V5" s="299"/>
    </row>
    <row r="6" spans="1:22" ht="15" thickBot="1" x14ac:dyDescent="0.25">
      <c r="A6" s="310"/>
      <c r="B6" s="310"/>
      <c r="C6" s="310"/>
      <c r="D6" s="310"/>
      <c r="E6" s="310"/>
      <c r="F6" s="310"/>
      <c r="G6" s="310"/>
      <c r="H6" s="310"/>
      <c r="I6" s="310"/>
      <c r="J6" s="310"/>
      <c r="K6" s="310"/>
      <c r="L6" s="310"/>
      <c r="M6" s="310"/>
      <c r="N6" s="98" t="s">
        <v>29</v>
      </c>
      <c r="O6" s="299"/>
      <c r="P6" s="299"/>
      <c r="Q6" s="299"/>
      <c r="R6" s="299"/>
      <c r="S6" s="299"/>
      <c r="T6" s="299"/>
      <c r="U6" s="299"/>
      <c r="V6" s="299"/>
    </row>
    <row r="7" spans="1:22" ht="33.75" customHeight="1" x14ac:dyDescent="0.25">
      <c r="A7" s="378" t="s">
        <v>251</v>
      </c>
      <c r="B7" s="447" t="s">
        <v>373</v>
      </c>
      <c r="C7" s="447"/>
      <c r="D7" s="447"/>
      <c r="E7" s="308" t="s">
        <v>374</v>
      </c>
      <c r="F7" s="381" t="s">
        <v>128</v>
      </c>
      <c r="G7" s="381"/>
      <c r="H7" s="381"/>
      <c r="I7" s="308" t="s">
        <v>129</v>
      </c>
      <c r="J7" s="308" t="s">
        <v>270</v>
      </c>
      <c r="K7" s="381" t="s">
        <v>137</v>
      </c>
      <c r="L7" s="381"/>
      <c r="M7" s="382"/>
      <c r="N7" s="98" t="s">
        <v>29</v>
      </c>
      <c r="P7" s="5" t="s">
        <v>130</v>
      </c>
    </row>
    <row r="8" spans="1:22" ht="28.5" x14ac:dyDescent="0.25">
      <c r="A8" s="379"/>
      <c r="B8" s="311" t="s">
        <v>4</v>
      </c>
      <c r="C8" s="311" t="s">
        <v>246</v>
      </c>
      <c r="D8" s="311" t="s">
        <v>5</v>
      </c>
      <c r="E8" s="311" t="s">
        <v>5</v>
      </c>
      <c r="F8" s="311" t="s">
        <v>4</v>
      </c>
      <c r="G8" s="311" t="s">
        <v>246</v>
      </c>
      <c r="H8" s="311" t="s">
        <v>5</v>
      </c>
      <c r="I8" s="311" t="s">
        <v>5</v>
      </c>
      <c r="J8" s="311" t="s">
        <v>5</v>
      </c>
      <c r="K8" s="311" t="s">
        <v>4</v>
      </c>
      <c r="L8" s="311" t="s">
        <v>246</v>
      </c>
      <c r="M8" s="312" t="s">
        <v>5</v>
      </c>
      <c r="N8" s="98" t="s">
        <v>29</v>
      </c>
      <c r="P8" s="5" t="s">
        <v>131</v>
      </c>
    </row>
    <row r="9" spans="1:22" x14ac:dyDescent="0.2">
      <c r="A9" s="313" t="s">
        <v>35</v>
      </c>
      <c r="B9" s="314">
        <v>0</v>
      </c>
      <c r="C9" s="314">
        <v>0</v>
      </c>
      <c r="D9" s="314">
        <v>0</v>
      </c>
      <c r="E9" s="314">
        <v>0</v>
      </c>
      <c r="F9" s="314">
        <v>0</v>
      </c>
      <c r="G9" s="314">
        <v>0</v>
      </c>
      <c r="H9" s="314">
        <v>0</v>
      </c>
      <c r="I9" s="314">
        <v>0</v>
      </c>
      <c r="J9" s="314">
        <v>0</v>
      </c>
      <c r="K9" s="314">
        <f t="shared" ref="K9:L12" si="0">B9+F9</f>
        <v>0</v>
      </c>
      <c r="L9" s="314">
        <f t="shared" si="0"/>
        <v>0</v>
      </c>
      <c r="M9" s="315">
        <f>D9+E9+H9+I9+J9</f>
        <v>0</v>
      </c>
      <c r="N9" s="98" t="s">
        <v>29</v>
      </c>
      <c r="P9" s="269" t="s">
        <v>132</v>
      </c>
    </row>
    <row r="10" spans="1:22" x14ac:dyDescent="0.2">
      <c r="A10" s="301" t="s">
        <v>36</v>
      </c>
      <c r="B10" s="282">
        <v>0</v>
      </c>
      <c r="C10" s="282">
        <v>0</v>
      </c>
      <c r="D10" s="282">
        <v>0</v>
      </c>
      <c r="E10" s="282">
        <v>0</v>
      </c>
      <c r="F10" s="282">
        <v>0</v>
      </c>
      <c r="G10" s="282">
        <v>0</v>
      </c>
      <c r="H10" s="282">
        <v>0</v>
      </c>
      <c r="I10" s="282">
        <v>0</v>
      </c>
      <c r="J10" s="282">
        <v>0</v>
      </c>
      <c r="K10" s="282">
        <f t="shared" si="0"/>
        <v>0</v>
      </c>
      <c r="L10" s="282">
        <f t="shared" si="0"/>
        <v>0</v>
      </c>
      <c r="M10" s="278">
        <f>D10+E10+H10+I10+J10</f>
        <v>0</v>
      </c>
      <c r="N10" s="98" t="s">
        <v>29</v>
      </c>
      <c r="P10" s="269" t="s">
        <v>133</v>
      </c>
    </row>
    <row r="11" spans="1:22" x14ac:dyDescent="0.2">
      <c r="A11" s="301" t="s">
        <v>37</v>
      </c>
      <c r="B11" s="282">
        <v>0</v>
      </c>
      <c r="C11" s="282">
        <v>0</v>
      </c>
      <c r="D11" s="282">
        <v>0</v>
      </c>
      <c r="E11" s="282">
        <v>0</v>
      </c>
      <c r="F11" s="282">
        <v>0</v>
      </c>
      <c r="G11" s="282">
        <v>0</v>
      </c>
      <c r="H11" s="282">
        <v>0</v>
      </c>
      <c r="I11" s="282">
        <v>0</v>
      </c>
      <c r="J11" s="282">
        <v>0</v>
      </c>
      <c r="K11" s="282">
        <f t="shared" si="0"/>
        <v>0</v>
      </c>
      <c r="L11" s="282">
        <f t="shared" si="0"/>
        <v>0</v>
      </c>
      <c r="M11" s="278">
        <f>D11+E11+H11+I11+J11</f>
        <v>0</v>
      </c>
      <c r="N11" s="98" t="s">
        <v>29</v>
      </c>
      <c r="P11" s="269" t="s">
        <v>134</v>
      </c>
    </row>
    <row r="12" spans="1:22" x14ac:dyDescent="0.2">
      <c r="A12" s="316" t="s">
        <v>38</v>
      </c>
      <c r="B12" s="317">
        <v>0</v>
      </c>
      <c r="C12" s="317">
        <v>0</v>
      </c>
      <c r="D12" s="317">
        <v>0</v>
      </c>
      <c r="E12" s="317">
        <v>0</v>
      </c>
      <c r="F12" s="317">
        <v>0</v>
      </c>
      <c r="G12" s="317">
        <v>0</v>
      </c>
      <c r="H12" s="317">
        <v>0</v>
      </c>
      <c r="I12" s="317">
        <v>0</v>
      </c>
      <c r="J12" s="317">
        <v>0</v>
      </c>
      <c r="K12" s="317">
        <f t="shared" si="0"/>
        <v>0</v>
      </c>
      <c r="L12" s="317">
        <f t="shared" si="0"/>
        <v>0</v>
      </c>
      <c r="M12" s="318">
        <f>D12+E12+H12+I12+J12</f>
        <v>0</v>
      </c>
      <c r="N12" s="98" t="s">
        <v>29</v>
      </c>
    </row>
    <row r="13" spans="1:22" ht="15" x14ac:dyDescent="0.25">
      <c r="A13" s="14" t="s">
        <v>248</v>
      </c>
      <c r="B13" s="220">
        <f t="shared" ref="B13:M13" si="1">SUM(B9:B12)</f>
        <v>0</v>
      </c>
      <c r="C13" s="220">
        <f t="shared" si="1"/>
        <v>0</v>
      </c>
      <c r="D13" s="220">
        <f t="shared" si="1"/>
        <v>0</v>
      </c>
      <c r="E13" s="220">
        <f t="shared" si="1"/>
        <v>0</v>
      </c>
      <c r="F13" s="220">
        <f t="shared" si="1"/>
        <v>0</v>
      </c>
      <c r="G13" s="220">
        <f t="shared" si="1"/>
        <v>0</v>
      </c>
      <c r="H13" s="220">
        <f t="shared" si="1"/>
        <v>0</v>
      </c>
      <c r="I13" s="220">
        <f t="shared" si="1"/>
        <v>0</v>
      </c>
      <c r="J13" s="220">
        <f t="shared" si="1"/>
        <v>0</v>
      </c>
      <c r="K13" s="220">
        <f t="shared" si="1"/>
        <v>0</v>
      </c>
      <c r="L13" s="220">
        <f t="shared" si="1"/>
        <v>0</v>
      </c>
      <c r="M13" s="221">
        <f t="shared" si="1"/>
        <v>0</v>
      </c>
      <c r="N13" s="98" t="s">
        <v>29</v>
      </c>
      <c r="P13" s="5"/>
    </row>
    <row r="14" spans="1:22" x14ac:dyDescent="0.2">
      <c r="A14" s="319" t="s">
        <v>247</v>
      </c>
      <c r="B14" s="314"/>
      <c r="C14" s="314"/>
      <c r="D14" s="314">
        <v>0</v>
      </c>
      <c r="E14" s="314"/>
      <c r="F14" s="314"/>
      <c r="G14" s="314"/>
      <c r="H14" s="314"/>
      <c r="I14" s="314"/>
      <c r="J14" s="314"/>
      <c r="K14" s="314"/>
      <c r="L14" s="314"/>
      <c r="M14" s="315">
        <f>D14+E14+H14+I14+J14</f>
        <v>0</v>
      </c>
      <c r="N14" s="98" t="s">
        <v>29</v>
      </c>
    </row>
    <row r="15" spans="1:22" ht="15" x14ac:dyDescent="0.25">
      <c r="A15" s="320" t="s">
        <v>305</v>
      </c>
      <c r="B15" s="321"/>
      <c r="C15" s="321"/>
      <c r="D15" s="321">
        <f>SUM(D13:D14)</f>
        <v>0</v>
      </c>
      <c r="E15" s="321"/>
      <c r="F15" s="321"/>
      <c r="G15" s="321"/>
      <c r="H15" s="321"/>
      <c r="I15" s="321"/>
      <c r="J15" s="321"/>
      <c r="K15" s="321"/>
      <c r="L15" s="321"/>
      <c r="M15" s="322">
        <f>SUM(M13:M14)</f>
        <v>0</v>
      </c>
      <c r="N15" s="98" t="s">
        <v>29</v>
      </c>
      <c r="P15" s="23" t="s">
        <v>135</v>
      </c>
    </row>
    <row r="16" spans="1:22" x14ac:dyDescent="0.2">
      <c r="A16" s="323" t="s">
        <v>40</v>
      </c>
      <c r="B16" s="324"/>
      <c r="C16" s="324">
        <v>0</v>
      </c>
      <c r="D16" s="324"/>
      <c r="E16" s="324"/>
      <c r="F16" s="324"/>
      <c r="G16" s="324">
        <v>0</v>
      </c>
      <c r="H16" s="324"/>
      <c r="I16" s="324">
        <v>0</v>
      </c>
      <c r="J16" s="324"/>
      <c r="K16" s="324"/>
      <c r="L16" s="324">
        <f>C16+G16</f>
        <v>0</v>
      </c>
      <c r="M16" s="325"/>
      <c r="N16" s="98" t="s">
        <v>29</v>
      </c>
    </row>
    <row r="17" spans="1:14" x14ac:dyDescent="0.2">
      <c r="A17" s="301" t="s">
        <v>249</v>
      </c>
      <c r="B17" s="282"/>
      <c r="C17" s="282">
        <f>C13+C16</f>
        <v>0</v>
      </c>
      <c r="D17" s="282"/>
      <c r="E17" s="282"/>
      <c r="F17" s="282"/>
      <c r="G17" s="282">
        <f>G13+G16</f>
        <v>0</v>
      </c>
      <c r="H17" s="282"/>
      <c r="I17" s="282">
        <f>I13+I16</f>
        <v>0</v>
      </c>
      <c r="J17" s="282"/>
      <c r="K17" s="282"/>
      <c r="L17" s="282">
        <f>L13+L16</f>
        <v>0</v>
      </c>
      <c r="M17" s="278"/>
      <c r="N17" s="98" t="s">
        <v>29</v>
      </c>
    </row>
    <row r="18" spans="1:14" x14ac:dyDescent="0.2">
      <c r="A18" s="301"/>
      <c r="B18" s="282"/>
      <c r="C18" s="282"/>
      <c r="D18" s="282"/>
      <c r="E18" s="282"/>
      <c r="F18" s="282"/>
      <c r="G18" s="282"/>
      <c r="H18" s="282"/>
      <c r="I18" s="282"/>
      <c r="J18" s="282"/>
      <c r="K18" s="282"/>
      <c r="L18" s="282"/>
      <c r="M18" s="278"/>
      <c r="N18" s="98" t="s">
        <v>29</v>
      </c>
    </row>
    <row r="19" spans="1:14" x14ac:dyDescent="0.2">
      <c r="A19" s="301" t="s">
        <v>41</v>
      </c>
      <c r="B19" s="282"/>
      <c r="C19" s="282"/>
      <c r="D19" s="282"/>
      <c r="E19" s="282"/>
      <c r="F19" s="282"/>
      <c r="G19" s="282"/>
      <c r="H19" s="282"/>
      <c r="I19" s="282"/>
      <c r="J19" s="282"/>
      <c r="K19" s="282"/>
      <c r="L19" s="282"/>
      <c r="M19" s="278"/>
      <c r="N19" s="98" t="s">
        <v>29</v>
      </c>
    </row>
    <row r="20" spans="1:14" x14ac:dyDescent="0.2">
      <c r="A20" s="326" t="s">
        <v>42</v>
      </c>
      <c r="B20" s="282"/>
      <c r="C20" s="282">
        <v>0</v>
      </c>
      <c r="D20" s="282"/>
      <c r="E20" s="282"/>
      <c r="F20" s="282"/>
      <c r="G20" s="282">
        <v>0</v>
      </c>
      <c r="H20" s="282"/>
      <c r="I20" s="282">
        <v>0</v>
      </c>
      <c r="J20" s="282"/>
      <c r="K20" s="282"/>
      <c r="L20" s="282">
        <f>C20+G20</f>
        <v>0</v>
      </c>
      <c r="M20" s="278"/>
      <c r="N20" s="98" t="s">
        <v>29</v>
      </c>
    </row>
    <row r="21" spans="1:14" x14ac:dyDescent="0.2">
      <c r="A21" s="327" t="s">
        <v>43</v>
      </c>
      <c r="B21" s="328"/>
      <c r="C21" s="328">
        <v>0</v>
      </c>
      <c r="D21" s="328"/>
      <c r="E21" s="328"/>
      <c r="F21" s="328"/>
      <c r="G21" s="328">
        <v>0</v>
      </c>
      <c r="H21" s="328"/>
      <c r="I21" s="328">
        <v>0</v>
      </c>
      <c r="J21" s="328"/>
      <c r="K21" s="328"/>
      <c r="L21" s="328">
        <f>C21+G21</f>
        <v>0</v>
      </c>
      <c r="M21" s="329"/>
      <c r="N21" s="98" t="s">
        <v>29</v>
      </c>
    </row>
    <row r="22" spans="1:14" ht="15" thickBot="1" x14ac:dyDescent="0.25">
      <c r="A22" s="330" t="s">
        <v>250</v>
      </c>
      <c r="B22" s="331"/>
      <c r="C22" s="331">
        <f>C17+C20+C21</f>
        <v>0</v>
      </c>
      <c r="D22" s="331"/>
      <c r="E22" s="331"/>
      <c r="F22" s="331"/>
      <c r="G22" s="331">
        <f>G17+G20+G21</f>
        <v>0</v>
      </c>
      <c r="H22" s="331"/>
      <c r="I22" s="331">
        <f>I17+I20+I21</f>
        <v>0</v>
      </c>
      <c r="J22" s="331"/>
      <c r="K22" s="331"/>
      <c r="L22" s="331">
        <f>SUM(L17,L20:L21)</f>
        <v>0</v>
      </c>
      <c r="M22" s="332"/>
      <c r="N22" s="98" t="s">
        <v>29</v>
      </c>
    </row>
    <row r="23" spans="1:14" x14ac:dyDescent="0.2">
      <c r="N23" s="98" t="s">
        <v>29</v>
      </c>
    </row>
    <row r="24" spans="1:14" ht="14.25" customHeight="1" x14ac:dyDescent="0.2">
      <c r="A24" s="333" t="s">
        <v>328</v>
      </c>
      <c r="B24" s="334"/>
      <c r="C24" s="334"/>
      <c r="D24" s="334"/>
      <c r="E24" s="334"/>
      <c r="F24" s="334"/>
      <c r="G24" s="334"/>
      <c r="H24" s="334"/>
      <c r="I24" s="334"/>
      <c r="J24" s="334"/>
      <c r="K24" s="335"/>
      <c r="L24" s="335"/>
      <c r="M24" s="335"/>
      <c r="N24" s="98"/>
    </row>
    <row r="25" spans="1:14" x14ac:dyDescent="0.2">
      <c r="A25" s="335"/>
      <c r="B25" s="335"/>
      <c r="C25" s="335"/>
      <c r="D25" s="335"/>
      <c r="E25" s="335"/>
      <c r="F25" s="335"/>
      <c r="G25" s="335"/>
      <c r="H25" s="335"/>
      <c r="I25" s="335"/>
      <c r="J25" s="335"/>
      <c r="K25" s="335"/>
      <c r="L25" s="335"/>
      <c r="M25" s="335"/>
      <c r="N25" s="98"/>
    </row>
    <row r="26" spans="1:14" x14ac:dyDescent="0.2">
      <c r="N26" s="98"/>
    </row>
    <row r="27" spans="1:14" ht="15" x14ac:dyDescent="0.25">
      <c r="A27" s="5" t="s">
        <v>128</v>
      </c>
      <c r="N27" s="98" t="s">
        <v>29</v>
      </c>
    </row>
    <row r="28" spans="1:14" x14ac:dyDescent="0.2">
      <c r="A28" s="446"/>
      <c r="B28" s="446"/>
      <c r="C28" s="446"/>
      <c r="D28" s="446"/>
      <c r="E28" s="446"/>
      <c r="F28" s="446"/>
      <c r="G28" s="446"/>
      <c r="H28" s="446"/>
      <c r="I28" s="446"/>
      <c r="J28" s="446"/>
      <c r="K28" s="446"/>
      <c r="L28" s="446"/>
      <c r="M28" s="446"/>
      <c r="N28" s="98" t="s">
        <v>29</v>
      </c>
    </row>
    <row r="29" spans="1:14" x14ac:dyDescent="0.2">
      <c r="A29" s="446"/>
      <c r="B29" s="446"/>
      <c r="C29" s="446"/>
      <c r="D29" s="446"/>
      <c r="E29" s="446"/>
      <c r="F29" s="446"/>
      <c r="G29" s="446"/>
      <c r="H29" s="446"/>
      <c r="I29" s="446"/>
      <c r="J29" s="446"/>
      <c r="K29" s="446"/>
      <c r="L29" s="446"/>
      <c r="M29" s="446"/>
      <c r="N29" s="98" t="s">
        <v>29</v>
      </c>
    </row>
    <row r="30" spans="1:14" ht="15" x14ac:dyDescent="0.25">
      <c r="A30" s="5" t="s">
        <v>307</v>
      </c>
      <c r="N30" s="98" t="s">
        <v>29</v>
      </c>
    </row>
    <row r="31" spans="1:14" x14ac:dyDescent="0.2">
      <c r="A31" s="446"/>
      <c r="B31" s="446"/>
      <c r="C31" s="446"/>
      <c r="D31" s="446"/>
      <c r="E31" s="446"/>
      <c r="F31" s="446"/>
      <c r="G31" s="446"/>
      <c r="H31" s="446"/>
      <c r="I31" s="446"/>
      <c r="J31" s="446"/>
      <c r="K31" s="446"/>
      <c r="L31" s="446"/>
      <c r="M31" s="446"/>
      <c r="N31" s="98" t="s">
        <v>29</v>
      </c>
    </row>
    <row r="32" spans="1:14" x14ac:dyDescent="0.2">
      <c r="A32" s="446"/>
      <c r="B32" s="446"/>
      <c r="C32" s="446"/>
      <c r="D32" s="446"/>
      <c r="E32" s="446"/>
      <c r="F32" s="446"/>
      <c r="G32" s="446"/>
      <c r="H32" s="446"/>
      <c r="I32" s="446"/>
      <c r="J32" s="446"/>
      <c r="K32" s="446"/>
      <c r="L32" s="446"/>
      <c r="M32" s="446"/>
      <c r="N32" s="98" t="s">
        <v>29</v>
      </c>
    </row>
    <row r="33" spans="1:14" ht="15" x14ac:dyDescent="0.25">
      <c r="A33" s="5" t="s">
        <v>308</v>
      </c>
      <c r="N33" s="98" t="s">
        <v>29</v>
      </c>
    </row>
    <row r="34" spans="1:14" x14ac:dyDescent="0.2">
      <c r="A34" s="446"/>
      <c r="B34" s="446"/>
      <c r="C34" s="446"/>
      <c r="D34" s="446"/>
      <c r="E34" s="446"/>
      <c r="F34" s="446"/>
      <c r="G34" s="446"/>
      <c r="H34" s="446"/>
      <c r="I34" s="446"/>
      <c r="J34" s="446"/>
      <c r="K34" s="446"/>
      <c r="L34" s="446"/>
      <c r="M34" s="446"/>
      <c r="N34" s="98" t="s">
        <v>29</v>
      </c>
    </row>
    <row r="35" spans="1:14" x14ac:dyDescent="0.2">
      <c r="N35" s="98" t="s">
        <v>29</v>
      </c>
    </row>
    <row r="36" spans="1:14" x14ac:dyDescent="0.2">
      <c r="N36" s="98" t="s">
        <v>29</v>
      </c>
    </row>
    <row r="37" spans="1:14" x14ac:dyDescent="0.2">
      <c r="N37" s="4" t="s">
        <v>30</v>
      </c>
    </row>
  </sheetData>
  <mergeCells count="13">
    <mergeCell ref="A1:M1"/>
    <mergeCell ref="A2:M2"/>
    <mergeCell ref="A3:M3"/>
    <mergeCell ref="A4:M4"/>
    <mergeCell ref="A7:A8"/>
    <mergeCell ref="B7:D7"/>
    <mergeCell ref="F7:H7"/>
    <mergeCell ref="K7:M7"/>
    <mergeCell ref="A28:M28"/>
    <mergeCell ref="A29:M29"/>
    <mergeCell ref="A31:M31"/>
    <mergeCell ref="A32:M32"/>
    <mergeCell ref="A34:M34"/>
  </mergeCells>
  <printOptions horizontalCentered="1"/>
  <pageMargins left="0.7" right="0.7" top="0.66" bottom="0.66" header="0.3" footer="0.3"/>
  <pageSetup scale="73" orientation="landscape" r:id="rId1"/>
  <headerFooter>
    <oddHeader>&amp;L&amp;"Arial,Bold"&amp;12G. Crosswalk of 2013 Availability</oddHeader>
    <oddFooter>&amp;C&amp;"Arial,Regular"Exhibit G - Crosswalk of 2013 Availability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view="pageBreakPreview" zoomScale="80" zoomScaleNormal="100" zoomScaleSheetLayoutView="80" workbookViewId="0">
      <selection activeCell="C33" sqref="C33"/>
    </sheetView>
  </sheetViews>
  <sheetFormatPr defaultRowHeight="14.25" x14ac:dyDescent="0.2"/>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6" width="116.710937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370" t="s">
        <v>138</v>
      </c>
      <c r="B1" s="370"/>
      <c r="C1" s="370"/>
      <c r="D1" s="370"/>
      <c r="E1" s="370"/>
      <c r="F1" s="370"/>
      <c r="G1" s="370"/>
      <c r="H1" s="370"/>
      <c r="I1" s="370"/>
      <c r="J1" s="370"/>
      <c r="K1" s="370"/>
      <c r="L1" s="370"/>
      <c r="M1" s="370"/>
      <c r="N1" s="98" t="s">
        <v>29</v>
      </c>
      <c r="O1" s="6"/>
      <c r="P1" s="183" t="s">
        <v>31</v>
      </c>
      <c r="Q1" s="6"/>
      <c r="R1" s="6"/>
      <c r="S1" s="6"/>
      <c r="T1" s="6"/>
      <c r="U1" s="6"/>
      <c r="V1" s="6"/>
    </row>
    <row r="2" spans="1:22" ht="15" x14ac:dyDescent="0.2">
      <c r="A2" s="371" t="str">
        <f>'B. Summ of Req.'!A2:D2</f>
        <v>Office on Violence Against Women</v>
      </c>
      <c r="B2" s="371"/>
      <c r="C2" s="371"/>
      <c r="D2" s="371"/>
      <c r="E2" s="371"/>
      <c r="F2" s="371"/>
      <c r="G2" s="371"/>
      <c r="H2" s="371"/>
      <c r="I2" s="371"/>
      <c r="J2" s="371"/>
      <c r="K2" s="371"/>
      <c r="L2" s="371"/>
      <c r="M2" s="371"/>
      <c r="N2" s="98" t="s">
        <v>29</v>
      </c>
      <c r="O2" s="7"/>
      <c r="P2" s="184"/>
      <c r="Q2" s="7"/>
      <c r="R2" s="7"/>
      <c r="S2" s="7"/>
      <c r="T2" s="7"/>
      <c r="U2" s="7"/>
      <c r="V2" s="7"/>
    </row>
    <row r="3" spans="1:22" ht="15" x14ac:dyDescent="0.25">
      <c r="A3" s="380" t="str">
        <f>'B. Summ of Req.'!A3:D3</f>
        <v>Grant Programs</v>
      </c>
      <c r="B3" s="380"/>
      <c r="C3" s="380"/>
      <c r="D3" s="380"/>
      <c r="E3" s="380"/>
      <c r="F3" s="380"/>
      <c r="G3" s="380"/>
      <c r="H3" s="380"/>
      <c r="I3" s="380"/>
      <c r="J3" s="380"/>
      <c r="K3" s="380"/>
      <c r="L3" s="380"/>
      <c r="M3" s="380"/>
      <c r="N3" s="98" t="s">
        <v>29</v>
      </c>
      <c r="O3" s="10"/>
      <c r="P3" s="184" t="s">
        <v>282</v>
      </c>
      <c r="Q3" s="10"/>
      <c r="R3" s="10"/>
      <c r="S3" s="10"/>
      <c r="T3" s="10"/>
      <c r="U3" s="10"/>
      <c r="V3" s="10"/>
    </row>
    <row r="4" spans="1:22" x14ac:dyDescent="0.2">
      <c r="A4" s="377" t="s">
        <v>2</v>
      </c>
      <c r="B4" s="377"/>
      <c r="C4" s="377"/>
      <c r="D4" s="377"/>
      <c r="E4" s="377"/>
      <c r="F4" s="377"/>
      <c r="G4" s="377"/>
      <c r="H4" s="377"/>
      <c r="I4" s="377"/>
      <c r="J4" s="377"/>
      <c r="K4" s="377"/>
      <c r="L4" s="377"/>
      <c r="M4" s="377"/>
      <c r="N4" s="98" t="s">
        <v>29</v>
      </c>
      <c r="O4" s="8"/>
      <c r="P4" s="184" t="s">
        <v>281</v>
      </c>
      <c r="Q4" s="8"/>
      <c r="R4" s="8"/>
      <c r="S4" s="8"/>
      <c r="T4" s="8"/>
      <c r="U4" s="8"/>
      <c r="V4" s="8"/>
    </row>
    <row r="5" spans="1:22" ht="15.75" thickBot="1" x14ac:dyDescent="0.3">
      <c r="A5" s="377"/>
      <c r="B5" s="377"/>
      <c r="C5" s="377"/>
      <c r="D5" s="377"/>
      <c r="E5" s="377"/>
      <c r="F5" s="377"/>
      <c r="G5" s="377"/>
      <c r="H5" s="377"/>
      <c r="I5" s="377"/>
      <c r="J5" s="377"/>
      <c r="K5" s="377"/>
      <c r="L5" s="377"/>
      <c r="M5" s="377"/>
      <c r="N5" s="98" t="s">
        <v>29</v>
      </c>
      <c r="O5" s="8"/>
      <c r="P5" s="185"/>
      <c r="Q5" s="8"/>
      <c r="R5" s="8"/>
      <c r="S5" s="8"/>
      <c r="T5" s="8"/>
      <c r="U5" s="8"/>
      <c r="V5" s="8"/>
    </row>
    <row r="6" spans="1:22" ht="15" thickBot="1" x14ac:dyDescent="0.25">
      <c r="A6" s="377"/>
      <c r="B6" s="377"/>
      <c r="C6" s="377"/>
      <c r="D6" s="377"/>
      <c r="E6" s="377"/>
      <c r="F6" s="377"/>
      <c r="G6" s="377"/>
      <c r="H6" s="377"/>
      <c r="I6" s="377"/>
      <c r="J6" s="377"/>
      <c r="K6" s="377"/>
      <c r="L6" s="377"/>
      <c r="M6" s="377"/>
      <c r="N6" s="98" t="s">
        <v>29</v>
      </c>
      <c r="O6" s="8"/>
      <c r="P6" s="8"/>
      <c r="Q6" s="8"/>
      <c r="R6" s="8"/>
      <c r="S6" s="8"/>
      <c r="T6" s="8"/>
      <c r="U6" s="8"/>
      <c r="V6" s="8"/>
    </row>
    <row r="7" spans="1:22" ht="15" x14ac:dyDescent="0.25">
      <c r="A7" s="378" t="s">
        <v>316</v>
      </c>
      <c r="B7" s="381" t="s">
        <v>139</v>
      </c>
      <c r="C7" s="381"/>
      <c r="D7" s="381"/>
      <c r="E7" s="381" t="s">
        <v>320</v>
      </c>
      <c r="F7" s="381"/>
      <c r="G7" s="381"/>
      <c r="H7" s="381" t="s">
        <v>34</v>
      </c>
      <c r="I7" s="381"/>
      <c r="J7" s="381"/>
      <c r="K7" s="381" t="s">
        <v>140</v>
      </c>
      <c r="L7" s="381"/>
      <c r="M7" s="382"/>
      <c r="N7" s="98" t="s">
        <v>29</v>
      </c>
      <c r="P7" s="5" t="s">
        <v>145</v>
      </c>
    </row>
    <row r="8" spans="1:22" ht="28.5" x14ac:dyDescent="0.2">
      <c r="A8" s="379"/>
      <c r="B8" s="11" t="s">
        <v>147</v>
      </c>
      <c r="C8" s="22" t="s">
        <v>148</v>
      </c>
      <c r="D8" s="11" t="s">
        <v>5</v>
      </c>
      <c r="E8" s="11" t="s">
        <v>147</v>
      </c>
      <c r="F8" s="11" t="s">
        <v>148</v>
      </c>
      <c r="G8" s="11" t="s">
        <v>5</v>
      </c>
      <c r="H8" s="11" t="s">
        <v>147</v>
      </c>
      <c r="I8" s="11" t="s">
        <v>148</v>
      </c>
      <c r="J8" s="11" t="s">
        <v>5</v>
      </c>
      <c r="K8" s="11" t="s">
        <v>147</v>
      </c>
      <c r="L8" s="11" t="s">
        <v>148</v>
      </c>
      <c r="M8" s="12" t="s">
        <v>5</v>
      </c>
      <c r="N8" s="98" t="s">
        <v>29</v>
      </c>
      <c r="P8" s="99" t="s">
        <v>146</v>
      </c>
    </row>
    <row r="9" spans="1:22" ht="15" x14ac:dyDescent="0.25">
      <c r="A9" s="27" t="s">
        <v>141</v>
      </c>
      <c r="B9" s="215">
        <v>0</v>
      </c>
      <c r="C9" s="215">
        <v>0</v>
      </c>
      <c r="D9" s="215">
        <v>0</v>
      </c>
      <c r="E9" s="215">
        <v>0</v>
      </c>
      <c r="F9" s="215">
        <v>0</v>
      </c>
      <c r="G9" s="215">
        <v>0</v>
      </c>
      <c r="H9" s="215">
        <v>0</v>
      </c>
      <c r="I9" s="215">
        <v>0</v>
      </c>
      <c r="J9" s="215">
        <v>0</v>
      </c>
      <c r="K9" s="215">
        <f>H9-E9</f>
        <v>0</v>
      </c>
      <c r="L9" s="215">
        <f t="shared" ref="L9:M9" si="0">I9-F9</f>
        <v>0</v>
      </c>
      <c r="M9" s="216">
        <f t="shared" si="0"/>
        <v>0</v>
      </c>
      <c r="N9" s="98" t="s">
        <v>29</v>
      </c>
      <c r="P9" s="5"/>
    </row>
    <row r="10" spans="1:22" x14ac:dyDescent="0.2">
      <c r="A10" s="28" t="s">
        <v>142</v>
      </c>
      <c r="B10" s="33">
        <v>0</v>
      </c>
      <c r="C10" s="33">
        <v>0</v>
      </c>
      <c r="D10" s="33">
        <v>0</v>
      </c>
      <c r="E10" s="33">
        <v>0</v>
      </c>
      <c r="F10" s="33">
        <v>0</v>
      </c>
      <c r="G10" s="33">
        <v>0</v>
      </c>
      <c r="H10" s="33">
        <v>0</v>
      </c>
      <c r="I10" s="33">
        <v>0</v>
      </c>
      <c r="J10" s="33">
        <v>0</v>
      </c>
      <c r="K10" s="33">
        <f t="shared" ref="K10:K12" si="1">H10-E10</f>
        <v>0</v>
      </c>
      <c r="L10" s="33">
        <f t="shared" ref="L10:L12" si="2">I10-F10</f>
        <v>0</v>
      </c>
      <c r="M10" s="217">
        <f t="shared" ref="M10:M12" si="3">J10-G10</f>
        <v>0</v>
      </c>
      <c r="N10" s="98" t="s">
        <v>29</v>
      </c>
      <c r="P10" s="24" t="s">
        <v>149</v>
      </c>
    </row>
    <row r="11" spans="1:22" x14ac:dyDescent="0.2">
      <c r="A11" s="28" t="s">
        <v>143</v>
      </c>
      <c r="B11" s="33">
        <v>0</v>
      </c>
      <c r="C11" s="33">
        <v>0</v>
      </c>
      <c r="D11" s="33">
        <v>0</v>
      </c>
      <c r="E11" s="33">
        <v>0</v>
      </c>
      <c r="F11" s="33">
        <v>0</v>
      </c>
      <c r="G11" s="33">
        <v>0</v>
      </c>
      <c r="H11" s="33">
        <v>0</v>
      </c>
      <c r="I11" s="33">
        <v>0</v>
      </c>
      <c r="J11" s="33">
        <v>0</v>
      </c>
      <c r="K11" s="33">
        <f t="shared" si="1"/>
        <v>0</v>
      </c>
      <c r="L11" s="33">
        <f t="shared" si="2"/>
        <v>0</v>
      </c>
      <c r="M11" s="217">
        <f t="shared" si="3"/>
        <v>0</v>
      </c>
      <c r="N11" s="98" t="s">
        <v>29</v>
      </c>
    </row>
    <row r="12" spans="1:22" x14ac:dyDescent="0.2">
      <c r="A12" s="29" t="s">
        <v>144</v>
      </c>
      <c r="B12" s="233">
        <v>0</v>
      </c>
      <c r="C12" s="233">
        <v>0</v>
      </c>
      <c r="D12" s="233">
        <v>0</v>
      </c>
      <c r="E12" s="233">
        <v>0</v>
      </c>
      <c r="F12" s="233">
        <v>0</v>
      </c>
      <c r="G12" s="233">
        <v>0</v>
      </c>
      <c r="H12" s="233">
        <v>0</v>
      </c>
      <c r="I12" s="233">
        <v>0</v>
      </c>
      <c r="J12" s="233">
        <v>0</v>
      </c>
      <c r="K12" s="233">
        <f t="shared" si="1"/>
        <v>0</v>
      </c>
      <c r="L12" s="233">
        <f t="shared" si="2"/>
        <v>0</v>
      </c>
      <c r="M12" s="234">
        <f t="shared" si="3"/>
        <v>0</v>
      </c>
      <c r="N12" s="98" t="s">
        <v>29</v>
      </c>
    </row>
    <row r="13" spans="1:22" ht="15" x14ac:dyDescent="0.25">
      <c r="A13" s="14" t="s">
        <v>290</v>
      </c>
      <c r="B13" s="220">
        <f>SUM(B9:B12)</f>
        <v>0</v>
      </c>
      <c r="C13" s="220">
        <f t="shared" ref="C13:M13" si="4">SUM(C9:C12)</f>
        <v>0</v>
      </c>
      <c r="D13" s="220">
        <f t="shared" si="4"/>
        <v>0</v>
      </c>
      <c r="E13" s="220">
        <f t="shared" si="4"/>
        <v>0</v>
      </c>
      <c r="F13" s="220">
        <f t="shared" si="4"/>
        <v>0</v>
      </c>
      <c r="G13" s="220">
        <f t="shared" si="4"/>
        <v>0</v>
      </c>
      <c r="H13" s="220">
        <f t="shared" si="4"/>
        <v>0</v>
      </c>
      <c r="I13" s="220">
        <f t="shared" si="4"/>
        <v>0</v>
      </c>
      <c r="J13" s="220">
        <f t="shared" si="4"/>
        <v>0</v>
      </c>
      <c r="K13" s="220">
        <f t="shared" si="4"/>
        <v>0</v>
      </c>
      <c r="L13" s="220">
        <f t="shared" si="4"/>
        <v>0</v>
      </c>
      <c r="M13" s="221">
        <f t="shared" si="4"/>
        <v>0</v>
      </c>
      <c r="N13" s="98" t="s">
        <v>29</v>
      </c>
    </row>
    <row r="14" spans="1:22" ht="15" thickBot="1" x14ac:dyDescent="0.25">
      <c r="N14" s="98" t="s">
        <v>29</v>
      </c>
    </row>
    <row r="15" spans="1:22" ht="18" customHeight="1" x14ac:dyDescent="0.2">
      <c r="A15" s="378" t="s">
        <v>271</v>
      </c>
      <c r="B15" s="381" t="s">
        <v>139</v>
      </c>
      <c r="C15" s="381"/>
      <c r="D15" s="381"/>
      <c r="E15" s="381" t="s">
        <v>320</v>
      </c>
      <c r="F15" s="381"/>
      <c r="G15" s="381"/>
      <c r="H15" s="381" t="s">
        <v>34</v>
      </c>
      <c r="I15" s="381"/>
      <c r="J15" s="381"/>
      <c r="K15" s="381" t="s">
        <v>140</v>
      </c>
      <c r="L15" s="381"/>
      <c r="M15" s="382"/>
      <c r="N15" s="98" t="s">
        <v>29</v>
      </c>
    </row>
    <row r="16" spans="1:22" ht="30" x14ac:dyDescent="0.25">
      <c r="A16" s="379"/>
      <c r="B16" s="11" t="s">
        <v>147</v>
      </c>
      <c r="C16" s="22" t="s">
        <v>148</v>
      </c>
      <c r="D16" s="11" t="s">
        <v>5</v>
      </c>
      <c r="E16" s="11" t="s">
        <v>147</v>
      </c>
      <c r="F16" s="11" t="s">
        <v>148</v>
      </c>
      <c r="G16" s="11" t="s">
        <v>5</v>
      </c>
      <c r="H16" s="11" t="s">
        <v>147</v>
      </c>
      <c r="I16" s="11" t="s">
        <v>148</v>
      </c>
      <c r="J16" s="11" t="s">
        <v>5</v>
      </c>
      <c r="K16" s="11" t="s">
        <v>147</v>
      </c>
      <c r="L16" s="11" t="s">
        <v>148</v>
      </c>
      <c r="M16" s="12" t="s">
        <v>5</v>
      </c>
      <c r="N16" s="98" t="s">
        <v>29</v>
      </c>
      <c r="P16" s="100" t="s">
        <v>315</v>
      </c>
    </row>
    <row r="17" spans="1:16" ht="15" x14ac:dyDescent="0.25">
      <c r="A17" s="27" t="s">
        <v>35</v>
      </c>
      <c r="B17" s="215">
        <v>0</v>
      </c>
      <c r="C17" s="215">
        <v>0</v>
      </c>
      <c r="D17" s="215">
        <v>0</v>
      </c>
      <c r="E17" s="215">
        <v>0</v>
      </c>
      <c r="F17" s="215">
        <v>0</v>
      </c>
      <c r="G17" s="215">
        <v>0</v>
      </c>
      <c r="H17" s="215">
        <v>0</v>
      </c>
      <c r="I17" s="215">
        <v>0</v>
      </c>
      <c r="J17" s="215">
        <v>0</v>
      </c>
      <c r="K17" s="215">
        <f>H17-E17</f>
        <v>0</v>
      </c>
      <c r="L17" s="215">
        <f t="shared" ref="L17:L20" si="5">I17-F17</f>
        <v>0</v>
      </c>
      <c r="M17" s="216">
        <f t="shared" ref="M17:M20" si="6">J17-G17</f>
        <v>0</v>
      </c>
      <c r="N17" s="98" t="s">
        <v>29</v>
      </c>
      <c r="P17" s="5"/>
    </row>
    <row r="18" spans="1:16" x14ac:dyDescent="0.2">
      <c r="A18" s="28" t="s">
        <v>36</v>
      </c>
      <c r="B18" s="33">
        <v>0</v>
      </c>
      <c r="C18" s="33">
        <v>0</v>
      </c>
      <c r="D18" s="33">
        <v>0</v>
      </c>
      <c r="E18" s="33">
        <v>0</v>
      </c>
      <c r="F18" s="33">
        <v>0</v>
      </c>
      <c r="G18" s="33">
        <v>0</v>
      </c>
      <c r="H18" s="33">
        <v>0</v>
      </c>
      <c r="I18" s="33">
        <v>0</v>
      </c>
      <c r="J18" s="33">
        <v>0</v>
      </c>
      <c r="K18" s="33">
        <f t="shared" ref="K18:K20" si="7">H18-E18</f>
        <v>0</v>
      </c>
      <c r="L18" s="33">
        <f t="shared" si="5"/>
        <v>0</v>
      </c>
      <c r="M18" s="217">
        <f t="shared" si="6"/>
        <v>0</v>
      </c>
      <c r="N18" s="98" t="s">
        <v>29</v>
      </c>
      <c r="P18" s="24"/>
    </row>
    <row r="19" spans="1:16" x14ac:dyDescent="0.2">
      <c r="A19" s="28" t="s">
        <v>37</v>
      </c>
      <c r="B19" s="33">
        <v>0</v>
      </c>
      <c r="C19" s="33">
        <v>0</v>
      </c>
      <c r="D19" s="33">
        <v>0</v>
      </c>
      <c r="E19" s="33">
        <v>0</v>
      </c>
      <c r="F19" s="33">
        <v>0</v>
      </c>
      <c r="G19" s="33">
        <v>0</v>
      </c>
      <c r="H19" s="33">
        <v>0</v>
      </c>
      <c r="I19" s="33">
        <v>0</v>
      </c>
      <c r="J19" s="33">
        <v>0</v>
      </c>
      <c r="K19" s="33">
        <f t="shared" si="7"/>
        <v>0</v>
      </c>
      <c r="L19" s="33">
        <f t="shared" si="5"/>
        <v>0</v>
      </c>
      <c r="M19" s="217">
        <f t="shared" si="6"/>
        <v>0</v>
      </c>
      <c r="N19" s="98" t="s">
        <v>29</v>
      </c>
    </row>
    <row r="20" spans="1:16" x14ac:dyDescent="0.2">
      <c r="A20" s="29" t="s">
        <v>38</v>
      </c>
      <c r="B20" s="233">
        <v>0</v>
      </c>
      <c r="C20" s="233">
        <v>0</v>
      </c>
      <c r="D20" s="233">
        <v>0</v>
      </c>
      <c r="E20" s="233">
        <v>0</v>
      </c>
      <c r="F20" s="233">
        <v>0</v>
      </c>
      <c r="G20" s="233">
        <v>0</v>
      </c>
      <c r="H20" s="233">
        <v>0</v>
      </c>
      <c r="I20" s="233">
        <v>0</v>
      </c>
      <c r="J20" s="233">
        <v>0</v>
      </c>
      <c r="K20" s="233">
        <f t="shared" si="7"/>
        <v>0</v>
      </c>
      <c r="L20" s="233">
        <f t="shared" si="5"/>
        <v>0</v>
      </c>
      <c r="M20" s="234">
        <f t="shared" si="6"/>
        <v>0</v>
      </c>
      <c r="N20" s="98" t="s">
        <v>29</v>
      </c>
    </row>
    <row r="21" spans="1:16" ht="15" x14ac:dyDescent="0.25">
      <c r="A21" s="14" t="s">
        <v>290</v>
      </c>
      <c r="B21" s="220">
        <f>SUM(B17:B20)</f>
        <v>0</v>
      </c>
      <c r="C21" s="220">
        <f t="shared" ref="C21:M21" si="8">SUM(C17:C20)</f>
        <v>0</v>
      </c>
      <c r="D21" s="220">
        <f t="shared" si="8"/>
        <v>0</v>
      </c>
      <c r="E21" s="220">
        <f t="shared" si="8"/>
        <v>0</v>
      </c>
      <c r="F21" s="220">
        <f t="shared" si="8"/>
        <v>0</v>
      </c>
      <c r="G21" s="220">
        <f t="shared" si="8"/>
        <v>0</v>
      </c>
      <c r="H21" s="220">
        <f t="shared" si="8"/>
        <v>0</v>
      </c>
      <c r="I21" s="220">
        <f t="shared" si="8"/>
        <v>0</v>
      </c>
      <c r="J21" s="220">
        <f t="shared" si="8"/>
        <v>0</v>
      </c>
      <c r="K21" s="220">
        <f t="shared" si="8"/>
        <v>0</v>
      </c>
      <c r="L21" s="220">
        <f t="shared" si="8"/>
        <v>0</v>
      </c>
      <c r="M21" s="221">
        <f t="shared" si="8"/>
        <v>0</v>
      </c>
      <c r="N21" s="98" t="s">
        <v>29</v>
      </c>
      <c r="P21" s="5"/>
    </row>
    <row r="22" spans="1:16" x14ac:dyDescent="0.2">
      <c r="N22" s="98" t="s">
        <v>29</v>
      </c>
    </row>
    <row r="23" spans="1:16" x14ac:dyDescent="0.2">
      <c r="N23" s="98" t="s">
        <v>30</v>
      </c>
    </row>
  </sheetData>
  <mergeCells count="16">
    <mergeCell ref="A15:A16"/>
    <mergeCell ref="B15:D15"/>
    <mergeCell ref="E15:G15"/>
    <mergeCell ref="H15:J15"/>
    <mergeCell ref="K15:M15"/>
    <mergeCell ref="A7:A8"/>
    <mergeCell ref="B7:D7"/>
    <mergeCell ref="E7:G7"/>
    <mergeCell ref="H7:J7"/>
    <mergeCell ref="K7:M7"/>
    <mergeCell ref="A6:M6"/>
    <mergeCell ref="A1:M1"/>
    <mergeCell ref="A2:M2"/>
    <mergeCell ref="A3:M3"/>
    <mergeCell ref="A4:M4"/>
    <mergeCell ref="A5:M5"/>
  </mergeCells>
  <printOptions horizontalCentered="1"/>
  <pageMargins left="0.7" right="0.7" top="0.75" bottom="0.75" header="0.3" footer="0.3"/>
  <pageSetup scale="79" orientation="landscape" r:id="rId1"/>
  <headerFooter>
    <oddHeader>&amp;L&amp;"Arial,Bold"&amp;12H. Summary of Reimbursable Resources</oddHeader>
    <oddFooter>&amp;C&amp;"Arial,Regular"Exhibit H - Summary of Reimbursable Resources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view="pageBreakPreview" topLeftCell="A13" zoomScale="80" zoomScaleNormal="100" zoomScaleSheetLayoutView="80" workbookViewId="0">
      <selection activeCell="A3" sqref="A3:M3"/>
    </sheetView>
  </sheetViews>
  <sheetFormatPr defaultRowHeight="14.25" x14ac:dyDescent="0.2"/>
  <cols>
    <col min="1" max="1" width="45.85546875" style="9" customWidth="1"/>
    <col min="2" max="9" width="13.7109375" style="9" customWidth="1"/>
    <col min="10" max="10" width="15" style="9" customWidth="1"/>
    <col min="11" max="11" width="14" style="4" bestFit="1" customWidth="1"/>
    <col min="12" max="12" width="4.5703125" style="9" customWidth="1"/>
    <col min="13" max="13" width="122.85546875" style="9" customWidth="1"/>
    <col min="14" max="15" width="8.28515625" style="9" customWidth="1"/>
    <col min="16" max="16" width="12.7109375" style="9" customWidth="1"/>
    <col min="17" max="18" width="8.28515625" style="9" customWidth="1"/>
    <col min="19" max="19" width="12.7109375" style="9" customWidth="1"/>
    <col min="20" max="16384" width="9.140625" style="9"/>
  </cols>
  <sheetData>
    <row r="1" spans="1:19" ht="18" x14ac:dyDescent="0.25">
      <c r="A1" s="370" t="s">
        <v>150</v>
      </c>
      <c r="B1" s="370"/>
      <c r="C1" s="370"/>
      <c r="D1" s="370"/>
      <c r="E1" s="370"/>
      <c r="F1" s="370"/>
      <c r="G1" s="370"/>
      <c r="H1" s="370"/>
      <c r="I1" s="370"/>
      <c r="J1" s="370"/>
      <c r="K1" s="98" t="s">
        <v>29</v>
      </c>
      <c r="L1" s="6"/>
      <c r="M1" s="183" t="s">
        <v>31</v>
      </c>
      <c r="N1" s="6"/>
      <c r="O1" s="6"/>
      <c r="P1" s="6"/>
      <c r="Q1" s="6"/>
      <c r="R1" s="6"/>
      <c r="S1" s="6"/>
    </row>
    <row r="2" spans="1:19" ht="15" x14ac:dyDescent="0.2">
      <c r="A2" s="371" t="str">
        <f>'B. Summ of Req.'!A2:D2</f>
        <v>Office on Violence Against Women</v>
      </c>
      <c r="B2" s="371"/>
      <c r="C2" s="371"/>
      <c r="D2" s="371"/>
      <c r="E2" s="371"/>
      <c r="F2" s="371"/>
      <c r="G2" s="371"/>
      <c r="H2" s="371"/>
      <c r="I2" s="371"/>
      <c r="J2" s="371"/>
      <c r="K2" s="98" t="s">
        <v>29</v>
      </c>
      <c r="L2" s="7"/>
      <c r="M2" s="184"/>
      <c r="N2" s="7"/>
      <c r="O2" s="7"/>
      <c r="P2" s="7"/>
      <c r="Q2" s="7"/>
      <c r="R2" s="7"/>
      <c r="S2" s="7"/>
    </row>
    <row r="3" spans="1:19" ht="15" x14ac:dyDescent="0.25">
      <c r="A3" s="383" t="s">
        <v>1</v>
      </c>
      <c r="B3" s="383"/>
      <c r="C3" s="383"/>
      <c r="D3" s="383"/>
      <c r="E3" s="383"/>
      <c r="F3" s="383"/>
      <c r="G3" s="383"/>
      <c r="H3" s="383"/>
      <c r="I3" s="383"/>
      <c r="J3" s="383"/>
      <c r="K3" s="98" t="s">
        <v>29</v>
      </c>
      <c r="L3" s="10"/>
      <c r="M3" s="184" t="s">
        <v>282</v>
      </c>
      <c r="N3" s="10"/>
      <c r="O3" s="10"/>
      <c r="P3" s="10"/>
      <c r="Q3" s="10"/>
      <c r="R3" s="10"/>
      <c r="S3" s="10"/>
    </row>
    <row r="4" spans="1:19" x14ac:dyDescent="0.2">
      <c r="A4" s="377" t="s">
        <v>2</v>
      </c>
      <c r="B4" s="377"/>
      <c r="C4" s="377"/>
      <c r="D4" s="377"/>
      <c r="E4" s="377"/>
      <c r="F4" s="377"/>
      <c r="G4" s="377"/>
      <c r="H4" s="377"/>
      <c r="I4" s="377"/>
      <c r="J4" s="377"/>
      <c r="K4" s="98" t="s">
        <v>29</v>
      </c>
      <c r="L4" s="8"/>
      <c r="M4" s="184" t="s">
        <v>281</v>
      </c>
      <c r="N4" s="8"/>
      <c r="O4" s="8"/>
      <c r="P4" s="8"/>
      <c r="Q4" s="8"/>
      <c r="R4" s="8"/>
      <c r="S4" s="8"/>
    </row>
    <row r="5" spans="1:19" ht="15.75" thickBot="1" x14ac:dyDescent="0.3">
      <c r="A5" s="377"/>
      <c r="B5" s="377"/>
      <c r="C5" s="377"/>
      <c r="D5" s="377"/>
      <c r="E5" s="377"/>
      <c r="F5" s="377"/>
      <c r="G5" s="377"/>
      <c r="H5" s="377"/>
      <c r="I5" s="377"/>
      <c r="J5" s="377"/>
      <c r="K5" s="98" t="s">
        <v>29</v>
      </c>
      <c r="L5" s="8"/>
      <c r="M5" s="185"/>
      <c r="N5" s="8"/>
      <c r="O5" s="8"/>
      <c r="P5" s="8"/>
      <c r="Q5" s="8"/>
      <c r="R5" s="8"/>
      <c r="S5" s="8"/>
    </row>
    <row r="6" spans="1:19" ht="15" thickBot="1" x14ac:dyDescent="0.25">
      <c r="A6" s="377"/>
      <c r="B6" s="377"/>
      <c r="C6" s="377"/>
      <c r="D6" s="377"/>
      <c r="E6" s="377"/>
      <c r="F6" s="377"/>
      <c r="G6" s="377"/>
      <c r="H6" s="377"/>
      <c r="I6" s="377"/>
      <c r="J6" s="377"/>
      <c r="K6" s="98" t="s">
        <v>29</v>
      </c>
      <c r="L6" s="8"/>
      <c r="M6" s="46"/>
      <c r="N6" s="8"/>
      <c r="O6" s="8"/>
      <c r="P6" s="8"/>
      <c r="Q6" s="8"/>
      <c r="R6" s="8"/>
      <c r="S6" s="8"/>
    </row>
    <row r="7" spans="1:19" s="24" customFormat="1" ht="15" x14ac:dyDescent="0.2">
      <c r="A7" s="397" t="s">
        <v>152</v>
      </c>
      <c r="B7" s="448" t="s">
        <v>61</v>
      </c>
      <c r="C7" s="393"/>
      <c r="D7" s="448" t="s">
        <v>8</v>
      </c>
      <c r="E7" s="393"/>
      <c r="F7" s="390" t="s">
        <v>34</v>
      </c>
      <c r="G7" s="391"/>
      <c r="H7" s="391"/>
      <c r="I7" s="391"/>
      <c r="J7" s="449"/>
      <c r="K7" s="98" t="s">
        <v>29</v>
      </c>
    </row>
    <row r="8" spans="1:19" s="24" customFormat="1" ht="28.5" x14ac:dyDescent="0.2">
      <c r="A8" s="399"/>
      <c r="B8" s="101" t="s">
        <v>4</v>
      </c>
      <c r="C8" s="101" t="s">
        <v>147</v>
      </c>
      <c r="D8" s="101" t="s">
        <v>4</v>
      </c>
      <c r="E8" s="101" t="s">
        <v>147</v>
      </c>
      <c r="F8" s="101" t="s">
        <v>151</v>
      </c>
      <c r="G8" s="101" t="s">
        <v>46</v>
      </c>
      <c r="H8" s="214" t="s">
        <v>50</v>
      </c>
      <c r="I8" s="101" t="s">
        <v>170</v>
      </c>
      <c r="J8" s="103" t="s">
        <v>171</v>
      </c>
      <c r="K8" s="98" t="s">
        <v>29</v>
      </c>
    </row>
    <row r="9" spans="1:19" x14ac:dyDescent="0.2">
      <c r="A9" s="104" t="s">
        <v>169</v>
      </c>
      <c r="B9" s="215">
        <v>0</v>
      </c>
      <c r="C9" s="215">
        <v>0</v>
      </c>
      <c r="D9" s="215">
        <v>0</v>
      </c>
      <c r="E9" s="215">
        <v>0</v>
      </c>
      <c r="F9" s="215">
        <v>0</v>
      </c>
      <c r="G9" s="215">
        <v>0</v>
      </c>
      <c r="H9" s="215">
        <v>0</v>
      </c>
      <c r="I9" s="215">
        <f>D9+F9+G9+H9</f>
        <v>0</v>
      </c>
      <c r="J9" s="216">
        <v>0</v>
      </c>
      <c r="K9" s="98" t="s">
        <v>29</v>
      </c>
      <c r="M9" s="192" t="s">
        <v>289</v>
      </c>
    </row>
    <row r="10" spans="1:19" x14ac:dyDescent="0.2">
      <c r="A10" s="180" t="s">
        <v>168</v>
      </c>
      <c r="B10" s="229">
        <v>0</v>
      </c>
      <c r="C10" s="229">
        <v>0</v>
      </c>
      <c r="D10" s="229">
        <v>0</v>
      </c>
      <c r="E10" s="229">
        <v>0</v>
      </c>
      <c r="F10" s="229">
        <v>0</v>
      </c>
      <c r="G10" s="229">
        <v>0</v>
      </c>
      <c r="H10" s="229">
        <v>0</v>
      </c>
      <c r="I10" s="229">
        <f t="shared" ref="I10:I29" si="0">D10+F10+G10+H10</f>
        <v>0</v>
      </c>
      <c r="J10" s="230">
        <v>0</v>
      </c>
      <c r="K10" s="98" t="s">
        <v>29</v>
      </c>
      <c r="M10" s="192" t="s">
        <v>286</v>
      </c>
    </row>
    <row r="11" spans="1:19" x14ac:dyDescent="0.2">
      <c r="A11" s="105" t="s">
        <v>153</v>
      </c>
      <c r="B11" s="227">
        <v>0</v>
      </c>
      <c r="C11" s="227">
        <v>0</v>
      </c>
      <c r="D11" s="227">
        <v>0</v>
      </c>
      <c r="E11" s="227">
        <v>0</v>
      </c>
      <c r="F11" s="227">
        <v>0</v>
      </c>
      <c r="G11" s="227">
        <v>0</v>
      </c>
      <c r="H11" s="227">
        <v>0</v>
      </c>
      <c r="I11" s="227">
        <f t="shared" si="0"/>
        <v>0</v>
      </c>
      <c r="J11" s="228">
        <v>0</v>
      </c>
      <c r="K11" s="98" t="s">
        <v>29</v>
      </c>
      <c r="M11" s="192" t="s">
        <v>287</v>
      </c>
    </row>
    <row r="12" spans="1:19" x14ac:dyDescent="0.2">
      <c r="A12" s="106" t="s">
        <v>154</v>
      </c>
      <c r="B12" s="33">
        <v>0</v>
      </c>
      <c r="C12" s="33">
        <v>0</v>
      </c>
      <c r="D12" s="33">
        <v>0</v>
      </c>
      <c r="E12" s="33">
        <v>0</v>
      </c>
      <c r="F12" s="33">
        <v>0</v>
      </c>
      <c r="G12" s="33">
        <v>0</v>
      </c>
      <c r="H12" s="33">
        <v>0</v>
      </c>
      <c r="I12" s="33">
        <f t="shared" si="0"/>
        <v>0</v>
      </c>
      <c r="J12" s="217">
        <v>0</v>
      </c>
      <c r="K12" s="98" t="s">
        <v>29</v>
      </c>
      <c r="M12" s="192" t="s">
        <v>288</v>
      </c>
    </row>
    <row r="13" spans="1:19" x14ac:dyDescent="0.2">
      <c r="A13" s="106" t="s">
        <v>155</v>
      </c>
      <c r="B13" s="33">
        <v>0</v>
      </c>
      <c r="C13" s="33">
        <v>0</v>
      </c>
      <c r="D13" s="33">
        <v>0</v>
      </c>
      <c r="E13" s="33">
        <v>0</v>
      </c>
      <c r="F13" s="33">
        <v>0</v>
      </c>
      <c r="G13" s="33">
        <v>0</v>
      </c>
      <c r="H13" s="33">
        <v>0</v>
      </c>
      <c r="I13" s="33">
        <f t="shared" si="0"/>
        <v>0</v>
      </c>
      <c r="J13" s="217">
        <v>0</v>
      </c>
      <c r="K13" s="98" t="s">
        <v>29</v>
      </c>
    </row>
    <row r="14" spans="1:19" x14ac:dyDescent="0.2">
      <c r="A14" s="106" t="s">
        <v>156</v>
      </c>
      <c r="B14" s="33">
        <v>0</v>
      </c>
      <c r="C14" s="33">
        <v>0</v>
      </c>
      <c r="D14" s="33">
        <v>0</v>
      </c>
      <c r="E14" s="33">
        <v>0</v>
      </c>
      <c r="F14" s="33">
        <v>0</v>
      </c>
      <c r="G14" s="33">
        <v>0</v>
      </c>
      <c r="H14" s="33">
        <v>0</v>
      </c>
      <c r="I14" s="33">
        <f t="shared" si="0"/>
        <v>0</v>
      </c>
      <c r="J14" s="217">
        <v>0</v>
      </c>
      <c r="K14" s="98" t="s">
        <v>29</v>
      </c>
    </row>
    <row r="15" spans="1:19" x14ac:dyDescent="0.2">
      <c r="A15" s="106" t="s">
        <v>157</v>
      </c>
      <c r="B15" s="33">
        <v>0</v>
      </c>
      <c r="C15" s="33">
        <v>0</v>
      </c>
      <c r="D15" s="33">
        <v>0</v>
      </c>
      <c r="E15" s="33">
        <v>0</v>
      </c>
      <c r="F15" s="33">
        <v>0</v>
      </c>
      <c r="G15" s="33">
        <v>0</v>
      </c>
      <c r="H15" s="33">
        <v>0</v>
      </c>
      <c r="I15" s="33">
        <f t="shared" si="0"/>
        <v>0</v>
      </c>
      <c r="J15" s="217">
        <v>0</v>
      </c>
      <c r="K15" s="98" t="s">
        <v>29</v>
      </c>
    </row>
    <row r="16" spans="1:19" x14ac:dyDescent="0.2">
      <c r="A16" s="106" t="s">
        <v>158</v>
      </c>
      <c r="B16" s="33">
        <v>0</v>
      </c>
      <c r="C16" s="33">
        <v>0</v>
      </c>
      <c r="D16" s="33">
        <v>0</v>
      </c>
      <c r="E16" s="33">
        <v>0</v>
      </c>
      <c r="F16" s="33">
        <v>0</v>
      </c>
      <c r="G16" s="33">
        <v>0</v>
      </c>
      <c r="H16" s="33">
        <v>0</v>
      </c>
      <c r="I16" s="33">
        <f t="shared" si="0"/>
        <v>0</v>
      </c>
      <c r="J16" s="217">
        <v>0</v>
      </c>
      <c r="K16" s="98" t="s">
        <v>29</v>
      </c>
    </row>
    <row r="17" spans="1:11" x14ac:dyDescent="0.2">
      <c r="A17" s="106" t="s">
        <v>159</v>
      </c>
      <c r="B17" s="33">
        <v>0</v>
      </c>
      <c r="C17" s="33">
        <v>0</v>
      </c>
      <c r="D17" s="33">
        <v>0</v>
      </c>
      <c r="E17" s="33">
        <v>0</v>
      </c>
      <c r="F17" s="33">
        <v>0</v>
      </c>
      <c r="G17" s="33">
        <v>0</v>
      </c>
      <c r="H17" s="33">
        <v>0</v>
      </c>
      <c r="I17" s="33">
        <f t="shared" si="0"/>
        <v>0</v>
      </c>
      <c r="J17" s="217">
        <v>0</v>
      </c>
      <c r="K17" s="98" t="s">
        <v>29</v>
      </c>
    </row>
    <row r="18" spans="1:11" x14ac:dyDescent="0.2">
      <c r="A18" s="106" t="s">
        <v>160</v>
      </c>
      <c r="B18" s="33">
        <v>0</v>
      </c>
      <c r="C18" s="33">
        <v>0</v>
      </c>
      <c r="D18" s="33">
        <v>0</v>
      </c>
      <c r="E18" s="33">
        <v>0</v>
      </c>
      <c r="F18" s="33">
        <v>0</v>
      </c>
      <c r="G18" s="33">
        <v>0</v>
      </c>
      <c r="H18" s="33">
        <v>0</v>
      </c>
      <c r="I18" s="33">
        <f t="shared" si="0"/>
        <v>0</v>
      </c>
      <c r="J18" s="217">
        <v>0</v>
      </c>
      <c r="K18" s="98" t="s">
        <v>29</v>
      </c>
    </row>
    <row r="19" spans="1:11" x14ac:dyDescent="0.2">
      <c r="A19" s="106" t="s">
        <v>161</v>
      </c>
      <c r="B19" s="33">
        <v>0</v>
      </c>
      <c r="C19" s="33">
        <v>0</v>
      </c>
      <c r="D19" s="33">
        <v>0</v>
      </c>
      <c r="E19" s="33">
        <v>0</v>
      </c>
      <c r="F19" s="33">
        <v>0</v>
      </c>
      <c r="G19" s="33">
        <v>0</v>
      </c>
      <c r="H19" s="33">
        <v>0</v>
      </c>
      <c r="I19" s="33">
        <f t="shared" si="0"/>
        <v>0</v>
      </c>
      <c r="J19" s="217">
        <v>0</v>
      </c>
      <c r="K19" s="98" t="s">
        <v>29</v>
      </c>
    </row>
    <row r="20" spans="1:11" x14ac:dyDescent="0.2">
      <c r="A20" s="106" t="s">
        <v>162</v>
      </c>
      <c r="B20" s="33">
        <v>0</v>
      </c>
      <c r="C20" s="33">
        <v>0</v>
      </c>
      <c r="D20" s="33">
        <v>0</v>
      </c>
      <c r="E20" s="33">
        <v>0</v>
      </c>
      <c r="F20" s="33">
        <v>0</v>
      </c>
      <c r="G20" s="33">
        <v>0</v>
      </c>
      <c r="H20" s="33">
        <v>0</v>
      </c>
      <c r="I20" s="33">
        <f t="shared" si="0"/>
        <v>0</v>
      </c>
      <c r="J20" s="217">
        <v>0</v>
      </c>
      <c r="K20" s="98" t="s">
        <v>29</v>
      </c>
    </row>
    <row r="21" spans="1:11" x14ac:dyDescent="0.2">
      <c r="A21" s="106" t="s">
        <v>163</v>
      </c>
      <c r="B21" s="33">
        <v>0</v>
      </c>
      <c r="C21" s="33">
        <v>0</v>
      </c>
      <c r="D21" s="33">
        <v>0</v>
      </c>
      <c r="E21" s="33">
        <v>0</v>
      </c>
      <c r="F21" s="33">
        <v>0</v>
      </c>
      <c r="G21" s="33">
        <v>0</v>
      </c>
      <c r="H21" s="33">
        <v>0</v>
      </c>
      <c r="I21" s="33">
        <f t="shared" si="0"/>
        <v>0</v>
      </c>
      <c r="J21" s="217">
        <v>0</v>
      </c>
      <c r="K21" s="98" t="s">
        <v>29</v>
      </c>
    </row>
    <row r="22" spans="1:11" x14ac:dyDescent="0.2">
      <c r="A22" s="106" t="s">
        <v>164</v>
      </c>
      <c r="B22" s="33">
        <v>0</v>
      </c>
      <c r="C22" s="33">
        <v>0</v>
      </c>
      <c r="D22" s="33">
        <v>0</v>
      </c>
      <c r="E22" s="33">
        <v>0</v>
      </c>
      <c r="F22" s="33">
        <v>0</v>
      </c>
      <c r="G22" s="33">
        <v>0</v>
      </c>
      <c r="H22" s="33">
        <v>0</v>
      </c>
      <c r="I22" s="33">
        <f t="shared" si="0"/>
        <v>0</v>
      </c>
      <c r="J22" s="217">
        <v>0</v>
      </c>
      <c r="K22" s="98" t="s">
        <v>29</v>
      </c>
    </row>
    <row r="23" spans="1:11" x14ac:dyDescent="0.2">
      <c r="A23" s="106" t="s">
        <v>165</v>
      </c>
      <c r="B23" s="33">
        <v>0</v>
      </c>
      <c r="C23" s="33">
        <v>0</v>
      </c>
      <c r="D23" s="33">
        <v>0</v>
      </c>
      <c r="E23" s="33">
        <v>0</v>
      </c>
      <c r="F23" s="33">
        <v>0</v>
      </c>
      <c r="G23" s="33">
        <v>0</v>
      </c>
      <c r="H23" s="33">
        <v>0</v>
      </c>
      <c r="I23" s="33">
        <f t="shared" si="0"/>
        <v>0</v>
      </c>
      <c r="J23" s="217">
        <v>0</v>
      </c>
      <c r="K23" s="98" t="s">
        <v>29</v>
      </c>
    </row>
    <row r="24" spans="1:11" x14ac:dyDescent="0.2">
      <c r="A24" s="106" t="s">
        <v>167</v>
      </c>
      <c r="B24" s="33">
        <v>0</v>
      </c>
      <c r="C24" s="33">
        <v>0</v>
      </c>
      <c r="D24" s="33">
        <v>0</v>
      </c>
      <c r="E24" s="33">
        <v>0</v>
      </c>
      <c r="F24" s="33">
        <v>0</v>
      </c>
      <c r="G24" s="33">
        <v>0</v>
      </c>
      <c r="H24" s="33">
        <v>0</v>
      </c>
      <c r="I24" s="33">
        <f t="shared" si="0"/>
        <v>0</v>
      </c>
      <c r="J24" s="217">
        <v>0</v>
      </c>
      <c r="K24" s="98" t="s">
        <v>29</v>
      </c>
    </row>
    <row r="25" spans="1:11" x14ac:dyDescent="0.2">
      <c r="A25" s="106" t="s">
        <v>166</v>
      </c>
      <c r="B25" s="33">
        <v>0</v>
      </c>
      <c r="C25" s="33">
        <v>0</v>
      </c>
      <c r="D25" s="33">
        <v>0</v>
      </c>
      <c r="E25" s="33">
        <v>0</v>
      </c>
      <c r="F25" s="33">
        <v>0</v>
      </c>
      <c r="G25" s="33">
        <v>0</v>
      </c>
      <c r="H25" s="33">
        <v>0</v>
      </c>
      <c r="I25" s="33">
        <f t="shared" si="0"/>
        <v>0</v>
      </c>
      <c r="J25" s="217">
        <v>0</v>
      </c>
      <c r="K25" s="98" t="s">
        <v>29</v>
      </c>
    </row>
    <row r="26" spans="1:11" ht="15" x14ac:dyDescent="0.25">
      <c r="A26" s="109" t="s">
        <v>39</v>
      </c>
      <c r="B26" s="220">
        <f t="shared" ref="B26:J26" si="1">SUM(B9:B25)</f>
        <v>0</v>
      </c>
      <c r="C26" s="220">
        <f t="shared" si="1"/>
        <v>0</v>
      </c>
      <c r="D26" s="220">
        <f t="shared" si="1"/>
        <v>0</v>
      </c>
      <c r="E26" s="220">
        <f t="shared" si="1"/>
        <v>0</v>
      </c>
      <c r="F26" s="220">
        <f t="shared" si="1"/>
        <v>0</v>
      </c>
      <c r="G26" s="220">
        <f t="shared" si="1"/>
        <v>0</v>
      </c>
      <c r="H26" s="220">
        <f t="shared" si="1"/>
        <v>0</v>
      </c>
      <c r="I26" s="220">
        <f t="shared" si="1"/>
        <v>0</v>
      </c>
      <c r="J26" s="221">
        <f t="shared" si="1"/>
        <v>0</v>
      </c>
      <c r="K26" s="98" t="s">
        <v>29</v>
      </c>
    </row>
    <row r="27" spans="1:11" x14ac:dyDescent="0.2">
      <c r="A27" s="107" t="s">
        <v>172</v>
      </c>
      <c r="B27" s="227">
        <v>0</v>
      </c>
      <c r="C27" s="227">
        <v>0</v>
      </c>
      <c r="D27" s="227">
        <v>0</v>
      </c>
      <c r="E27" s="227">
        <v>0</v>
      </c>
      <c r="F27" s="227">
        <v>0</v>
      </c>
      <c r="G27" s="227">
        <v>0</v>
      </c>
      <c r="H27" s="227">
        <f t="shared" ref="H27:H29" si="2">SUM(H11:H26)</f>
        <v>0</v>
      </c>
      <c r="I27" s="227">
        <f t="shared" si="0"/>
        <v>0</v>
      </c>
      <c r="J27" s="228">
        <v>0</v>
      </c>
      <c r="K27" s="98" t="s">
        <v>29</v>
      </c>
    </row>
    <row r="28" spans="1:11" x14ac:dyDescent="0.2">
      <c r="A28" s="108" t="s">
        <v>173</v>
      </c>
      <c r="B28" s="33">
        <v>0</v>
      </c>
      <c r="C28" s="33">
        <v>0</v>
      </c>
      <c r="D28" s="33">
        <v>0</v>
      </c>
      <c r="E28" s="33">
        <v>0</v>
      </c>
      <c r="F28" s="33">
        <v>0</v>
      </c>
      <c r="G28" s="33">
        <v>0</v>
      </c>
      <c r="H28" s="33">
        <f t="shared" si="2"/>
        <v>0</v>
      </c>
      <c r="I28" s="33">
        <f t="shared" si="0"/>
        <v>0</v>
      </c>
      <c r="J28" s="217">
        <v>0</v>
      </c>
      <c r="K28" s="98" t="s">
        <v>29</v>
      </c>
    </row>
    <row r="29" spans="1:11" x14ac:dyDescent="0.2">
      <c r="A29" s="108" t="s">
        <v>174</v>
      </c>
      <c r="B29" s="33">
        <v>0</v>
      </c>
      <c r="C29" s="33">
        <v>0</v>
      </c>
      <c r="D29" s="33">
        <v>0</v>
      </c>
      <c r="E29" s="33">
        <v>0</v>
      </c>
      <c r="F29" s="33">
        <v>0</v>
      </c>
      <c r="G29" s="33">
        <v>0</v>
      </c>
      <c r="H29" s="33">
        <f t="shared" si="2"/>
        <v>0</v>
      </c>
      <c r="I29" s="33">
        <f t="shared" si="0"/>
        <v>0</v>
      </c>
      <c r="J29" s="217">
        <v>0</v>
      </c>
      <c r="K29" s="98" t="s">
        <v>29</v>
      </c>
    </row>
    <row r="30" spans="1:11" ht="15" x14ac:dyDescent="0.25">
      <c r="A30" s="109" t="s">
        <v>39</v>
      </c>
      <c r="B30" s="220">
        <f>SUM(B27:B29)</f>
        <v>0</v>
      </c>
      <c r="C30" s="220">
        <f t="shared" ref="C30:J30" si="3">SUM(C27:C29)</f>
        <v>0</v>
      </c>
      <c r="D30" s="220">
        <f t="shared" si="3"/>
        <v>0</v>
      </c>
      <c r="E30" s="220">
        <f t="shared" si="3"/>
        <v>0</v>
      </c>
      <c r="F30" s="220">
        <f t="shared" si="3"/>
        <v>0</v>
      </c>
      <c r="G30" s="220">
        <f t="shared" si="3"/>
        <v>0</v>
      </c>
      <c r="H30" s="220">
        <f t="shared" si="3"/>
        <v>0</v>
      </c>
      <c r="I30" s="220">
        <f t="shared" si="3"/>
        <v>0</v>
      </c>
      <c r="J30" s="221">
        <f t="shared" si="3"/>
        <v>0</v>
      </c>
      <c r="K30" s="98" t="s">
        <v>29</v>
      </c>
    </row>
    <row r="31" spans="1:11" x14ac:dyDescent="0.2">
      <c r="K31" s="98" t="s">
        <v>30</v>
      </c>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1" orientation="landscape" r:id="rId1"/>
  <headerFooter>
    <oddHeader>&amp;L&amp;"Arial,Bold"&amp;12I. Detail of Permanent Positions by Category</oddHeader>
    <oddFooter>&amp;C&amp;"Arial,Regular"Exhibit I - Details of Permanent Positions by Category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6"/>
  <sheetViews>
    <sheetView zoomScaleNormal="100" zoomScaleSheetLayoutView="80" workbookViewId="0">
      <selection activeCell="F93" sqref="F93"/>
    </sheetView>
  </sheetViews>
  <sheetFormatPr defaultRowHeight="14.25" x14ac:dyDescent="0.2"/>
  <cols>
    <col min="1" max="1" width="63.5703125" style="9" customWidth="1"/>
    <col min="2" max="2" width="8.7109375" style="9" customWidth="1"/>
    <col min="3" max="3" width="12.7109375" style="9" customWidth="1"/>
    <col min="4" max="4" width="8.7109375" style="9" customWidth="1"/>
    <col min="5" max="5" width="12.7109375" style="9" customWidth="1"/>
    <col min="6" max="6" width="8.7109375" style="9" customWidth="1"/>
    <col min="7" max="7" width="12.7109375" style="9" customWidth="1"/>
    <col min="8" max="8" width="8.7109375" style="9" hidden="1" customWidth="1"/>
    <col min="9" max="9" width="12.7109375" style="9" hidden="1" customWidth="1"/>
    <col min="10" max="10" width="8.7109375" style="9" hidden="1" customWidth="1"/>
    <col min="11" max="11" width="12.7109375" style="9" hidden="1" customWidth="1"/>
    <col min="12" max="12" width="8.7109375" style="9" hidden="1" customWidth="1"/>
    <col min="13" max="13" width="12.7109375" style="9" hidden="1" customWidth="1"/>
    <col min="14" max="15" width="12.7109375" style="9" customWidth="1"/>
    <col min="16" max="16" width="14" style="4" bestFit="1" customWidth="1"/>
    <col min="17" max="17" width="4.5703125" style="9" customWidth="1"/>
    <col min="18" max="18" width="122.85546875" style="9" customWidth="1"/>
    <col min="19" max="20" width="8.28515625" style="9" customWidth="1"/>
    <col min="21" max="21" width="12.7109375" style="9" customWidth="1"/>
    <col min="22" max="23" width="8.28515625" style="9" customWidth="1"/>
    <col min="24" max="24" width="12.7109375" style="9" customWidth="1"/>
    <col min="25" max="16384" width="9.140625" style="9"/>
  </cols>
  <sheetData>
    <row r="1" spans="1:24" ht="18" x14ac:dyDescent="0.25">
      <c r="A1" s="370" t="s">
        <v>207</v>
      </c>
      <c r="B1" s="370"/>
      <c r="C1" s="370"/>
      <c r="D1" s="370"/>
      <c r="E1" s="370"/>
      <c r="F1" s="370"/>
      <c r="G1" s="370"/>
      <c r="H1" s="370"/>
      <c r="I1" s="370"/>
      <c r="J1" s="370"/>
      <c r="K1" s="370"/>
      <c r="L1" s="370"/>
      <c r="M1" s="370"/>
      <c r="N1" s="370"/>
      <c r="O1" s="370"/>
      <c r="P1" s="98" t="s">
        <v>29</v>
      </c>
      <c r="Q1" s="6"/>
      <c r="R1" s="183" t="s">
        <v>31</v>
      </c>
      <c r="S1" s="6"/>
      <c r="T1" s="6"/>
      <c r="U1" s="6"/>
      <c r="V1" s="6"/>
      <c r="W1" s="6"/>
      <c r="X1" s="6"/>
    </row>
    <row r="2" spans="1:24" ht="15" x14ac:dyDescent="0.2">
      <c r="A2" s="371" t="str">
        <f>'B. Summ of Req.'!A2:D2</f>
        <v>Office on Violence Against Women</v>
      </c>
      <c r="B2" s="371"/>
      <c r="C2" s="371"/>
      <c r="D2" s="371"/>
      <c r="E2" s="371"/>
      <c r="F2" s="371"/>
      <c r="G2" s="371"/>
      <c r="H2" s="371"/>
      <c r="I2" s="371"/>
      <c r="J2" s="371"/>
      <c r="K2" s="371"/>
      <c r="L2" s="371"/>
      <c r="M2" s="371"/>
      <c r="N2" s="371"/>
      <c r="O2" s="371"/>
      <c r="P2" s="98" t="s">
        <v>29</v>
      </c>
      <c r="Q2" s="7"/>
      <c r="R2" s="184"/>
      <c r="S2" s="7"/>
      <c r="T2" s="7"/>
      <c r="U2" s="7"/>
      <c r="V2" s="7"/>
      <c r="W2" s="7"/>
      <c r="X2" s="7"/>
    </row>
    <row r="3" spans="1:24" ht="15" x14ac:dyDescent="0.25">
      <c r="A3" s="383" t="s">
        <v>1</v>
      </c>
      <c r="B3" s="383"/>
      <c r="C3" s="383"/>
      <c r="D3" s="383"/>
      <c r="E3" s="383"/>
      <c r="F3" s="383"/>
      <c r="G3" s="383"/>
      <c r="H3" s="383"/>
      <c r="I3" s="383"/>
      <c r="J3" s="383"/>
      <c r="K3" s="383"/>
      <c r="L3" s="383"/>
      <c r="M3" s="383"/>
      <c r="N3" s="383"/>
      <c r="O3" s="383"/>
      <c r="P3" s="98" t="s">
        <v>29</v>
      </c>
      <c r="Q3" s="10"/>
      <c r="R3" s="184" t="s">
        <v>282</v>
      </c>
      <c r="S3" s="10"/>
      <c r="T3" s="10"/>
      <c r="U3" s="10"/>
      <c r="V3" s="10"/>
      <c r="W3" s="10"/>
      <c r="X3" s="10"/>
    </row>
    <row r="4" spans="1:24" x14ac:dyDescent="0.2">
      <c r="A4" s="377" t="s">
        <v>2</v>
      </c>
      <c r="B4" s="377"/>
      <c r="C4" s="377"/>
      <c r="D4" s="377"/>
      <c r="E4" s="377"/>
      <c r="F4" s="377"/>
      <c r="G4" s="377"/>
      <c r="H4" s="377"/>
      <c r="I4" s="377"/>
      <c r="J4" s="377"/>
      <c r="K4" s="377"/>
      <c r="L4" s="377"/>
      <c r="M4" s="377"/>
      <c r="N4" s="377"/>
      <c r="O4" s="377"/>
      <c r="P4" s="98" t="s">
        <v>29</v>
      </c>
      <c r="Q4" s="8"/>
      <c r="R4" s="184" t="s">
        <v>281</v>
      </c>
      <c r="S4" s="8"/>
      <c r="T4" s="8"/>
      <c r="U4" s="8"/>
      <c r="V4" s="8"/>
      <c r="W4" s="8"/>
      <c r="X4" s="8"/>
    </row>
    <row r="5" spans="1:24" ht="15.75" thickBot="1" x14ac:dyDescent="0.3">
      <c r="A5" s="377"/>
      <c r="B5" s="377"/>
      <c r="C5" s="377"/>
      <c r="D5" s="377"/>
      <c r="E5" s="377"/>
      <c r="F5" s="377"/>
      <c r="G5" s="377"/>
      <c r="H5" s="377"/>
      <c r="I5" s="377"/>
      <c r="J5" s="377"/>
      <c r="K5" s="377"/>
      <c r="L5" s="377"/>
      <c r="M5" s="377"/>
      <c r="N5" s="51"/>
      <c r="O5" s="51"/>
      <c r="P5" s="98" t="s">
        <v>29</v>
      </c>
      <c r="Q5" s="8"/>
      <c r="R5" s="185"/>
      <c r="S5" s="8"/>
      <c r="T5" s="8"/>
      <c r="U5" s="8"/>
      <c r="V5" s="8"/>
      <c r="W5" s="8"/>
      <c r="X5" s="8"/>
    </row>
    <row r="6" spans="1:24" s="24" customFormat="1" ht="15" x14ac:dyDescent="0.2">
      <c r="A6" s="454" t="s">
        <v>382</v>
      </c>
      <c r="B6" s="452" t="s">
        <v>383</v>
      </c>
      <c r="C6" s="457"/>
      <c r="D6" s="457"/>
      <c r="E6" s="457"/>
      <c r="F6" s="457"/>
      <c r="G6" s="457"/>
      <c r="H6" s="452" t="s">
        <v>36</v>
      </c>
      <c r="I6" s="457"/>
      <c r="J6" s="457"/>
      <c r="K6" s="457"/>
      <c r="L6" s="457"/>
      <c r="M6" s="453"/>
      <c r="N6" s="102"/>
      <c r="O6" s="102"/>
      <c r="P6" s="98" t="s">
        <v>29</v>
      </c>
    </row>
    <row r="7" spans="1:24" s="24" customFormat="1" ht="67.5" customHeight="1" x14ac:dyDescent="0.2">
      <c r="A7" s="455"/>
      <c r="B7" s="452" t="s">
        <v>383</v>
      </c>
      <c r="C7" s="453"/>
      <c r="D7" s="452" t="s">
        <v>383</v>
      </c>
      <c r="E7" s="453"/>
      <c r="F7" s="452" t="s">
        <v>383</v>
      </c>
      <c r="G7" s="453"/>
      <c r="H7" s="452" t="s">
        <v>209</v>
      </c>
      <c r="I7" s="453"/>
      <c r="J7" s="452" t="s">
        <v>210</v>
      </c>
      <c r="K7" s="453"/>
      <c r="L7" s="452" t="s">
        <v>50</v>
      </c>
      <c r="M7" s="453"/>
      <c r="N7" s="102"/>
      <c r="O7" s="102"/>
      <c r="P7" s="98" t="s">
        <v>29</v>
      </c>
    </row>
    <row r="8" spans="1:24" s="24" customFormat="1" ht="28.5" x14ac:dyDescent="0.2">
      <c r="A8" s="456"/>
      <c r="B8" s="22" t="s">
        <v>4</v>
      </c>
      <c r="C8" s="22" t="s">
        <v>5</v>
      </c>
      <c r="D8" s="22" t="s">
        <v>4</v>
      </c>
      <c r="E8" s="22" t="s">
        <v>5</v>
      </c>
      <c r="F8" s="22" t="s">
        <v>4</v>
      </c>
      <c r="G8" s="22" t="s">
        <v>5</v>
      </c>
      <c r="H8" s="22" t="s">
        <v>4</v>
      </c>
      <c r="I8" s="22" t="s">
        <v>5</v>
      </c>
      <c r="J8" s="22" t="s">
        <v>4</v>
      </c>
      <c r="K8" s="22" t="s">
        <v>5</v>
      </c>
      <c r="L8" s="22" t="s">
        <v>4</v>
      </c>
      <c r="M8" s="22" t="s">
        <v>5</v>
      </c>
      <c r="N8" s="118"/>
      <c r="O8" s="118"/>
      <c r="P8" s="98" t="s">
        <v>29</v>
      </c>
      <c r="R8" s="192" t="s">
        <v>294</v>
      </c>
    </row>
    <row r="9" spans="1:24" s="24" customFormat="1" x14ac:dyDescent="0.2">
      <c r="A9" s="345"/>
      <c r="B9" s="235"/>
      <c r="C9" s="235"/>
      <c r="D9" s="235"/>
      <c r="E9" s="235"/>
      <c r="F9" s="235"/>
      <c r="G9" s="235"/>
      <c r="H9" s="235">
        <v>0</v>
      </c>
      <c r="I9" s="235">
        <v>0</v>
      </c>
      <c r="J9" s="235">
        <v>0</v>
      </c>
      <c r="K9" s="235">
        <v>0</v>
      </c>
      <c r="L9" s="235">
        <v>0</v>
      </c>
      <c r="M9" s="235">
        <v>0</v>
      </c>
      <c r="N9" s="119"/>
      <c r="O9" s="119"/>
      <c r="P9" s="98" t="s">
        <v>29</v>
      </c>
      <c r="R9" s="194" t="s">
        <v>295</v>
      </c>
    </row>
    <row r="10" spans="1:24" s="24" customFormat="1" ht="14.25" hidden="1" customHeight="1" x14ac:dyDescent="0.2">
      <c r="A10" s="124" t="s">
        <v>212</v>
      </c>
      <c r="B10" s="244">
        <v>0</v>
      </c>
      <c r="C10" s="244">
        <v>0</v>
      </c>
      <c r="D10" s="244">
        <v>0</v>
      </c>
      <c r="E10" s="244">
        <v>0</v>
      </c>
      <c r="F10" s="244">
        <v>0</v>
      </c>
      <c r="G10" s="244">
        <v>0</v>
      </c>
      <c r="H10" s="244">
        <v>0</v>
      </c>
      <c r="I10" s="244">
        <v>0</v>
      </c>
      <c r="J10" s="244">
        <v>0</v>
      </c>
      <c r="K10" s="244">
        <v>0</v>
      </c>
      <c r="L10" s="244">
        <v>0</v>
      </c>
      <c r="M10" s="244">
        <v>0</v>
      </c>
      <c r="N10" s="119"/>
      <c r="O10" s="119"/>
      <c r="P10" s="98" t="s">
        <v>29</v>
      </c>
      <c r="R10" s="31"/>
    </row>
    <row r="11" spans="1:24" s="24" customFormat="1" ht="14.25" hidden="1" customHeight="1" x14ac:dyDescent="0.2">
      <c r="A11" s="124" t="s">
        <v>213</v>
      </c>
      <c r="B11" s="244">
        <v>0</v>
      </c>
      <c r="C11" s="244">
        <v>0</v>
      </c>
      <c r="D11" s="244">
        <v>0</v>
      </c>
      <c r="E11" s="244">
        <v>0</v>
      </c>
      <c r="F11" s="244">
        <v>0</v>
      </c>
      <c r="G11" s="244">
        <v>0</v>
      </c>
      <c r="H11" s="244">
        <v>0</v>
      </c>
      <c r="I11" s="244">
        <v>0</v>
      </c>
      <c r="J11" s="244">
        <v>0</v>
      </c>
      <c r="K11" s="244">
        <v>0</v>
      </c>
      <c r="L11" s="244">
        <v>0</v>
      </c>
      <c r="M11" s="244">
        <v>0</v>
      </c>
      <c r="N11" s="119"/>
      <c r="O11" s="119"/>
      <c r="P11" s="98" t="s">
        <v>29</v>
      </c>
    </row>
    <row r="12" spans="1:24" s="24" customFormat="1" ht="14.25" hidden="1" customHeight="1" x14ac:dyDescent="0.2">
      <c r="A12" s="124" t="s">
        <v>214</v>
      </c>
      <c r="B12" s="244">
        <v>0</v>
      </c>
      <c r="C12" s="244">
        <v>0</v>
      </c>
      <c r="D12" s="244">
        <v>0</v>
      </c>
      <c r="E12" s="244">
        <v>0</v>
      </c>
      <c r="F12" s="244">
        <v>0</v>
      </c>
      <c r="G12" s="244">
        <v>0</v>
      </c>
      <c r="H12" s="244">
        <v>0</v>
      </c>
      <c r="I12" s="244">
        <v>0</v>
      </c>
      <c r="J12" s="244">
        <v>0</v>
      </c>
      <c r="K12" s="244">
        <v>0</v>
      </c>
      <c r="L12" s="244">
        <v>0</v>
      </c>
      <c r="M12" s="244">
        <v>0</v>
      </c>
      <c r="N12" s="119"/>
      <c r="O12" s="119"/>
      <c r="P12" s="98" t="s">
        <v>29</v>
      </c>
      <c r="R12" s="194" t="s">
        <v>296</v>
      </c>
    </row>
    <row r="13" spans="1:24" s="24" customFormat="1" ht="14.25" hidden="1" customHeight="1" x14ac:dyDescent="0.2">
      <c r="A13" s="124" t="s">
        <v>215</v>
      </c>
      <c r="B13" s="244">
        <v>0</v>
      </c>
      <c r="C13" s="244">
        <v>0</v>
      </c>
      <c r="D13" s="244">
        <v>0</v>
      </c>
      <c r="E13" s="244">
        <v>0</v>
      </c>
      <c r="F13" s="244">
        <v>0</v>
      </c>
      <c r="G13" s="244">
        <v>0</v>
      </c>
      <c r="H13" s="244">
        <v>0</v>
      </c>
      <c r="I13" s="244">
        <v>0</v>
      </c>
      <c r="J13" s="244">
        <v>0</v>
      </c>
      <c r="K13" s="244">
        <v>0</v>
      </c>
      <c r="L13" s="244">
        <v>0</v>
      </c>
      <c r="M13" s="244">
        <v>0</v>
      </c>
      <c r="N13" s="119"/>
      <c r="O13" s="119"/>
      <c r="P13" s="98" t="s">
        <v>29</v>
      </c>
      <c r="R13" s="194" t="s">
        <v>297</v>
      </c>
    </row>
    <row r="14" spans="1:24" s="24" customFormat="1" ht="14.25" hidden="1" customHeight="1" x14ac:dyDescent="0.2">
      <c r="A14" s="124" t="s">
        <v>216</v>
      </c>
      <c r="B14" s="244">
        <v>0</v>
      </c>
      <c r="C14" s="244">
        <v>0</v>
      </c>
      <c r="D14" s="244">
        <v>0</v>
      </c>
      <c r="E14" s="244">
        <v>0</v>
      </c>
      <c r="F14" s="244">
        <v>0</v>
      </c>
      <c r="G14" s="244">
        <v>0</v>
      </c>
      <c r="H14" s="244">
        <v>0</v>
      </c>
      <c r="I14" s="244">
        <v>0</v>
      </c>
      <c r="J14" s="244">
        <v>0</v>
      </c>
      <c r="K14" s="244">
        <v>0</v>
      </c>
      <c r="L14" s="244">
        <v>0</v>
      </c>
      <c r="M14" s="244">
        <v>0</v>
      </c>
      <c r="N14" s="119"/>
      <c r="O14" s="119"/>
      <c r="P14" s="98" t="s">
        <v>29</v>
      </c>
      <c r="R14" s="31"/>
    </row>
    <row r="15" spans="1:24" s="24" customFormat="1" ht="14.25" hidden="1" customHeight="1" x14ac:dyDescent="0.2">
      <c r="A15" s="124" t="s">
        <v>217</v>
      </c>
      <c r="B15" s="244">
        <v>0</v>
      </c>
      <c r="C15" s="244">
        <v>0</v>
      </c>
      <c r="D15" s="244">
        <v>0</v>
      </c>
      <c r="E15" s="244">
        <v>0</v>
      </c>
      <c r="F15" s="244">
        <v>0</v>
      </c>
      <c r="G15" s="244">
        <v>0</v>
      </c>
      <c r="H15" s="244">
        <v>0</v>
      </c>
      <c r="I15" s="244">
        <v>0</v>
      </c>
      <c r="J15" s="244">
        <v>0</v>
      </c>
      <c r="K15" s="244">
        <v>0</v>
      </c>
      <c r="L15" s="244">
        <v>0</v>
      </c>
      <c r="M15" s="244">
        <v>0</v>
      </c>
      <c r="N15" s="119"/>
      <c r="O15" s="119"/>
      <c r="P15" s="98" t="s">
        <v>29</v>
      </c>
      <c r="R15" s="31"/>
    </row>
    <row r="16" spans="1:24" s="24" customFormat="1" ht="14.25" hidden="1" customHeight="1" x14ac:dyDescent="0.2">
      <c r="A16" s="124" t="s">
        <v>218</v>
      </c>
      <c r="B16" s="244">
        <v>0</v>
      </c>
      <c r="C16" s="244">
        <v>0</v>
      </c>
      <c r="D16" s="244">
        <v>0</v>
      </c>
      <c r="E16" s="244">
        <v>0</v>
      </c>
      <c r="F16" s="244">
        <v>0</v>
      </c>
      <c r="G16" s="244">
        <v>0</v>
      </c>
      <c r="H16" s="244">
        <v>0</v>
      </c>
      <c r="I16" s="244">
        <v>0</v>
      </c>
      <c r="J16" s="244">
        <v>0</v>
      </c>
      <c r="K16" s="244">
        <v>0</v>
      </c>
      <c r="L16" s="244">
        <v>0</v>
      </c>
      <c r="M16" s="244">
        <v>0</v>
      </c>
      <c r="N16" s="119"/>
      <c r="O16" s="119"/>
      <c r="P16" s="98" t="s">
        <v>29</v>
      </c>
      <c r="R16" s="31"/>
    </row>
    <row r="17" spans="1:18" s="24" customFormat="1" ht="14.25" hidden="1" customHeight="1" x14ac:dyDescent="0.2">
      <c r="A17" s="124" t="s">
        <v>219</v>
      </c>
      <c r="B17" s="244">
        <v>0</v>
      </c>
      <c r="C17" s="244">
        <v>0</v>
      </c>
      <c r="D17" s="244">
        <v>0</v>
      </c>
      <c r="E17" s="244">
        <v>0</v>
      </c>
      <c r="F17" s="244">
        <v>0</v>
      </c>
      <c r="G17" s="244">
        <v>0</v>
      </c>
      <c r="H17" s="244">
        <v>0</v>
      </c>
      <c r="I17" s="244">
        <v>0</v>
      </c>
      <c r="J17" s="244">
        <v>0</v>
      </c>
      <c r="K17" s="244">
        <v>0</v>
      </c>
      <c r="L17" s="244">
        <v>0</v>
      </c>
      <c r="M17" s="244">
        <v>0</v>
      </c>
      <c r="N17" s="119"/>
      <c r="O17" s="119"/>
      <c r="P17" s="98" t="s">
        <v>29</v>
      </c>
      <c r="R17" s="31"/>
    </row>
    <row r="18" spans="1:18" s="24" customFormat="1" ht="14.25" hidden="1" customHeight="1" x14ac:dyDescent="0.2">
      <c r="A18" s="124" t="s">
        <v>220</v>
      </c>
      <c r="B18" s="244">
        <v>0</v>
      </c>
      <c r="C18" s="244">
        <v>0</v>
      </c>
      <c r="D18" s="244">
        <v>0</v>
      </c>
      <c r="E18" s="244">
        <v>0</v>
      </c>
      <c r="F18" s="244">
        <v>0</v>
      </c>
      <c r="G18" s="244">
        <v>0</v>
      </c>
      <c r="H18" s="244">
        <v>0</v>
      </c>
      <c r="I18" s="244">
        <v>0</v>
      </c>
      <c r="J18" s="244">
        <v>0</v>
      </c>
      <c r="K18" s="244">
        <v>0</v>
      </c>
      <c r="L18" s="244">
        <v>0</v>
      </c>
      <c r="M18" s="244">
        <v>0</v>
      </c>
      <c r="N18" s="119"/>
      <c r="O18" s="119"/>
      <c r="P18" s="98" t="s">
        <v>29</v>
      </c>
    </row>
    <row r="19" spans="1:18" s="24" customFormat="1" ht="14.25" hidden="1" customHeight="1" x14ac:dyDescent="0.2">
      <c r="A19" s="124" t="s">
        <v>221</v>
      </c>
      <c r="B19" s="244">
        <v>0</v>
      </c>
      <c r="C19" s="244">
        <v>0</v>
      </c>
      <c r="D19" s="244">
        <v>0</v>
      </c>
      <c r="E19" s="244">
        <v>0</v>
      </c>
      <c r="F19" s="244">
        <v>0</v>
      </c>
      <c r="G19" s="244">
        <v>0</v>
      </c>
      <c r="H19" s="244">
        <v>0</v>
      </c>
      <c r="I19" s="244">
        <v>0</v>
      </c>
      <c r="J19" s="244">
        <v>0</v>
      </c>
      <c r="K19" s="244">
        <v>0</v>
      </c>
      <c r="L19" s="244">
        <v>0</v>
      </c>
      <c r="M19" s="244">
        <v>0</v>
      </c>
      <c r="N19" s="119"/>
      <c r="O19" s="119"/>
      <c r="P19" s="98" t="s">
        <v>29</v>
      </c>
    </row>
    <row r="20" spans="1:18" s="24" customFormat="1" ht="14.25" hidden="1" customHeight="1" x14ac:dyDescent="0.2">
      <c r="A20" s="125" t="s">
        <v>222</v>
      </c>
      <c r="B20" s="237">
        <v>0</v>
      </c>
      <c r="C20" s="237">
        <v>0</v>
      </c>
      <c r="D20" s="237">
        <v>0</v>
      </c>
      <c r="E20" s="237">
        <v>0</v>
      </c>
      <c r="F20" s="237">
        <v>0</v>
      </c>
      <c r="G20" s="237">
        <v>0</v>
      </c>
      <c r="H20" s="237">
        <v>0</v>
      </c>
      <c r="I20" s="237">
        <v>0</v>
      </c>
      <c r="J20" s="237">
        <v>0</v>
      </c>
      <c r="K20" s="237">
        <v>0</v>
      </c>
      <c r="L20" s="237">
        <v>0</v>
      </c>
      <c r="M20" s="237">
        <v>0</v>
      </c>
      <c r="N20" s="119"/>
      <c r="O20" s="119"/>
      <c r="P20" s="98" t="s">
        <v>29</v>
      </c>
    </row>
    <row r="21" spans="1:18" s="24" customFormat="1" ht="14.25" hidden="1" customHeight="1" x14ac:dyDescent="0.2">
      <c r="A21" s="123" t="s">
        <v>223</v>
      </c>
      <c r="B21" s="235">
        <f>SUM(B9:B20)</f>
        <v>0</v>
      </c>
      <c r="C21" s="235">
        <f>SUM(C9:C20)</f>
        <v>0</v>
      </c>
      <c r="D21" s="235">
        <f>SUM(D9:D20)</f>
        <v>0</v>
      </c>
      <c r="E21" s="235">
        <f>SUM(E9:E20)</f>
        <v>0</v>
      </c>
      <c r="F21" s="235">
        <f>SUM(F9:F20)</f>
        <v>0</v>
      </c>
      <c r="G21" s="235">
        <f t="shared" ref="G21" si="0">SUM(G9:G20)</f>
        <v>0</v>
      </c>
      <c r="H21" s="235">
        <f>SUM(H9:H20)</f>
        <v>0</v>
      </c>
      <c r="I21" s="235">
        <f t="shared" ref="I21" si="1">SUM(I9:I20)</f>
        <v>0</v>
      </c>
      <c r="J21" s="235">
        <f>SUM(J9:J20)</f>
        <v>0</v>
      </c>
      <c r="K21" s="235">
        <f t="shared" ref="K21" si="2">SUM(K9:K20)</f>
        <v>0</v>
      </c>
      <c r="L21" s="235">
        <f>SUM(L9:L20)</f>
        <v>0</v>
      </c>
      <c r="M21" s="235">
        <f t="shared" ref="M21" si="3">SUM(M9:M20)</f>
        <v>0</v>
      </c>
      <c r="N21" s="119"/>
      <c r="O21" s="119"/>
      <c r="P21" s="98" t="s">
        <v>29</v>
      </c>
      <c r="R21" s="31"/>
    </row>
    <row r="22" spans="1:18" s="24" customFormat="1" ht="14.25" hidden="1" customHeight="1" x14ac:dyDescent="0.2">
      <c r="A22" s="126" t="s">
        <v>224</v>
      </c>
      <c r="B22" s="244">
        <f>-B21*0.5</f>
        <v>0</v>
      </c>
      <c r="C22" s="244">
        <f t="shared" ref="C22:L22" si="4">-C21*0.5</f>
        <v>0</v>
      </c>
      <c r="D22" s="244">
        <f t="shared" si="4"/>
        <v>0</v>
      </c>
      <c r="E22" s="244">
        <f t="shared" si="4"/>
        <v>0</v>
      </c>
      <c r="F22" s="244">
        <f t="shared" si="4"/>
        <v>0</v>
      </c>
      <c r="G22" s="244"/>
      <c r="H22" s="244">
        <f t="shared" si="4"/>
        <v>0</v>
      </c>
      <c r="I22" s="244">
        <f t="shared" si="4"/>
        <v>0</v>
      </c>
      <c r="J22" s="244">
        <f t="shared" si="4"/>
        <v>0</v>
      </c>
      <c r="K22" s="244">
        <f t="shared" si="4"/>
        <v>0</v>
      </c>
      <c r="L22" s="244">
        <f t="shared" si="4"/>
        <v>0</v>
      </c>
      <c r="M22" s="244"/>
      <c r="N22" s="119"/>
      <c r="O22" s="119"/>
      <c r="P22" s="98" t="s">
        <v>29</v>
      </c>
      <c r="R22" s="194" t="s">
        <v>298</v>
      </c>
    </row>
    <row r="23" spans="1:18" s="24" customFormat="1" ht="14.25" hidden="1" customHeight="1" x14ac:dyDescent="0.2">
      <c r="A23" s="124" t="s">
        <v>278</v>
      </c>
      <c r="B23" s="244"/>
      <c r="C23" s="244">
        <v>0</v>
      </c>
      <c r="D23" s="244"/>
      <c r="E23" s="244">
        <v>0</v>
      </c>
      <c r="F23" s="244"/>
      <c r="G23" s="244">
        <v>0</v>
      </c>
      <c r="H23" s="244"/>
      <c r="I23" s="244">
        <v>0</v>
      </c>
      <c r="J23" s="244"/>
      <c r="K23" s="244">
        <v>0</v>
      </c>
      <c r="L23" s="244"/>
      <c r="M23" s="244">
        <v>0</v>
      </c>
      <c r="N23" s="119"/>
      <c r="O23" s="119"/>
      <c r="P23" s="98" t="s">
        <v>29</v>
      </c>
      <c r="R23" s="194" t="s">
        <v>299</v>
      </c>
    </row>
    <row r="24" spans="1:18" ht="14.25" hidden="1" customHeight="1" x14ac:dyDescent="0.2">
      <c r="A24" s="125" t="s">
        <v>225</v>
      </c>
      <c r="B24" s="237">
        <f>SUM(B21:B23)</f>
        <v>0</v>
      </c>
      <c r="C24" s="237">
        <f t="shared" ref="C24:M24" si="5">SUM(C21:C23)</f>
        <v>0</v>
      </c>
      <c r="D24" s="237">
        <f t="shared" si="5"/>
        <v>0</v>
      </c>
      <c r="E24" s="237">
        <f t="shared" si="5"/>
        <v>0</v>
      </c>
      <c r="F24" s="237">
        <f t="shared" si="5"/>
        <v>0</v>
      </c>
      <c r="G24" s="237">
        <f t="shared" si="5"/>
        <v>0</v>
      </c>
      <c r="H24" s="237">
        <f t="shared" si="5"/>
        <v>0</v>
      </c>
      <c r="I24" s="237">
        <f t="shared" si="5"/>
        <v>0</v>
      </c>
      <c r="J24" s="237">
        <f t="shared" si="5"/>
        <v>0</v>
      </c>
      <c r="K24" s="237">
        <f t="shared" si="5"/>
        <v>0</v>
      </c>
      <c r="L24" s="237">
        <f t="shared" si="5"/>
        <v>0</v>
      </c>
      <c r="M24" s="237">
        <f t="shared" si="5"/>
        <v>0</v>
      </c>
      <c r="N24" s="119"/>
      <c r="O24" s="119"/>
      <c r="P24" s="98" t="s">
        <v>29</v>
      </c>
    </row>
    <row r="25" spans="1:18" ht="14.25" customHeight="1" x14ac:dyDescent="0.2">
      <c r="A25" s="346" t="s">
        <v>382</v>
      </c>
      <c r="B25" s="244">
        <v>0</v>
      </c>
      <c r="C25" s="244">
        <v>19500</v>
      </c>
      <c r="D25" s="244">
        <v>0</v>
      </c>
      <c r="E25" s="244">
        <v>0</v>
      </c>
      <c r="F25" s="244"/>
      <c r="G25" s="244">
        <v>0</v>
      </c>
      <c r="H25" s="244"/>
      <c r="I25" s="244">
        <v>0</v>
      </c>
      <c r="J25" s="244"/>
      <c r="K25" s="244">
        <v>0</v>
      </c>
      <c r="L25" s="244"/>
      <c r="M25" s="244">
        <v>0</v>
      </c>
      <c r="N25" s="119"/>
      <c r="O25" s="119"/>
      <c r="P25" s="98" t="s">
        <v>29</v>
      </c>
    </row>
    <row r="26" spans="1:18" ht="14.25" customHeight="1" x14ac:dyDescent="0.2">
      <c r="A26" s="124" t="s">
        <v>184</v>
      </c>
      <c r="B26" s="244"/>
      <c r="C26" s="244">
        <v>0</v>
      </c>
      <c r="D26" s="244"/>
      <c r="E26" s="244">
        <v>0</v>
      </c>
      <c r="F26" s="244"/>
      <c r="G26" s="244">
        <v>0</v>
      </c>
      <c r="H26" s="244"/>
      <c r="I26" s="244">
        <v>0</v>
      </c>
      <c r="J26" s="244"/>
      <c r="K26" s="244">
        <v>0</v>
      </c>
      <c r="L26" s="244"/>
      <c r="M26" s="244">
        <v>0</v>
      </c>
      <c r="N26" s="119"/>
      <c r="O26" s="119"/>
      <c r="P26" s="98" t="s">
        <v>29</v>
      </c>
    </row>
    <row r="27" spans="1:18" ht="14.25" customHeight="1" x14ac:dyDescent="0.2">
      <c r="A27" s="195" t="s">
        <v>279</v>
      </c>
      <c r="B27" s="244"/>
      <c r="C27" s="244">
        <v>0</v>
      </c>
      <c r="D27" s="244"/>
      <c r="E27" s="244">
        <v>0</v>
      </c>
      <c r="F27" s="244"/>
      <c r="G27" s="244">
        <v>0</v>
      </c>
      <c r="H27" s="244"/>
      <c r="I27" s="244">
        <v>0</v>
      </c>
      <c r="J27" s="244"/>
      <c r="K27" s="244">
        <v>0</v>
      </c>
      <c r="L27" s="244"/>
      <c r="M27" s="244">
        <v>0</v>
      </c>
      <c r="N27" s="119"/>
      <c r="O27" s="119"/>
      <c r="P27" s="98" t="s">
        <v>29</v>
      </c>
    </row>
    <row r="28" spans="1:18" ht="14.25" customHeight="1" x14ac:dyDescent="0.2">
      <c r="A28" s="124" t="s">
        <v>185</v>
      </c>
      <c r="B28" s="244"/>
      <c r="C28" s="244">
        <v>0</v>
      </c>
      <c r="D28" s="244"/>
      <c r="E28" s="244">
        <v>0</v>
      </c>
      <c r="F28" s="244"/>
      <c r="G28" s="244">
        <v>0</v>
      </c>
      <c r="H28" s="244"/>
      <c r="I28" s="244">
        <v>0</v>
      </c>
      <c r="J28" s="244"/>
      <c r="K28" s="244">
        <v>0</v>
      </c>
      <c r="L28" s="244"/>
      <c r="M28" s="244">
        <v>0</v>
      </c>
      <c r="N28" s="119"/>
      <c r="O28" s="119"/>
      <c r="P28" s="98" t="s">
        <v>29</v>
      </c>
    </row>
    <row r="29" spans="1:18" ht="14.25" customHeight="1" x14ac:dyDescent="0.2">
      <c r="A29" s="124" t="s">
        <v>187</v>
      </c>
      <c r="B29" s="244"/>
      <c r="C29" s="244">
        <v>0</v>
      </c>
      <c r="D29" s="244"/>
      <c r="E29" s="244">
        <v>0</v>
      </c>
      <c r="F29" s="244"/>
      <c r="G29" s="244">
        <v>0</v>
      </c>
      <c r="H29" s="244"/>
      <c r="I29" s="244">
        <v>0</v>
      </c>
      <c r="J29" s="244"/>
      <c r="K29" s="244">
        <v>0</v>
      </c>
      <c r="L29" s="244"/>
      <c r="M29" s="244">
        <v>0</v>
      </c>
      <c r="N29" s="119"/>
      <c r="O29" s="119"/>
      <c r="P29" s="98" t="s">
        <v>29</v>
      </c>
    </row>
    <row r="30" spans="1:18" ht="14.25" customHeight="1" x14ac:dyDescent="0.2">
      <c r="A30" s="124" t="s">
        <v>188</v>
      </c>
      <c r="B30" s="244"/>
      <c r="C30" s="244">
        <v>0</v>
      </c>
      <c r="D30" s="244"/>
      <c r="E30" s="244">
        <v>0</v>
      </c>
      <c r="F30" s="244"/>
      <c r="G30" s="244">
        <v>0</v>
      </c>
      <c r="H30" s="244"/>
      <c r="I30" s="244">
        <v>0</v>
      </c>
      <c r="J30" s="244"/>
      <c r="K30" s="244">
        <v>0</v>
      </c>
      <c r="L30" s="244"/>
      <c r="M30" s="244">
        <v>0</v>
      </c>
      <c r="N30" s="119"/>
      <c r="O30" s="119"/>
      <c r="P30" s="98" t="s">
        <v>29</v>
      </c>
    </row>
    <row r="31" spans="1:18" ht="14.25" customHeight="1" x14ac:dyDescent="0.2">
      <c r="A31" s="124" t="s">
        <v>189</v>
      </c>
      <c r="B31" s="244"/>
      <c r="C31" s="244">
        <v>0</v>
      </c>
      <c r="D31" s="244"/>
      <c r="E31" s="244">
        <v>0</v>
      </c>
      <c r="F31" s="244"/>
      <c r="G31" s="244">
        <v>0</v>
      </c>
      <c r="H31" s="244"/>
      <c r="I31" s="244">
        <v>0</v>
      </c>
      <c r="J31" s="244"/>
      <c r="K31" s="244">
        <v>0</v>
      </c>
      <c r="L31" s="244"/>
      <c r="M31" s="244">
        <v>0</v>
      </c>
      <c r="N31" s="119"/>
      <c r="O31" s="119"/>
      <c r="P31" s="98" t="s">
        <v>29</v>
      </c>
    </row>
    <row r="32" spans="1:18" ht="14.25" customHeight="1" x14ac:dyDescent="0.2">
      <c r="A32" s="124" t="s">
        <v>190</v>
      </c>
      <c r="B32" s="244"/>
      <c r="C32" s="244">
        <v>0</v>
      </c>
      <c r="D32" s="244"/>
      <c r="E32" s="244">
        <v>0</v>
      </c>
      <c r="F32" s="244"/>
      <c r="G32" s="244">
        <v>0</v>
      </c>
      <c r="H32" s="244"/>
      <c r="I32" s="244">
        <v>0</v>
      </c>
      <c r="J32" s="244"/>
      <c r="K32" s="244">
        <v>0</v>
      </c>
      <c r="L32" s="244"/>
      <c r="M32" s="244">
        <v>0</v>
      </c>
      <c r="N32" s="119"/>
      <c r="O32" s="119"/>
      <c r="P32" s="98" t="s">
        <v>29</v>
      </c>
    </row>
    <row r="33" spans="1:16" ht="14.25" customHeight="1" x14ac:dyDescent="0.2">
      <c r="A33" s="124" t="s">
        <v>191</v>
      </c>
      <c r="B33" s="244"/>
      <c r="C33" s="244">
        <v>0</v>
      </c>
      <c r="D33" s="244"/>
      <c r="E33" s="244">
        <v>0</v>
      </c>
      <c r="F33" s="244"/>
      <c r="G33" s="244">
        <v>0</v>
      </c>
      <c r="H33" s="244"/>
      <c r="I33" s="244">
        <v>0</v>
      </c>
      <c r="J33" s="244"/>
      <c r="K33" s="244">
        <v>0</v>
      </c>
      <c r="L33" s="244"/>
      <c r="M33" s="244">
        <v>0</v>
      </c>
      <c r="N33" s="119"/>
      <c r="O33" s="119"/>
      <c r="P33" s="98" t="s">
        <v>29</v>
      </c>
    </row>
    <row r="34" spans="1:16" ht="14.25" customHeight="1" x14ac:dyDescent="0.2">
      <c r="A34" s="124" t="s">
        <v>193</v>
      </c>
      <c r="B34" s="244"/>
      <c r="C34" s="244">
        <v>0</v>
      </c>
      <c r="D34" s="244"/>
      <c r="E34" s="244">
        <v>0</v>
      </c>
      <c r="F34" s="244"/>
      <c r="G34" s="244">
        <v>0</v>
      </c>
      <c r="H34" s="244"/>
      <c r="I34" s="244">
        <v>0</v>
      </c>
      <c r="J34" s="244"/>
      <c r="K34" s="244">
        <v>0</v>
      </c>
      <c r="L34" s="244"/>
      <c r="M34" s="244">
        <v>0</v>
      </c>
      <c r="N34" s="119"/>
      <c r="O34" s="119"/>
      <c r="P34" s="98" t="s">
        <v>29</v>
      </c>
    </row>
    <row r="35" spans="1:16" ht="14.25" customHeight="1" x14ac:dyDescent="0.2">
      <c r="A35" s="124" t="s">
        <v>194</v>
      </c>
      <c r="B35" s="244"/>
      <c r="C35" s="244">
        <v>0</v>
      </c>
      <c r="D35" s="244"/>
      <c r="E35" s="244">
        <v>0</v>
      </c>
      <c r="F35" s="244"/>
      <c r="G35" s="244">
        <v>0</v>
      </c>
      <c r="H35" s="244"/>
      <c r="I35" s="244">
        <v>0</v>
      </c>
      <c r="J35" s="244"/>
      <c r="K35" s="244">
        <v>0</v>
      </c>
      <c r="L35" s="244"/>
      <c r="M35" s="244">
        <v>0</v>
      </c>
      <c r="N35" s="119"/>
      <c r="O35" s="119"/>
      <c r="P35" s="98" t="s">
        <v>29</v>
      </c>
    </row>
    <row r="36" spans="1:16" ht="14.25" customHeight="1" x14ac:dyDescent="0.2">
      <c r="A36" s="124" t="s">
        <v>196</v>
      </c>
      <c r="B36" s="244"/>
      <c r="C36" s="244">
        <v>0</v>
      </c>
      <c r="D36" s="244"/>
      <c r="E36" s="244">
        <v>0</v>
      </c>
      <c r="F36" s="244"/>
      <c r="G36" s="244">
        <v>0</v>
      </c>
      <c r="H36" s="244"/>
      <c r="I36" s="244">
        <v>0</v>
      </c>
      <c r="J36" s="244"/>
      <c r="K36" s="244">
        <v>0</v>
      </c>
      <c r="L36" s="244"/>
      <c r="M36" s="244">
        <v>0</v>
      </c>
      <c r="N36" s="119"/>
      <c r="O36" s="119"/>
      <c r="P36" s="98" t="s">
        <v>29</v>
      </c>
    </row>
    <row r="37" spans="1:16" ht="14.25" customHeight="1" x14ac:dyDescent="0.2">
      <c r="A37" s="344" t="s">
        <v>197</v>
      </c>
      <c r="B37" s="245"/>
      <c r="C37" s="245">
        <v>0</v>
      </c>
      <c r="D37" s="245"/>
      <c r="E37" s="245">
        <v>0</v>
      </c>
      <c r="F37" s="245"/>
      <c r="G37" s="245">
        <v>0</v>
      </c>
      <c r="H37" s="245"/>
      <c r="I37" s="245">
        <v>0</v>
      </c>
      <c r="J37" s="245"/>
      <c r="K37" s="245">
        <v>0</v>
      </c>
      <c r="L37" s="245"/>
      <c r="M37" s="245">
        <v>0</v>
      </c>
      <c r="N37" s="119"/>
      <c r="O37" s="119"/>
      <c r="P37" s="98" t="s">
        <v>29</v>
      </c>
    </row>
    <row r="38" spans="1:16" ht="15" x14ac:dyDescent="0.25">
      <c r="A38" s="128" t="s">
        <v>277</v>
      </c>
      <c r="B38" s="220">
        <f t="shared" ref="B38:M38" si="6">SUM(B24:B37)</f>
        <v>0</v>
      </c>
      <c r="C38" s="220">
        <f t="shared" si="6"/>
        <v>19500</v>
      </c>
      <c r="D38" s="220">
        <f t="shared" si="6"/>
        <v>0</v>
      </c>
      <c r="E38" s="220">
        <f t="shared" si="6"/>
        <v>0</v>
      </c>
      <c r="F38" s="220">
        <f t="shared" si="6"/>
        <v>0</v>
      </c>
      <c r="G38" s="220">
        <f t="shared" si="6"/>
        <v>0</v>
      </c>
      <c r="H38" s="220">
        <f t="shared" si="6"/>
        <v>0</v>
      </c>
      <c r="I38" s="220">
        <f t="shared" si="6"/>
        <v>0</v>
      </c>
      <c r="J38" s="220">
        <f t="shared" si="6"/>
        <v>0</v>
      </c>
      <c r="K38" s="220">
        <f t="shared" si="6"/>
        <v>0</v>
      </c>
      <c r="L38" s="220">
        <f t="shared" si="6"/>
        <v>0</v>
      </c>
      <c r="M38" s="220">
        <f t="shared" si="6"/>
        <v>0</v>
      </c>
      <c r="N38" s="120"/>
      <c r="O38" s="120"/>
      <c r="P38" s="98" t="s">
        <v>29</v>
      </c>
    </row>
    <row r="39" spans="1:16" ht="15" x14ac:dyDescent="0.25">
      <c r="A39" s="121"/>
      <c r="B39" s="120"/>
      <c r="C39" s="120"/>
      <c r="D39" s="120"/>
      <c r="E39" s="120"/>
      <c r="F39" s="120"/>
      <c r="G39" s="120"/>
      <c r="H39" s="120"/>
      <c r="I39" s="120"/>
      <c r="J39" s="120"/>
      <c r="K39" s="120"/>
      <c r="L39" s="120"/>
      <c r="M39" s="120"/>
      <c r="N39" s="120"/>
      <c r="O39" s="120"/>
      <c r="P39" s="98" t="s">
        <v>29</v>
      </c>
    </row>
    <row r="40" spans="1:16" x14ac:dyDescent="0.2">
      <c r="A40" s="122"/>
      <c r="B40" s="122"/>
      <c r="C40" s="122"/>
      <c r="D40" s="122"/>
      <c r="E40" s="122"/>
      <c r="F40" s="122"/>
      <c r="G40" s="122"/>
      <c r="H40" s="122"/>
      <c r="I40" s="122"/>
      <c r="J40" s="122"/>
      <c r="K40" s="122"/>
      <c r="L40" s="122"/>
      <c r="M40" s="122"/>
      <c r="P40" s="98" t="s">
        <v>29</v>
      </c>
    </row>
    <row r="41" spans="1:16" ht="15" hidden="1" x14ac:dyDescent="0.2">
      <c r="A41" s="454" t="s">
        <v>208</v>
      </c>
      <c r="B41" s="452" t="s">
        <v>37</v>
      </c>
      <c r="C41" s="457"/>
      <c r="D41" s="457"/>
      <c r="E41" s="457"/>
      <c r="F41" s="457"/>
      <c r="G41" s="457"/>
      <c r="H41" s="452" t="s">
        <v>38</v>
      </c>
      <c r="I41" s="457"/>
      <c r="J41" s="457"/>
      <c r="K41" s="457"/>
      <c r="L41" s="457"/>
      <c r="M41" s="453"/>
      <c r="N41" s="450" t="s">
        <v>27</v>
      </c>
      <c r="O41" s="451"/>
      <c r="P41" s="98" t="s">
        <v>29</v>
      </c>
    </row>
    <row r="42" spans="1:16" ht="15" hidden="1" customHeight="1" x14ac:dyDescent="0.2">
      <c r="A42" s="455"/>
      <c r="B42" s="452" t="s">
        <v>209</v>
      </c>
      <c r="C42" s="453"/>
      <c r="D42" s="452" t="s">
        <v>210</v>
      </c>
      <c r="E42" s="453"/>
      <c r="F42" s="452" t="s">
        <v>50</v>
      </c>
      <c r="G42" s="453"/>
      <c r="H42" s="452" t="s">
        <v>209</v>
      </c>
      <c r="I42" s="453"/>
      <c r="J42" s="452" t="s">
        <v>210</v>
      </c>
      <c r="K42" s="453"/>
      <c r="L42" s="452" t="s">
        <v>50</v>
      </c>
      <c r="M42" s="453"/>
      <c r="N42" s="386"/>
      <c r="O42" s="394"/>
      <c r="P42" s="98" t="s">
        <v>29</v>
      </c>
    </row>
    <row r="43" spans="1:16" ht="28.5" hidden="1" x14ac:dyDescent="0.2">
      <c r="A43" s="456"/>
      <c r="B43" s="22" t="s">
        <v>4</v>
      </c>
      <c r="C43" s="22" t="s">
        <v>5</v>
      </c>
      <c r="D43" s="22" t="s">
        <v>4</v>
      </c>
      <c r="E43" s="22" t="s">
        <v>5</v>
      </c>
      <c r="F43" s="22" t="s">
        <v>4</v>
      </c>
      <c r="G43" s="22" t="s">
        <v>5</v>
      </c>
      <c r="H43" s="22" t="s">
        <v>4</v>
      </c>
      <c r="I43" s="22" t="s">
        <v>5</v>
      </c>
      <c r="J43" s="22" t="s">
        <v>4</v>
      </c>
      <c r="K43" s="22" t="s">
        <v>5</v>
      </c>
      <c r="L43" s="22" t="s">
        <v>4</v>
      </c>
      <c r="M43" s="22" t="s">
        <v>5</v>
      </c>
      <c r="N43" s="22" t="s">
        <v>4</v>
      </c>
      <c r="O43" s="22" t="s">
        <v>5</v>
      </c>
      <c r="P43" s="98" t="s">
        <v>29</v>
      </c>
    </row>
    <row r="44" spans="1:16" hidden="1" x14ac:dyDescent="0.2">
      <c r="A44" s="123" t="s">
        <v>211</v>
      </c>
      <c r="B44" s="235">
        <v>0</v>
      </c>
      <c r="C44" s="235">
        <v>0</v>
      </c>
      <c r="D44" s="235">
        <v>0</v>
      </c>
      <c r="E44" s="235">
        <v>0</v>
      </c>
      <c r="F44" s="235">
        <v>0</v>
      </c>
      <c r="G44" s="235">
        <v>0</v>
      </c>
      <c r="H44" s="235">
        <v>0</v>
      </c>
      <c r="I44" s="235">
        <v>0</v>
      </c>
      <c r="J44" s="235">
        <v>0</v>
      </c>
      <c r="K44" s="235">
        <v>0</v>
      </c>
      <c r="L44" s="235">
        <v>0</v>
      </c>
      <c r="M44" s="235">
        <v>0</v>
      </c>
      <c r="N44" s="235">
        <f t="shared" ref="N44:N57" si="7">B9+D9+F9+H9+J9+L9+B44+D44+F44+H44+J44+L44</f>
        <v>0</v>
      </c>
      <c r="O44" s="235">
        <f t="shared" ref="O44:O57" si="8">C9+E9+G9+I9+K9+M9+C44+E44+G44+I44+K44+M44</f>
        <v>0</v>
      </c>
      <c r="P44" s="98" t="s">
        <v>29</v>
      </c>
    </row>
    <row r="45" spans="1:16" hidden="1" x14ac:dyDescent="0.2">
      <c r="A45" s="124" t="s">
        <v>212</v>
      </c>
      <c r="B45" s="244">
        <v>0</v>
      </c>
      <c r="C45" s="244">
        <v>0</v>
      </c>
      <c r="D45" s="244">
        <v>0</v>
      </c>
      <c r="E45" s="244">
        <v>0</v>
      </c>
      <c r="F45" s="244">
        <v>0</v>
      </c>
      <c r="G45" s="244">
        <v>0</v>
      </c>
      <c r="H45" s="244">
        <v>0</v>
      </c>
      <c r="I45" s="244">
        <v>0</v>
      </c>
      <c r="J45" s="244">
        <v>0</v>
      </c>
      <c r="K45" s="244">
        <v>0</v>
      </c>
      <c r="L45" s="244">
        <v>0</v>
      </c>
      <c r="M45" s="244">
        <v>0</v>
      </c>
      <c r="N45" s="244">
        <f t="shared" si="7"/>
        <v>0</v>
      </c>
      <c r="O45" s="244">
        <f t="shared" si="8"/>
        <v>0</v>
      </c>
      <c r="P45" s="98" t="s">
        <v>29</v>
      </c>
    </row>
    <row r="46" spans="1:16" hidden="1" x14ac:dyDescent="0.2">
      <c r="A46" s="124" t="s">
        <v>213</v>
      </c>
      <c r="B46" s="244">
        <v>0</v>
      </c>
      <c r="C46" s="244">
        <v>0</v>
      </c>
      <c r="D46" s="244">
        <v>0</v>
      </c>
      <c r="E46" s="244">
        <v>0</v>
      </c>
      <c r="F46" s="244">
        <v>0</v>
      </c>
      <c r="G46" s="244">
        <v>0</v>
      </c>
      <c r="H46" s="244">
        <v>0</v>
      </c>
      <c r="I46" s="244">
        <v>0</v>
      </c>
      <c r="J46" s="244">
        <v>0</v>
      </c>
      <c r="K46" s="244">
        <v>0</v>
      </c>
      <c r="L46" s="244">
        <v>0</v>
      </c>
      <c r="M46" s="244">
        <v>0</v>
      </c>
      <c r="N46" s="244">
        <f t="shared" si="7"/>
        <v>0</v>
      </c>
      <c r="O46" s="244">
        <f t="shared" si="8"/>
        <v>0</v>
      </c>
      <c r="P46" s="98" t="s">
        <v>29</v>
      </c>
    </row>
    <row r="47" spans="1:16" hidden="1" x14ac:dyDescent="0.2">
      <c r="A47" s="124" t="s">
        <v>214</v>
      </c>
      <c r="B47" s="244">
        <v>0</v>
      </c>
      <c r="C47" s="244">
        <v>0</v>
      </c>
      <c r="D47" s="244">
        <v>0</v>
      </c>
      <c r="E47" s="244">
        <v>0</v>
      </c>
      <c r="F47" s="244">
        <v>0</v>
      </c>
      <c r="G47" s="244">
        <v>0</v>
      </c>
      <c r="H47" s="244">
        <v>0</v>
      </c>
      <c r="I47" s="244">
        <v>0</v>
      </c>
      <c r="J47" s="244">
        <v>0</v>
      </c>
      <c r="K47" s="244">
        <v>0</v>
      </c>
      <c r="L47" s="244">
        <v>0</v>
      </c>
      <c r="M47" s="244">
        <v>0</v>
      </c>
      <c r="N47" s="244">
        <f t="shared" si="7"/>
        <v>0</v>
      </c>
      <c r="O47" s="244">
        <f t="shared" si="8"/>
        <v>0</v>
      </c>
      <c r="P47" s="98" t="s">
        <v>29</v>
      </c>
    </row>
    <row r="48" spans="1:16" hidden="1" x14ac:dyDescent="0.2">
      <c r="A48" s="124" t="s">
        <v>215</v>
      </c>
      <c r="B48" s="244">
        <v>0</v>
      </c>
      <c r="C48" s="244">
        <v>0</v>
      </c>
      <c r="D48" s="244">
        <v>0</v>
      </c>
      <c r="E48" s="244">
        <v>0</v>
      </c>
      <c r="F48" s="244">
        <v>0</v>
      </c>
      <c r="G48" s="244">
        <v>0</v>
      </c>
      <c r="H48" s="244">
        <v>0</v>
      </c>
      <c r="I48" s="244">
        <v>0</v>
      </c>
      <c r="J48" s="244">
        <v>0</v>
      </c>
      <c r="K48" s="244">
        <v>0</v>
      </c>
      <c r="L48" s="244">
        <v>0</v>
      </c>
      <c r="M48" s="244">
        <v>0</v>
      </c>
      <c r="N48" s="244">
        <f t="shared" si="7"/>
        <v>0</v>
      </c>
      <c r="O48" s="244">
        <f t="shared" si="8"/>
        <v>0</v>
      </c>
      <c r="P48" s="98" t="s">
        <v>29</v>
      </c>
    </row>
    <row r="49" spans="1:16" hidden="1" x14ac:dyDescent="0.2">
      <c r="A49" s="124" t="s">
        <v>216</v>
      </c>
      <c r="B49" s="244">
        <v>0</v>
      </c>
      <c r="C49" s="244">
        <v>0</v>
      </c>
      <c r="D49" s="244">
        <v>0</v>
      </c>
      <c r="E49" s="244">
        <v>0</v>
      </c>
      <c r="F49" s="244">
        <v>0</v>
      </c>
      <c r="G49" s="244">
        <v>0</v>
      </c>
      <c r="H49" s="244">
        <v>0</v>
      </c>
      <c r="I49" s="244">
        <v>0</v>
      </c>
      <c r="J49" s="244">
        <v>0</v>
      </c>
      <c r="K49" s="244">
        <v>0</v>
      </c>
      <c r="L49" s="244">
        <v>0</v>
      </c>
      <c r="M49" s="244">
        <v>0</v>
      </c>
      <c r="N49" s="244">
        <f t="shared" si="7"/>
        <v>0</v>
      </c>
      <c r="O49" s="244">
        <f t="shared" si="8"/>
        <v>0</v>
      </c>
      <c r="P49" s="98" t="s">
        <v>29</v>
      </c>
    </row>
    <row r="50" spans="1:16" hidden="1" x14ac:dyDescent="0.2">
      <c r="A50" s="124" t="s">
        <v>217</v>
      </c>
      <c r="B50" s="244">
        <v>0</v>
      </c>
      <c r="C50" s="244">
        <v>0</v>
      </c>
      <c r="D50" s="244">
        <v>0</v>
      </c>
      <c r="E50" s="244">
        <v>0</v>
      </c>
      <c r="F50" s="244">
        <v>0</v>
      </c>
      <c r="G50" s="244">
        <v>0</v>
      </c>
      <c r="H50" s="244">
        <v>0</v>
      </c>
      <c r="I50" s="244">
        <v>0</v>
      </c>
      <c r="J50" s="244">
        <v>0</v>
      </c>
      <c r="K50" s="244">
        <v>0</v>
      </c>
      <c r="L50" s="244">
        <v>0</v>
      </c>
      <c r="M50" s="244">
        <v>0</v>
      </c>
      <c r="N50" s="244">
        <f t="shared" si="7"/>
        <v>0</v>
      </c>
      <c r="O50" s="244">
        <f t="shared" si="8"/>
        <v>0</v>
      </c>
      <c r="P50" s="98" t="s">
        <v>29</v>
      </c>
    </row>
    <row r="51" spans="1:16" hidden="1" x14ac:dyDescent="0.2">
      <c r="A51" s="124" t="s">
        <v>218</v>
      </c>
      <c r="B51" s="244">
        <v>0</v>
      </c>
      <c r="C51" s="244">
        <v>0</v>
      </c>
      <c r="D51" s="244">
        <v>0</v>
      </c>
      <c r="E51" s="244">
        <v>0</v>
      </c>
      <c r="F51" s="244">
        <v>0</v>
      </c>
      <c r="G51" s="244">
        <v>0</v>
      </c>
      <c r="H51" s="244">
        <v>0</v>
      </c>
      <c r="I51" s="244">
        <v>0</v>
      </c>
      <c r="J51" s="244">
        <v>0</v>
      </c>
      <c r="K51" s="244">
        <v>0</v>
      </c>
      <c r="L51" s="244">
        <v>0</v>
      </c>
      <c r="M51" s="244">
        <v>0</v>
      </c>
      <c r="N51" s="244">
        <f t="shared" si="7"/>
        <v>0</v>
      </c>
      <c r="O51" s="244">
        <f t="shared" si="8"/>
        <v>0</v>
      </c>
      <c r="P51" s="98" t="s">
        <v>29</v>
      </c>
    </row>
    <row r="52" spans="1:16" hidden="1" x14ac:dyDescent="0.2">
      <c r="A52" s="124" t="s">
        <v>219</v>
      </c>
      <c r="B52" s="244">
        <v>0</v>
      </c>
      <c r="C52" s="244">
        <v>0</v>
      </c>
      <c r="D52" s="244">
        <v>0</v>
      </c>
      <c r="E52" s="244">
        <v>0</v>
      </c>
      <c r="F52" s="244">
        <v>0</v>
      </c>
      <c r="G52" s="244">
        <v>0</v>
      </c>
      <c r="H52" s="244">
        <v>0</v>
      </c>
      <c r="I52" s="244">
        <v>0</v>
      </c>
      <c r="J52" s="244">
        <v>0</v>
      </c>
      <c r="K52" s="244">
        <v>0</v>
      </c>
      <c r="L52" s="244">
        <v>0</v>
      </c>
      <c r="M52" s="244">
        <v>0</v>
      </c>
      <c r="N52" s="244">
        <f t="shared" si="7"/>
        <v>0</v>
      </c>
      <c r="O52" s="244">
        <f t="shared" si="8"/>
        <v>0</v>
      </c>
      <c r="P52" s="98" t="s">
        <v>29</v>
      </c>
    </row>
    <row r="53" spans="1:16" hidden="1" x14ac:dyDescent="0.2">
      <c r="A53" s="124" t="s">
        <v>220</v>
      </c>
      <c r="B53" s="244">
        <v>0</v>
      </c>
      <c r="C53" s="244">
        <v>0</v>
      </c>
      <c r="D53" s="244">
        <v>0</v>
      </c>
      <c r="E53" s="244">
        <v>0</v>
      </c>
      <c r="F53" s="244">
        <v>0</v>
      </c>
      <c r="G53" s="244">
        <v>0</v>
      </c>
      <c r="H53" s="244">
        <v>0</v>
      </c>
      <c r="I53" s="244">
        <v>0</v>
      </c>
      <c r="J53" s="244">
        <v>0</v>
      </c>
      <c r="K53" s="244">
        <v>0</v>
      </c>
      <c r="L53" s="244">
        <v>0</v>
      </c>
      <c r="M53" s="244">
        <v>0</v>
      </c>
      <c r="N53" s="244">
        <f t="shared" si="7"/>
        <v>0</v>
      </c>
      <c r="O53" s="244">
        <f t="shared" si="8"/>
        <v>0</v>
      </c>
      <c r="P53" s="98" t="s">
        <v>29</v>
      </c>
    </row>
    <row r="54" spans="1:16" hidden="1" x14ac:dyDescent="0.2">
      <c r="A54" s="124" t="s">
        <v>221</v>
      </c>
      <c r="B54" s="244">
        <v>0</v>
      </c>
      <c r="C54" s="244">
        <v>0</v>
      </c>
      <c r="D54" s="244">
        <v>0</v>
      </c>
      <c r="E54" s="244">
        <v>0</v>
      </c>
      <c r="F54" s="244">
        <v>0</v>
      </c>
      <c r="G54" s="244">
        <v>0</v>
      </c>
      <c r="H54" s="244">
        <v>0</v>
      </c>
      <c r="I54" s="244">
        <v>0</v>
      </c>
      <c r="J54" s="244">
        <v>0</v>
      </c>
      <c r="K54" s="244">
        <v>0</v>
      </c>
      <c r="L54" s="244">
        <v>0</v>
      </c>
      <c r="M54" s="244">
        <v>0</v>
      </c>
      <c r="N54" s="244">
        <f t="shared" si="7"/>
        <v>0</v>
      </c>
      <c r="O54" s="244">
        <f t="shared" si="8"/>
        <v>0</v>
      </c>
      <c r="P54" s="98" t="s">
        <v>29</v>
      </c>
    </row>
    <row r="55" spans="1:16" hidden="1" x14ac:dyDescent="0.2">
      <c r="A55" s="125" t="s">
        <v>222</v>
      </c>
      <c r="B55" s="237">
        <v>0</v>
      </c>
      <c r="C55" s="237">
        <v>0</v>
      </c>
      <c r="D55" s="237">
        <v>0</v>
      </c>
      <c r="E55" s="237">
        <v>0</v>
      </c>
      <c r="F55" s="237">
        <v>0</v>
      </c>
      <c r="G55" s="237">
        <v>0</v>
      </c>
      <c r="H55" s="237">
        <v>0</v>
      </c>
      <c r="I55" s="237">
        <v>0</v>
      </c>
      <c r="J55" s="237">
        <v>0</v>
      </c>
      <c r="K55" s="237">
        <v>0</v>
      </c>
      <c r="L55" s="237">
        <v>0</v>
      </c>
      <c r="M55" s="237">
        <v>0</v>
      </c>
      <c r="N55" s="237">
        <f t="shared" si="7"/>
        <v>0</v>
      </c>
      <c r="O55" s="237">
        <f t="shared" si="8"/>
        <v>0</v>
      </c>
      <c r="P55" s="98" t="s">
        <v>29</v>
      </c>
    </row>
    <row r="56" spans="1:16" hidden="1" x14ac:dyDescent="0.2">
      <c r="A56" s="123" t="s">
        <v>223</v>
      </c>
      <c r="B56" s="235">
        <f>SUM(B44:B55)</f>
        <v>0</v>
      </c>
      <c r="C56" s="235">
        <f>SUM(C44:C55)</f>
        <v>0</v>
      </c>
      <c r="D56" s="235">
        <f>SUM(D44:D55)</f>
        <v>0</v>
      </c>
      <c r="E56" s="235">
        <f>SUM(E44:E55)</f>
        <v>0</v>
      </c>
      <c r="F56" s="235">
        <f>SUM(F44:F55)</f>
        <v>0</v>
      </c>
      <c r="G56" s="235">
        <f t="shared" ref="G56" si="9">SUM(G44:G55)</f>
        <v>0</v>
      </c>
      <c r="H56" s="235">
        <f>SUM(H44:H55)</f>
        <v>0</v>
      </c>
      <c r="I56" s="235">
        <f t="shared" ref="I56" si="10">SUM(I44:I55)</f>
        <v>0</v>
      </c>
      <c r="J56" s="235">
        <f>SUM(J44:J55)</f>
        <v>0</v>
      </c>
      <c r="K56" s="235">
        <f t="shared" ref="K56" si="11">SUM(K44:K55)</f>
        <v>0</v>
      </c>
      <c r="L56" s="235">
        <f>SUM(L44:L55)</f>
        <v>0</v>
      </c>
      <c r="M56" s="235">
        <f t="shared" ref="M56" si="12">SUM(M44:M55)</f>
        <v>0</v>
      </c>
      <c r="N56" s="235">
        <f t="shared" si="7"/>
        <v>0</v>
      </c>
      <c r="O56" s="235">
        <f t="shared" si="8"/>
        <v>0</v>
      </c>
      <c r="P56" s="98" t="s">
        <v>29</v>
      </c>
    </row>
    <row r="57" spans="1:16" hidden="1" x14ac:dyDescent="0.2">
      <c r="A57" s="126" t="s">
        <v>224</v>
      </c>
      <c r="B57" s="244">
        <f>-B56*0.5</f>
        <v>0</v>
      </c>
      <c r="C57" s="244">
        <f t="shared" ref="C57:L57" si="13">-C56*0.5</f>
        <v>0</v>
      </c>
      <c r="D57" s="244">
        <f t="shared" si="13"/>
        <v>0</v>
      </c>
      <c r="E57" s="244">
        <f t="shared" si="13"/>
        <v>0</v>
      </c>
      <c r="F57" s="244">
        <f t="shared" si="13"/>
        <v>0</v>
      </c>
      <c r="G57" s="244"/>
      <c r="H57" s="244">
        <f t="shared" si="13"/>
        <v>0</v>
      </c>
      <c r="I57" s="244">
        <f t="shared" si="13"/>
        <v>0</v>
      </c>
      <c r="J57" s="244">
        <f t="shared" si="13"/>
        <v>0</v>
      </c>
      <c r="K57" s="244">
        <f t="shared" si="13"/>
        <v>0</v>
      </c>
      <c r="L57" s="244">
        <f t="shared" si="13"/>
        <v>0</v>
      </c>
      <c r="M57" s="244"/>
      <c r="N57" s="244">
        <f t="shared" si="7"/>
        <v>0</v>
      </c>
      <c r="O57" s="244">
        <f t="shared" si="8"/>
        <v>0</v>
      </c>
      <c r="P57" s="98" t="s">
        <v>29</v>
      </c>
    </row>
    <row r="58" spans="1:16" hidden="1" x14ac:dyDescent="0.2">
      <c r="A58" s="124" t="s">
        <v>278</v>
      </c>
      <c r="B58" s="244"/>
      <c r="C58" s="244">
        <v>0</v>
      </c>
      <c r="D58" s="244"/>
      <c r="E58" s="244">
        <v>0</v>
      </c>
      <c r="F58" s="244"/>
      <c r="G58" s="244">
        <v>0</v>
      </c>
      <c r="H58" s="244"/>
      <c r="I58" s="244">
        <v>0</v>
      </c>
      <c r="J58" s="244"/>
      <c r="K58" s="244">
        <v>0</v>
      </c>
      <c r="L58" s="244"/>
      <c r="M58" s="244">
        <v>0</v>
      </c>
      <c r="N58" s="244"/>
      <c r="O58" s="244">
        <f t="shared" ref="O58:O72" si="14">C23+E23+G23+I23+K23+M23+C58+E58+G58+I58+K58+M58</f>
        <v>0</v>
      </c>
      <c r="P58" s="98" t="s">
        <v>29</v>
      </c>
    </row>
    <row r="59" spans="1:16" hidden="1" x14ac:dyDescent="0.2">
      <c r="A59" s="125" t="s">
        <v>225</v>
      </c>
      <c r="B59" s="237">
        <f>SUM(B56:B58)</f>
        <v>0</v>
      </c>
      <c r="C59" s="237">
        <f t="shared" ref="C59:M59" si="15">SUM(C56:C58)</f>
        <v>0</v>
      </c>
      <c r="D59" s="237">
        <f t="shared" si="15"/>
        <v>0</v>
      </c>
      <c r="E59" s="237">
        <f t="shared" si="15"/>
        <v>0</v>
      </c>
      <c r="F59" s="237">
        <f t="shared" si="15"/>
        <v>0</v>
      </c>
      <c r="G59" s="237">
        <f t="shared" si="15"/>
        <v>0</v>
      </c>
      <c r="H59" s="237">
        <f t="shared" si="15"/>
        <v>0</v>
      </c>
      <c r="I59" s="237">
        <f t="shared" si="15"/>
        <v>0</v>
      </c>
      <c r="J59" s="237">
        <f t="shared" si="15"/>
        <v>0</v>
      </c>
      <c r="K59" s="237">
        <f t="shared" si="15"/>
        <v>0</v>
      </c>
      <c r="L59" s="237">
        <f t="shared" si="15"/>
        <v>0</v>
      </c>
      <c r="M59" s="237">
        <f t="shared" si="15"/>
        <v>0</v>
      </c>
      <c r="N59" s="237">
        <f>B24+D24+F24+H24+J24+L24+B59+D59+F59+H59+J59+L59</f>
        <v>0</v>
      </c>
      <c r="O59" s="237">
        <f t="shared" si="14"/>
        <v>0</v>
      </c>
      <c r="P59" s="98" t="s">
        <v>29</v>
      </c>
    </row>
    <row r="60" spans="1:16" hidden="1" x14ac:dyDescent="0.2">
      <c r="A60" s="124" t="s">
        <v>183</v>
      </c>
      <c r="B60" s="244"/>
      <c r="C60" s="244">
        <v>0</v>
      </c>
      <c r="D60" s="244"/>
      <c r="E60" s="244">
        <v>0</v>
      </c>
      <c r="F60" s="244"/>
      <c r="G60" s="244">
        <v>0</v>
      </c>
      <c r="H60" s="244"/>
      <c r="I60" s="244">
        <v>0</v>
      </c>
      <c r="J60" s="244"/>
      <c r="K60" s="244">
        <v>0</v>
      </c>
      <c r="L60" s="244"/>
      <c r="M60" s="244">
        <v>0</v>
      </c>
      <c r="N60" s="244"/>
      <c r="O60" s="244">
        <f t="shared" si="14"/>
        <v>19500</v>
      </c>
      <c r="P60" s="98" t="s">
        <v>29</v>
      </c>
    </row>
    <row r="61" spans="1:16" hidden="1" x14ac:dyDescent="0.2">
      <c r="A61" s="124" t="s">
        <v>184</v>
      </c>
      <c r="B61" s="244"/>
      <c r="C61" s="244">
        <v>0</v>
      </c>
      <c r="D61" s="244"/>
      <c r="E61" s="244">
        <v>0</v>
      </c>
      <c r="F61" s="244"/>
      <c r="G61" s="244">
        <v>0</v>
      </c>
      <c r="H61" s="244"/>
      <c r="I61" s="244">
        <v>0</v>
      </c>
      <c r="J61" s="244"/>
      <c r="K61" s="244">
        <v>0</v>
      </c>
      <c r="L61" s="244"/>
      <c r="M61" s="244">
        <v>0</v>
      </c>
      <c r="N61" s="244"/>
      <c r="O61" s="244">
        <f t="shared" si="14"/>
        <v>0</v>
      </c>
      <c r="P61" s="98" t="s">
        <v>29</v>
      </c>
    </row>
    <row r="62" spans="1:16" hidden="1" x14ac:dyDescent="0.2">
      <c r="A62" s="195" t="s">
        <v>279</v>
      </c>
      <c r="B62" s="244"/>
      <c r="C62" s="244">
        <v>0</v>
      </c>
      <c r="D62" s="244"/>
      <c r="E62" s="244">
        <v>0</v>
      </c>
      <c r="F62" s="244"/>
      <c r="G62" s="244">
        <v>0</v>
      </c>
      <c r="H62" s="244"/>
      <c r="I62" s="244">
        <v>0</v>
      </c>
      <c r="J62" s="244"/>
      <c r="K62" s="244">
        <v>0</v>
      </c>
      <c r="L62" s="244"/>
      <c r="M62" s="244">
        <v>0</v>
      </c>
      <c r="N62" s="244"/>
      <c r="O62" s="244">
        <f t="shared" si="14"/>
        <v>0</v>
      </c>
      <c r="P62" s="98" t="s">
        <v>29</v>
      </c>
    </row>
    <row r="63" spans="1:16" hidden="1" x14ac:dyDescent="0.2">
      <c r="A63" s="124" t="s">
        <v>185</v>
      </c>
      <c r="B63" s="244"/>
      <c r="C63" s="244">
        <v>0</v>
      </c>
      <c r="D63" s="244"/>
      <c r="E63" s="244">
        <v>0</v>
      </c>
      <c r="F63" s="244"/>
      <c r="G63" s="244">
        <v>0</v>
      </c>
      <c r="H63" s="244"/>
      <c r="I63" s="244">
        <v>0</v>
      </c>
      <c r="J63" s="244"/>
      <c r="K63" s="244">
        <v>0</v>
      </c>
      <c r="L63" s="244"/>
      <c r="M63" s="244">
        <v>0</v>
      </c>
      <c r="N63" s="244"/>
      <c r="O63" s="244">
        <f t="shared" si="14"/>
        <v>0</v>
      </c>
      <c r="P63" s="98" t="s">
        <v>29</v>
      </c>
    </row>
    <row r="64" spans="1:16" hidden="1" x14ac:dyDescent="0.2">
      <c r="A64" s="124" t="s">
        <v>187</v>
      </c>
      <c r="B64" s="244"/>
      <c r="C64" s="244">
        <v>0</v>
      </c>
      <c r="D64" s="244"/>
      <c r="E64" s="244">
        <v>0</v>
      </c>
      <c r="F64" s="244"/>
      <c r="G64" s="244">
        <v>0</v>
      </c>
      <c r="H64" s="244"/>
      <c r="I64" s="244">
        <v>0</v>
      </c>
      <c r="J64" s="244"/>
      <c r="K64" s="244">
        <v>0</v>
      </c>
      <c r="L64" s="244"/>
      <c r="M64" s="244">
        <v>0</v>
      </c>
      <c r="N64" s="244"/>
      <c r="O64" s="244">
        <f t="shared" si="14"/>
        <v>0</v>
      </c>
      <c r="P64" s="98" t="s">
        <v>29</v>
      </c>
    </row>
    <row r="65" spans="1:16" hidden="1" x14ac:dyDescent="0.2">
      <c r="A65" s="124" t="s">
        <v>188</v>
      </c>
      <c r="B65" s="244"/>
      <c r="C65" s="244">
        <v>0</v>
      </c>
      <c r="D65" s="244"/>
      <c r="E65" s="244">
        <v>0</v>
      </c>
      <c r="F65" s="244"/>
      <c r="G65" s="244">
        <v>0</v>
      </c>
      <c r="H65" s="244"/>
      <c r="I65" s="244">
        <v>0</v>
      </c>
      <c r="J65" s="244"/>
      <c r="K65" s="244">
        <v>0</v>
      </c>
      <c r="L65" s="244"/>
      <c r="M65" s="244">
        <v>0</v>
      </c>
      <c r="N65" s="244"/>
      <c r="O65" s="244">
        <f t="shared" si="14"/>
        <v>0</v>
      </c>
      <c r="P65" s="98" t="s">
        <v>29</v>
      </c>
    </row>
    <row r="66" spans="1:16" hidden="1" x14ac:dyDescent="0.2">
      <c r="A66" s="124" t="s">
        <v>189</v>
      </c>
      <c r="B66" s="244"/>
      <c r="C66" s="244">
        <v>0</v>
      </c>
      <c r="D66" s="244"/>
      <c r="E66" s="244">
        <v>0</v>
      </c>
      <c r="F66" s="244"/>
      <c r="G66" s="244">
        <v>0</v>
      </c>
      <c r="H66" s="244"/>
      <c r="I66" s="244">
        <v>0</v>
      </c>
      <c r="J66" s="244"/>
      <c r="K66" s="244">
        <v>0</v>
      </c>
      <c r="L66" s="244"/>
      <c r="M66" s="244">
        <v>0</v>
      </c>
      <c r="N66" s="244"/>
      <c r="O66" s="244">
        <f t="shared" si="14"/>
        <v>0</v>
      </c>
      <c r="P66" s="98" t="s">
        <v>29</v>
      </c>
    </row>
    <row r="67" spans="1:16" hidden="1" x14ac:dyDescent="0.2">
      <c r="A67" s="124" t="s">
        <v>190</v>
      </c>
      <c r="B67" s="244"/>
      <c r="C67" s="244">
        <v>0</v>
      </c>
      <c r="D67" s="244"/>
      <c r="E67" s="244">
        <v>0</v>
      </c>
      <c r="F67" s="244"/>
      <c r="G67" s="244">
        <v>0</v>
      </c>
      <c r="H67" s="244"/>
      <c r="I67" s="244">
        <v>0</v>
      </c>
      <c r="J67" s="244"/>
      <c r="K67" s="244">
        <v>0</v>
      </c>
      <c r="L67" s="244"/>
      <c r="M67" s="244">
        <v>0</v>
      </c>
      <c r="N67" s="244"/>
      <c r="O67" s="244">
        <f t="shared" si="14"/>
        <v>0</v>
      </c>
      <c r="P67" s="98" t="s">
        <v>29</v>
      </c>
    </row>
    <row r="68" spans="1:16" hidden="1" x14ac:dyDescent="0.2">
      <c r="A68" s="124" t="s">
        <v>191</v>
      </c>
      <c r="B68" s="244"/>
      <c r="C68" s="244">
        <v>0</v>
      </c>
      <c r="D68" s="244"/>
      <c r="E68" s="244">
        <v>0</v>
      </c>
      <c r="F68" s="244"/>
      <c r="G68" s="244">
        <v>0</v>
      </c>
      <c r="H68" s="244"/>
      <c r="I68" s="244">
        <v>0</v>
      </c>
      <c r="J68" s="244"/>
      <c r="K68" s="244">
        <v>0</v>
      </c>
      <c r="L68" s="244"/>
      <c r="M68" s="244">
        <v>0</v>
      </c>
      <c r="N68" s="244"/>
      <c r="O68" s="244">
        <f t="shared" si="14"/>
        <v>0</v>
      </c>
      <c r="P68" s="98" t="s">
        <v>29</v>
      </c>
    </row>
    <row r="69" spans="1:16" hidden="1" x14ac:dyDescent="0.2">
      <c r="A69" s="124" t="s">
        <v>193</v>
      </c>
      <c r="B69" s="244"/>
      <c r="C69" s="244">
        <v>0</v>
      </c>
      <c r="D69" s="244"/>
      <c r="E69" s="244">
        <v>0</v>
      </c>
      <c r="F69" s="244"/>
      <c r="G69" s="244">
        <v>0</v>
      </c>
      <c r="H69" s="244"/>
      <c r="I69" s="244">
        <v>0</v>
      </c>
      <c r="J69" s="244"/>
      <c r="K69" s="244">
        <v>0</v>
      </c>
      <c r="L69" s="244"/>
      <c r="M69" s="244">
        <v>0</v>
      </c>
      <c r="N69" s="244"/>
      <c r="O69" s="244">
        <f t="shared" si="14"/>
        <v>0</v>
      </c>
      <c r="P69" s="98" t="s">
        <v>29</v>
      </c>
    </row>
    <row r="70" spans="1:16" hidden="1" x14ac:dyDescent="0.2">
      <c r="A70" s="124" t="s">
        <v>194</v>
      </c>
      <c r="B70" s="244"/>
      <c r="C70" s="244">
        <v>0</v>
      </c>
      <c r="D70" s="244"/>
      <c r="E70" s="244">
        <v>0</v>
      </c>
      <c r="F70" s="244"/>
      <c r="G70" s="244">
        <v>0</v>
      </c>
      <c r="H70" s="244"/>
      <c r="I70" s="244">
        <v>0</v>
      </c>
      <c r="J70" s="244"/>
      <c r="K70" s="244">
        <v>0</v>
      </c>
      <c r="L70" s="244"/>
      <c r="M70" s="244">
        <v>0</v>
      </c>
      <c r="N70" s="244"/>
      <c r="O70" s="244">
        <f t="shared" si="14"/>
        <v>0</v>
      </c>
      <c r="P70" s="98" t="s">
        <v>29</v>
      </c>
    </row>
    <row r="71" spans="1:16" hidden="1" x14ac:dyDescent="0.2">
      <c r="A71" s="124" t="s">
        <v>196</v>
      </c>
      <c r="B71" s="244"/>
      <c r="C71" s="244">
        <v>0</v>
      </c>
      <c r="D71" s="244"/>
      <c r="E71" s="244">
        <v>0</v>
      </c>
      <c r="F71" s="244"/>
      <c r="G71" s="244">
        <v>0</v>
      </c>
      <c r="H71" s="244"/>
      <c r="I71" s="244">
        <v>0</v>
      </c>
      <c r="J71" s="244"/>
      <c r="K71" s="244">
        <v>0</v>
      </c>
      <c r="L71" s="244"/>
      <c r="M71" s="244">
        <v>0</v>
      </c>
      <c r="N71" s="244"/>
      <c r="O71" s="244">
        <f t="shared" si="14"/>
        <v>0</v>
      </c>
      <c r="P71" s="98" t="s">
        <v>29</v>
      </c>
    </row>
    <row r="72" spans="1:16" hidden="1" x14ac:dyDescent="0.2">
      <c r="A72" s="127" t="s">
        <v>197</v>
      </c>
      <c r="B72" s="245"/>
      <c r="C72" s="245">
        <v>0</v>
      </c>
      <c r="D72" s="245"/>
      <c r="E72" s="245">
        <v>0</v>
      </c>
      <c r="F72" s="245"/>
      <c r="G72" s="245">
        <v>0</v>
      </c>
      <c r="H72" s="245"/>
      <c r="I72" s="245">
        <v>0</v>
      </c>
      <c r="J72" s="245"/>
      <c r="K72" s="245">
        <v>0</v>
      </c>
      <c r="L72" s="245"/>
      <c r="M72" s="245">
        <v>0</v>
      </c>
      <c r="N72" s="245"/>
      <c r="O72" s="245">
        <f t="shared" si="14"/>
        <v>0</v>
      </c>
      <c r="P72" s="98" t="s">
        <v>29</v>
      </c>
    </row>
    <row r="73" spans="1:16" ht="15" hidden="1" x14ac:dyDescent="0.25">
      <c r="A73" s="128" t="s">
        <v>277</v>
      </c>
      <c r="B73" s="220">
        <f>SUM(B59:B72)</f>
        <v>0</v>
      </c>
      <c r="C73" s="220">
        <f t="shared" ref="C73:O73" si="16">SUM(C59:C72)</f>
        <v>0</v>
      </c>
      <c r="D73" s="220">
        <f t="shared" si="16"/>
        <v>0</v>
      </c>
      <c r="E73" s="220">
        <f t="shared" si="16"/>
        <v>0</v>
      </c>
      <c r="F73" s="220">
        <f t="shared" si="16"/>
        <v>0</v>
      </c>
      <c r="G73" s="220">
        <f t="shared" si="16"/>
        <v>0</v>
      </c>
      <c r="H73" s="220">
        <f t="shared" si="16"/>
        <v>0</v>
      </c>
      <c r="I73" s="220">
        <f t="shared" si="16"/>
        <v>0</v>
      </c>
      <c r="J73" s="220">
        <f t="shared" si="16"/>
        <v>0</v>
      </c>
      <c r="K73" s="220">
        <f t="shared" si="16"/>
        <v>0</v>
      </c>
      <c r="L73" s="220">
        <f t="shared" si="16"/>
        <v>0</v>
      </c>
      <c r="M73" s="220">
        <f t="shared" si="16"/>
        <v>0</v>
      </c>
      <c r="N73" s="220">
        <f t="shared" si="16"/>
        <v>0</v>
      </c>
      <c r="O73" s="220">
        <f t="shared" si="16"/>
        <v>19500</v>
      </c>
      <c r="P73" s="98" t="s">
        <v>29</v>
      </c>
    </row>
    <row r="74" spans="1:16" hidden="1" x14ac:dyDescent="0.2">
      <c r="P74" s="98" t="s">
        <v>30</v>
      </c>
    </row>
    <row r="75" spans="1:16" hidden="1" x14ac:dyDescent="0.2"/>
    <row r="76" spans="1:16" hidden="1" x14ac:dyDescent="0.2"/>
  </sheetData>
  <mergeCells count="24">
    <mergeCell ref="A1:O1"/>
    <mergeCell ref="A2:O2"/>
    <mergeCell ref="A3:O3"/>
    <mergeCell ref="A4:O4"/>
    <mergeCell ref="A5:M5"/>
    <mergeCell ref="F7:G7"/>
    <mergeCell ref="H7:I7"/>
    <mergeCell ref="J7:K7"/>
    <mergeCell ref="L7:M7"/>
    <mergeCell ref="A41:A43"/>
    <mergeCell ref="B41:G41"/>
    <mergeCell ref="H41:M41"/>
    <mergeCell ref="A6:A8"/>
    <mergeCell ref="B6:G6"/>
    <mergeCell ref="H6:M6"/>
    <mergeCell ref="B7:C7"/>
    <mergeCell ref="D7:E7"/>
    <mergeCell ref="N41:O42"/>
    <mergeCell ref="B42:C42"/>
    <mergeCell ref="D42:E42"/>
    <mergeCell ref="F42:G42"/>
    <mergeCell ref="H42:I42"/>
    <mergeCell ref="J42:K42"/>
    <mergeCell ref="L42:M42"/>
  </mergeCells>
  <printOptions horizontalCentered="1"/>
  <pageMargins left="0.7" right="0.7" top="0.52" bottom="0.39" header="0.3" footer="0.23"/>
  <pageSetup scale="56" fitToHeight="2" orientation="landscape" r:id="rId1"/>
  <headerFooter>
    <oddHeader xml:space="preserve">&amp;L&amp;"Arial,Bold"&amp;12J. Financial Analysis of Program Changes
</oddHeader>
    <oddFooter>&amp;C&amp;"Arial,Regular"Exhibit J - Financial Analysis of Program Changes</oddFooter>
  </headerFooter>
  <rowBreaks count="1" manualBreakCount="1">
    <brk id="40"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4"/>
  <sheetViews>
    <sheetView zoomScaleNormal="100" zoomScaleSheetLayoutView="80" workbookViewId="0">
      <selection activeCell="A88" sqref="A88"/>
    </sheetView>
  </sheetViews>
  <sheetFormatPr defaultRowHeight="14.25" x14ac:dyDescent="0.2"/>
  <cols>
    <col min="1" max="1" width="63.5703125" style="270" customWidth="1"/>
    <col min="2" max="2" width="8.7109375" style="270" customWidth="1"/>
    <col min="3" max="3" width="12.7109375" style="270" customWidth="1"/>
    <col min="4" max="4" width="8.7109375" style="270" hidden="1" customWidth="1"/>
    <col min="5" max="5" width="12.7109375" style="270" hidden="1" customWidth="1"/>
    <col min="6" max="6" width="8.7109375" style="270" customWidth="1"/>
    <col min="7" max="7" width="12.7109375" style="270" customWidth="1"/>
    <col min="8" max="8" width="8.7109375" style="270" hidden="1" customWidth="1"/>
    <col min="9" max="9" width="12.7109375" style="270" hidden="1" customWidth="1"/>
    <col min="10" max="10" width="8.7109375" style="270" hidden="1" customWidth="1"/>
    <col min="11" max="11" width="12.7109375" style="270" hidden="1" customWidth="1"/>
    <col min="12" max="12" width="8.7109375" style="270" hidden="1" customWidth="1"/>
    <col min="13" max="13" width="12.7109375" style="270" hidden="1" customWidth="1"/>
    <col min="14" max="15" width="12.7109375" style="270" customWidth="1"/>
    <col min="16" max="16" width="14" style="4" bestFit="1" customWidth="1"/>
    <col min="17" max="17" width="4.5703125" style="270" customWidth="1"/>
    <col min="18" max="19" width="8.28515625" style="270" customWidth="1"/>
    <col min="20" max="20" width="12.7109375" style="270" customWidth="1"/>
    <col min="21" max="22" width="8.28515625" style="270" customWidth="1"/>
    <col min="23" max="23" width="12.7109375" style="270" customWidth="1"/>
    <col min="24" max="16384" width="9.140625" style="270"/>
  </cols>
  <sheetData>
    <row r="1" spans="1:23" ht="18" x14ac:dyDescent="0.25">
      <c r="A1" s="370" t="s">
        <v>207</v>
      </c>
      <c r="B1" s="370"/>
      <c r="C1" s="370"/>
      <c r="D1" s="370"/>
      <c r="E1" s="370"/>
      <c r="F1" s="370"/>
      <c r="G1" s="370"/>
      <c r="H1" s="370"/>
      <c r="I1" s="370"/>
      <c r="J1" s="370"/>
      <c r="K1" s="370"/>
      <c r="L1" s="370"/>
      <c r="M1" s="370"/>
      <c r="N1" s="370"/>
      <c r="O1" s="370"/>
      <c r="P1" s="98" t="s">
        <v>29</v>
      </c>
      <c r="Q1" s="6"/>
      <c r="R1" s="6"/>
      <c r="S1" s="6"/>
      <c r="T1" s="6"/>
      <c r="U1" s="6"/>
      <c r="V1" s="6"/>
      <c r="W1" s="6"/>
    </row>
    <row r="2" spans="1:23" ht="15" x14ac:dyDescent="0.2">
      <c r="A2" s="371" t="str">
        <f>'B. Summ of Req.'!A2:D2</f>
        <v>Office on Violence Against Women</v>
      </c>
      <c r="B2" s="371"/>
      <c r="C2" s="371"/>
      <c r="D2" s="371"/>
      <c r="E2" s="371"/>
      <c r="F2" s="371"/>
      <c r="G2" s="371"/>
      <c r="H2" s="371"/>
      <c r="I2" s="371"/>
      <c r="J2" s="371"/>
      <c r="K2" s="371"/>
      <c r="L2" s="371"/>
      <c r="M2" s="371"/>
      <c r="N2" s="371"/>
      <c r="O2" s="371"/>
      <c r="P2" s="98" t="s">
        <v>29</v>
      </c>
      <c r="Q2" s="7"/>
      <c r="R2" s="7"/>
      <c r="S2" s="7"/>
      <c r="T2" s="7"/>
      <c r="U2" s="7"/>
      <c r="V2" s="7"/>
      <c r="W2" s="7"/>
    </row>
    <row r="3" spans="1:23" x14ac:dyDescent="0.2">
      <c r="A3" s="372" t="str">
        <f>'B. Summ of Req.'!A3:D3</f>
        <v>Grant Programs</v>
      </c>
      <c r="B3" s="372"/>
      <c r="C3" s="372"/>
      <c r="D3" s="372"/>
      <c r="E3" s="372"/>
      <c r="F3" s="372"/>
      <c r="G3" s="372"/>
      <c r="H3" s="372"/>
      <c r="I3" s="372"/>
      <c r="J3" s="372"/>
      <c r="K3" s="372"/>
      <c r="L3" s="372"/>
      <c r="M3" s="372"/>
      <c r="N3" s="372"/>
      <c r="O3" s="372"/>
      <c r="P3" s="98" t="s">
        <v>29</v>
      </c>
      <c r="Q3" s="300"/>
      <c r="R3" s="300"/>
      <c r="S3" s="300"/>
      <c r="T3" s="300"/>
      <c r="U3" s="300"/>
      <c r="V3" s="300"/>
      <c r="W3" s="300"/>
    </row>
    <row r="4" spans="1:23" x14ac:dyDescent="0.2">
      <c r="A4" s="402" t="s">
        <v>2</v>
      </c>
      <c r="B4" s="402"/>
      <c r="C4" s="402"/>
      <c r="D4" s="402"/>
      <c r="E4" s="402"/>
      <c r="F4" s="402"/>
      <c r="G4" s="402"/>
      <c r="H4" s="402"/>
      <c r="I4" s="402"/>
      <c r="J4" s="402"/>
      <c r="K4" s="402"/>
      <c r="L4" s="402"/>
      <c r="M4" s="402"/>
      <c r="N4" s="402"/>
      <c r="O4" s="402"/>
      <c r="P4" s="98" t="s">
        <v>29</v>
      </c>
      <c r="Q4" s="299"/>
      <c r="R4" s="299"/>
      <c r="S4" s="299"/>
      <c r="T4" s="299"/>
      <c r="U4" s="299"/>
      <c r="V4" s="299"/>
      <c r="W4" s="299"/>
    </row>
    <row r="5" spans="1:23" x14ac:dyDescent="0.2">
      <c r="A5" s="402"/>
      <c r="B5" s="402"/>
      <c r="C5" s="402"/>
      <c r="D5" s="402"/>
      <c r="E5" s="402"/>
      <c r="F5" s="402"/>
      <c r="G5" s="402"/>
      <c r="H5" s="402"/>
      <c r="I5" s="402"/>
      <c r="J5" s="402"/>
      <c r="K5" s="402"/>
      <c r="L5" s="402"/>
      <c r="M5" s="402"/>
      <c r="N5" s="309"/>
      <c r="O5" s="309"/>
      <c r="P5" s="98" t="s">
        <v>29</v>
      </c>
      <c r="Q5" s="299"/>
      <c r="R5" s="299"/>
      <c r="S5" s="299"/>
      <c r="T5" s="299"/>
      <c r="U5" s="299"/>
      <c r="V5" s="299"/>
      <c r="W5" s="299"/>
    </row>
    <row r="6" spans="1:23" ht="15" hidden="1" x14ac:dyDescent="0.2">
      <c r="A6" s="454" t="s">
        <v>208</v>
      </c>
      <c r="B6" s="452" t="s">
        <v>35</v>
      </c>
      <c r="C6" s="457"/>
      <c r="D6" s="457"/>
      <c r="E6" s="457"/>
      <c r="F6" s="457"/>
      <c r="G6" s="457"/>
      <c r="H6" s="452" t="s">
        <v>36</v>
      </c>
      <c r="I6" s="457"/>
      <c r="J6" s="457"/>
      <c r="K6" s="457"/>
      <c r="L6" s="457"/>
      <c r="M6" s="453"/>
      <c r="N6" s="102"/>
      <c r="O6" s="102"/>
      <c r="P6" s="98" t="s">
        <v>29</v>
      </c>
    </row>
    <row r="7" spans="1:23" ht="15" hidden="1" customHeight="1" x14ac:dyDescent="0.2">
      <c r="A7" s="455"/>
      <c r="B7" s="452" t="s">
        <v>209</v>
      </c>
      <c r="C7" s="453"/>
      <c r="D7" s="452" t="s">
        <v>210</v>
      </c>
      <c r="E7" s="453"/>
      <c r="F7" s="452" t="s">
        <v>50</v>
      </c>
      <c r="G7" s="453"/>
      <c r="H7" s="452" t="s">
        <v>209</v>
      </c>
      <c r="I7" s="453"/>
      <c r="J7" s="452" t="s">
        <v>210</v>
      </c>
      <c r="K7" s="453"/>
      <c r="L7" s="452" t="s">
        <v>50</v>
      </c>
      <c r="M7" s="453"/>
      <c r="N7" s="102"/>
      <c r="O7" s="102"/>
      <c r="P7" s="98" t="s">
        <v>29</v>
      </c>
    </row>
    <row r="8" spans="1:23" ht="28.5" hidden="1" x14ac:dyDescent="0.2">
      <c r="A8" s="456"/>
      <c r="B8" s="311" t="s">
        <v>4</v>
      </c>
      <c r="C8" s="311" t="s">
        <v>5</v>
      </c>
      <c r="D8" s="311" t="s">
        <v>4</v>
      </c>
      <c r="E8" s="311" t="s">
        <v>5</v>
      </c>
      <c r="F8" s="311" t="s">
        <v>4</v>
      </c>
      <c r="G8" s="311" t="s">
        <v>5</v>
      </c>
      <c r="H8" s="311" t="s">
        <v>4</v>
      </c>
      <c r="I8" s="311" t="s">
        <v>5</v>
      </c>
      <c r="J8" s="311" t="s">
        <v>4</v>
      </c>
      <c r="K8" s="311" t="s">
        <v>5</v>
      </c>
      <c r="L8" s="311" t="s">
        <v>4</v>
      </c>
      <c r="M8" s="311" t="s">
        <v>5</v>
      </c>
      <c r="N8" s="347"/>
      <c r="O8" s="347"/>
      <c r="P8" s="98" t="s">
        <v>29</v>
      </c>
    </row>
    <row r="9" spans="1:23" hidden="1" x14ac:dyDescent="0.2">
      <c r="A9" s="345" t="s">
        <v>211</v>
      </c>
      <c r="B9" s="314">
        <v>0</v>
      </c>
      <c r="C9" s="314">
        <v>0</v>
      </c>
      <c r="D9" s="314">
        <v>0</v>
      </c>
      <c r="E9" s="314">
        <v>0</v>
      </c>
      <c r="F9" s="314">
        <v>0</v>
      </c>
      <c r="G9" s="314">
        <v>0</v>
      </c>
      <c r="H9" s="314">
        <v>0</v>
      </c>
      <c r="I9" s="314">
        <v>0</v>
      </c>
      <c r="J9" s="314">
        <v>0</v>
      </c>
      <c r="K9" s="314">
        <v>0</v>
      </c>
      <c r="L9" s="314">
        <v>0</v>
      </c>
      <c r="M9" s="314">
        <v>0</v>
      </c>
      <c r="N9" s="348"/>
      <c r="O9" s="348"/>
      <c r="P9" s="98" t="s">
        <v>29</v>
      </c>
    </row>
    <row r="10" spans="1:23" hidden="1" x14ac:dyDescent="0.2">
      <c r="A10" s="346" t="s">
        <v>212</v>
      </c>
      <c r="B10" s="324">
        <v>0</v>
      </c>
      <c r="C10" s="324">
        <v>0</v>
      </c>
      <c r="D10" s="324">
        <v>0</v>
      </c>
      <c r="E10" s="324">
        <v>0</v>
      </c>
      <c r="F10" s="324">
        <v>0</v>
      </c>
      <c r="G10" s="324">
        <v>0</v>
      </c>
      <c r="H10" s="324">
        <v>0</v>
      </c>
      <c r="I10" s="324">
        <v>0</v>
      </c>
      <c r="J10" s="324">
        <v>0</v>
      </c>
      <c r="K10" s="324">
        <v>0</v>
      </c>
      <c r="L10" s="324">
        <v>0</v>
      </c>
      <c r="M10" s="324">
        <v>0</v>
      </c>
      <c r="N10" s="348"/>
      <c r="O10" s="348"/>
      <c r="P10" s="98" t="s">
        <v>29</v>
      </c>
    </row>
    <row r="11" spans="1:23" hidden="1" x14ac:dyDescent="0.2">
      <c r="A11" s="346" t="s">
        <v>213</v>
      </c>
      <c r="B11" s="324">
        <v>0</v>
      </c>
      <c r="C11" s="324">
        <v>0</v>
      </c>
      <c r="D11" s="324">
        <v>0</v>
      </c>
      <c r="E11" s="324">
        <v>0</v>
      </c>
      <c r="F11" s="324">
        <v>0</v>
      </c>
      <c r="G11" s="324">
        <v>0</v>
      </c>
      <c r="H11" s="324">
        <v>0</v>
      </c>
      <c r="I11" s="324">
        <v>0</v>
      </c>
      <c r="J11" s="324">
        <v>0</v>
      </c>
      <c r="K11" s="324">
        <v>0</v>
      </c>
      <c r="L11" s="324">
        <v>0</v>
      </c>
      <c r="M11" s="324">
        <v>0</v>
      </c>
      <c r="N11" s="348"/>
      <c r="O11" s="348"/>
      <c r="P11" s="98" t="s">
        <v>29</v>
      </c>
    </row>
    <row r="12" spans="1:23" hidden="1" x14ac:dyDescent="0.2">
      <c r="A12" s="346" t="s">
        <v>214</v>
      </c>
      <c r="B12" s="324">
        <v>0</v>
      </c>
      <c r="C12" s="324">
        <v>0</v>
      </c>
      <c r="D12" s="324">
        <v>0</v>
      </c>
      <c r="E12" s="324">
        <v>0</v>
      </c>
      <c r="F12" s="324">
        <v>0</v>
      </c>
      <c r="G12" s="324">
        <v>0</v>
      </c>
      <c r="H12" s="324">
        <v>0</v>
      </c>
      <c r="I12" s="324">
        <v>0</v>
      </c>
      <c r="J12" s="324">
        <v>0</v>
      </c>
      <c r="K12" s="324">
        <v>0</v>
      </c>
      <c r="L12" s="324">
        <v>0</v>
      </c>
      <c r="M12" s="324">
        <v>0</v>
      </c>
      <c r="N12" s="348"/>
      <c r="O12" s="348"/>
      <c r="P12" s="98" t="s">
        <v>29</v>
      </c>
    </row>
    <row r="13" spans="1:23" hidden="1" x14ac:dyDescent="0.2">
      <c r="A13" s="346" t="s">
        <v>215</v>
      </c>
      <c r="B13" s="324">
        <v>0</v>
      </c>
      <c r="C13" s="324">
        <v>0</v>
      </c>
      <c r="D13" s="324">
        <v>0</v>
      </c>
      <c r="E13" s="324">
        <v>0</v>
      </c>
      <c r="F13" s="324">
        <v>0</v>
      </c>
      <c r="G13" s="324">
        <v>0</v>
      </c>
      <c r="H13" s="324">
        <v>0</v>
      </c>
      <c r="I13" s="324">
        <v>0</v>
      </c>
      <c r="J13" s="324">
        <v>0</v>
      </c>
      <c r="K13" s="324">
        <v>0</v>
      </c>
      <c r="L13" s="324">
        <v>0</v>
      </c>
      <c r="M13" s="324">
        <v>0</v>
      </c>
      <c r="N13" s="348"/>
      <c r="O13" s="348"/>
      <c r="P13" s="98" t="s">
        <v>29</v>
      </c>
    </row>
    <row r="14" spans="1:23" hidden="1" x14ac:dyDescent="0.2">
      <c r="A14" s="346" t="s">
        <v>216</v>
      </c>
      <c r="B14" s="324">
        <v>0</v>
      </c>
      <c r="C14" s="324">
        <v>0</v>
      </c>
      <c r="D14" s="324">
        <v>0</v>
      </c>
      <c r="E14" s="324">
        <v>0</v>
      </c>
      <c r="F14" s="324">
        <v>0</v>
      </c>
      <c r="G14" s="324">
        <v>0</v>
      </c>
      <c r="H14" s="324">
        <v>0</v>
      </c>
      <c r="I14" s="324">
        <v>0</v>
      </c>
      <c r="J14" s="324">
        <v>0</v>
      </c>
      <c r="K14" s="324">
        <v>0</v>
      </c>
      <c r="L14" s="324">
        <v>0</v>
      </c>
      <c r="M14" s="324">
        <v>0</v>
      </c>
      <c r="N14" s="348"/>
      <c r="O14" s="348"/>
      <c r="P14" s="98" t="s">
        <v>29</v>
      </c>
    </row>
    <row r="15" spans="1:23" hidden="1" x14ac:dyDescent="0.2">
      <c r="A15" s="346" t="s">
        <v>217</v>
      </c>
      <c r="B15" s="324">
        <v>0</v>
      </c>
      <c r="C15" s="324">
        <v>0</v>
      </c>
      <c r="D15" s="324">
        <v>0</v>
      </c>
      <c r="E15" s="324">
        <v>0</v>
      </c>
      <c r="F15" s="324">
        <v>0</v>
      </c>
      <c r="G15" s="324">
        <v>0</v>
      </c>
      <c r="H15" s="324">
        <v>0</v>
      </c>
      <c r="I15" s="324">
        <v>0</v>
      </c>
      <c r="J15" s="324">
        <v>0</v>
      </c>
      <c r="K15" s="324">
        <v>0</v>
      </c>
      <c r="L15" s="324">
        <v>0</v>
      </c>
      <c r="M15" s="324">
        <v>0</v>
      </c>
      <c r="N15" s="348"/>
      <c r="O15" s="348"/>
      <c r="P15" s="98" t="s">
        <v>29</v>
      </c>
    </row>
    <row r="16" spans="1:23" hidden="1" x14ac:dyDescent="0.2">
      <c r="A16" s="346" t="s">
        <v>218</v>
      </c>
      <c r="B16" s="324">
        <v>0</v>
      </c>
      <c r="C16" s="324">
        <v>0</v>
      </c>
      <c r="D16" s="324">
        <v>0</v>
      </c>
      <c r="E16" s="324">
        <v>0</v>
      </c>
      <c r="F16" s="324">
        <v>0</v>
      </c>
      <c r="G16" s="324">
        <v>0</v>
      </c>
      <c r="H16" s="324">
        <v>0</v>
      </c>
      <c r="I16" s="324">
        <v>0</v>
      </c>
      <c r="J16" s="324">
        <v>0</v>
      </c>
      <c r="K16" s="324">
        <v>0</v>
      </c>
      <c r="L16" s="324">
        <v>0</v>
      </c>
      <c r="M16" s="324">
        <v>0</v>
      </c>
      <c r="N16" s="348"/>
      <c r="O16" s="348"/>
      <c r="P16" s="98" t="s">
        <v>29</v>
      </c>
    </row>
    <row r="17" spans="1:16" hidden="1" x14ac:dyDescent="0.2">
      <c r="A17" s="346" t="s">
        <v>219</v>
      </c>
      <c r="B17" s="324">
        <v>0</v>
      </c>
      <c r="C17" s="324">
        <v>0</v>
      </c>
      <c r="D17" s="324">
        <v>0</v>
      </c>
      <c r="E17" s="324">
        <v>0</v>
      </c>
      <c r="F17" s="324">
        <v>0</v>
      </c>
      <c r="G17" s="324">
        <v>0</v>
      </c>
      <c r="H17" s="324">
        <v>0</v>
      </c>
      <c r="I17" s="324">
        <v>0</v>
      </c>
      <c r="J17" s="324">
        <v>0</v>
      </c>
      <c r="K17" s="324">
        <v>0</v>
      </c>
      <c r="L17" s="324">
        <v>0</v>
      </c>
      <c r="M17" s="324">
        <v>0</v>
      </c>
      <c r="N17" s="348"/>
      <c r="O17" s="348"/>
      <c r="P17" s="98" t="s">
        <v>29</v>
      </c>
    </row>
    <row r="18" spans="1:16" hidden="1" x14ac:dyDescent="0.2">
      <c r="A18" s="346" t="s">
        <v>220</v>
      </c>
      <c r="B18" s="324">
        <v>0</v>
      </c>
      <c r="C18" s="324">
        <v>0</v>
      </c>
      <c r="D18" s="324">
        <v>0</v>
      </c>
      <c r="E18" s="324">
        <v>0</v>
      </c>
      <c r="F18" s="324">
        <v>0</v>
      </c>
      <c r="G18" s="324">
        <v>0</v>
      </c>
      <c r="H18" s="324">
        <v>0</v>
      </c>
      <c r="I18" s="324">
        <v>0</v>
      </c>
      <c r="J18" s="324">
        <v>0</v>
      </c>
      <c r="K18" s="324">
        <v>0</v>
      </c>
      <c r="L18" s="324">
        <v>0</v>
      </c>
      <c r="M18" s="324">
        <v>0</v>
      </c>
      <c r="N18" s="348"/>
      <c r="O18" s="348"/>
      <c r="P18" s="98" t="s">
        <v>29</v>
      </c>
    </row>
    <row r="19" spans="1:16" hidden="1" x14ac:dyDescent="0.2">
      <c r="A19" s="346" t="s">
        <v>221</v>
      </c>
      <c r="B19" s="324">
        <v>0</v>
      </c>
      <c r="C19" s="324">
        <v>0</v>
      </c>
      <c r="D19" s="324">
        <v>0</v>
      </c>
      <c r="E19" s="324">
        <v>0</v>
      </c>
      <c r="F19" s="324">
        <v>0</v>
      </c>
      <c r="G19" s="324">
        <v>0</v>
      </c>
      <c r="H19" s="324">
        <v>0</v>
      </c>
      <c r="I19" s="324">
        <v>0</v>
      </c>
      <c r="J19" s="324">
        <v>0</v>
      </c>
      <c r="K19" s="324">
        <v>0</v>
      </c>
      <c r="L19" s="324">
        <v>0</v>
      </c>
      <c r="M19" s="324">
        <v>0</v>
      </c>
      <c r="N19" s="348"/>
      <c r="O19" s="348"/>
      <c r="P19" s="98" t="s">
        <v>29</v>
      </c>
    </row>
    <row r="20" spans="1:16" hidden="1" x14ac:dyDescent="0.2">
      <c r="A20" s="349" t="s">
        <v>222</v>
      </c>
      <c r="B20" s="321">
        <v>0</v>
      </c>
      <c r="C20" s="321">
        <v>0</v>
      </c>
      <c r="D20" s="321">
        <v>0</v>
      </c>
      <c r="E20" s="321">
        <v>0</v>
      </c>
      <c r="F20" s="321">
        <v>0</v>
      </c>
      <c r="G20" s="321">
        <v>0</v>
      </c>
      <c r="H20" s="321">
        <v>0</v>
      </c>
      <c r="I20" s="321">
        <v>0</v>
      </c>
      <c r="J20" s="321">
        <v>0</v>
      </c>
      <c r="K20" s="321">
        <v>0</v>
      </c>
      <c r="L20" s="321">
        <v>0</v>
      </c>
      <c r="M20" s="321">
        <v>0</v>
      </c>
      <c r="N20" s="348"/>
      <c r="O20" s="348"/>
      <c r="P20" s="98" t="s">
        <v>29</v>
      </c>
    </row>
    <row r="21" spans="1:16" hidden="1" x14ac:dyDescent="0.2">
      <c r="A21" s="345" t="s">
        <v>223</v>
      </c>
      <c r="B21" s="314">
        <f>SUM(B9:B20)</f>
        <v>0</v>
      </c>
      <c r="C21" s="314">
        <f>SUM(C9:C20)</f>
        <v>0</v>
      </c>
      <c r="D21" s="314">
        <f>SUM(D9:D20)</f>
        <v>0</v>
      </c>
      <c r="E21" s="314">
        <f>SUM(E9:E20)</f>
        <v>0</v>
      </c>
      <c r="F21" s="314">
        <f>SUM(F9:F20)</f>
        <v>0</v>
      </c>
      <c r="G21" s="314">
        <f t="shared" ref="G21" si="0">SUM(G9:G20)</f>
        <v>0</v>
      </c>
      <c r="H21" s="314">
        <f>SUM(H9:H20)</f>
        <v>0</v>
      </c>
      <c r="I21" s="314">
        <f t="shared" ref="I21" si="1">SUM(I9:I20)</f>
        <v>0</v>
      </c>
      <c r="J21" s="314">
        <f>SUM(J9:J20)</f>
        <v>0</v>
      </c>
      <c r="K21" s="314">
        <f t="shared" ref="K21" si="2">SUM(K9:K20)</f>
        <v>0</v>
      </c>
      <c r="L21" s="314">
        <f>SUM(L9:L20)</f>
        <v>0</v>
      </c>
      <c r="M21" s="314">
        <f t="shared" ref="M21" si="3">SUM(M9:M20)</f>
        <v>0</v>
      </c>
      <c r="N21" s="348"/>
      <c r="O21" s="348"/>
      <c r="P21" s="98" t="s">
        <v>29</v>
      </c>
    </row>
    <row r="22" spans="1:16" hidden="1" x14ac:dyDescent="0.2">
      <c r="A22" s="350" t="s">
        <v>224</v>
      </c>
      <c r="B22" s="324">
        <f>-B21*0.5</f>
        <v>0</v>
      </c>
      <c r="C22" s="324">
        <f t="shared" ref="C22:L22" si="4">-C21*0.5</f>
        <v>0</v>
      </c>
      <c r="D22" s="324">
        <f t="shared" si="4"/>
        <v>0</v>
      </c>
      <c r="E22" s="324">
        <f t="shared" si="4"/>
        <v>0</v>
      </c>
      <c r="F22" s="324">
        <f t="shared" si="4"/>
        <v>0</v>
      </c>
      <c r="G22" s="324"/>
      <c r="H22" s="324">
        <f t="shared" si="4"/>
        <v>0</v>
      </c>
      <c r="I22" s="324">
        <f t="shared" si="4"/>
        <v>0</v>
      </c>
      <c r="J22" s="324">
        <f t="shared" si="4"/>
        <v>0</v>
      </c>
      <c r="K22" s="324">
        <f t="shared" si="4"/>
        <v>0</v>
      </c>
      <c r="L22" s="324">
        <f t="shared" si="4"/>
        <v>0</v>
      </c>
      <c r="M22" s="324"/>
      <c r="N22" s="348"/>
      <c r="O22" s="348"/>
      <c r="P22" s="98" t="s">
        <v>29</v>
      </c>
    </row>
    <row r="23" spans="1:16" hidden="1" x14ac:dyDescent="0.2">
      <c r="A23" s="346" t="s">
        <v>278</v>
      </c>
      <c r="B23" s="324"/>
      <c r="C23" s="324">
        <v>0</v>
      </c>
      <c r="D23" s="324"/>
      <c r="E23" s="324">
        <v>0</v>
      </c>
      <c r="F23" s="324"/>
      <c r="G23" s="324">
        <v>0</v>
      </c>
      <c r="H23" s="324"/>
      <c r="I23" s="324">
        <v>0</v>
      </c>
      <c r="J23" s="324"/>
      <c r="K23" s="324">
        <v>0</v>
      </c>
      <c r="L23" s="324"/>
      <c r="M23" s="324">
        <v>0</v>
      </c>
      <c r="N23" s="348"/>
      <c r="O23" s="348"/>
      <c r="P23" s="98" t="s">
        <v>29</v>
      </c>
    </row>
    <row r="24" spans="1:16" hidden="1" x14ac:dyDescent="0.2">
      <c r="A24" s="349" t="s">
        <v>225</v>
      </c>
      <c r="B24" s="321">
        <f>SUM(B21:B23)</f>
        <v>0</v>
      </c>
      <c r="C24" s="321">
        <f t="shared" ref="C24:M24" si="5">SUM(C21:C23)</f>
        <v>0</v>
      </c>
      <c r="D24" s="321">
        <f t="shared" si="5"/>
        <v>0</v>
      </c>
      <c r="E24" s="321">
        <f t="shared" si="5"/>
        <v>0</v>
      </c>
      <c r="F24" s="321">
        <f t="shared" si="5"/>
        <v>0</v>
      </c>
      <c r="G24" s="321">
        <f t="shared" si="5"/>
        <v>0</v>
      </c>
      <c r="H24" s="321">
        <f t="shared" si="5"/>
        <v>0</v>
      </c>
      <c r="I24" s="321">
        <f t="shared" si="5"/>
        <v>0</v>
      </c>
      <c r="J24" s="321">
        <f t="shared" si="5"/>
        <v>0</v>
      </c>
      <c r="K24" s="321">
        <f t="shared" si="5"/>
        <v>0</v>
      </c>
      <c r="L24" s="321">
        <f t="shared" si="5"/>
        <v>0</v>
      </c>
      <c r="M24" s="321">
        <f t="shared" si="5"/>
        <v>0</v>
      </c>
      <c r="N24" s="348"/>
      <c r="O24" s="348"/>
      <c r="P24" s="98" t="s">
        <v>29</v>
      </c>
    </row>
    <row r="25" spans="1:16" hidden="1" x14ac:dyDescent="0.2">
      <c r="A25" s="346" t="s">
        <v>183</v>
      </c>
      <c r="B25" s="324"/>
      <c r="C25" s="324">
        <v>0</v>
      </c>
      <c r="D25" s="324"/>
      <c r="E25" s="324">
        <v>0</v>
      </c>
      <c r="F25" s="324"/>
      <c r="G25" s="324">
        <v>0</v>
      </c>
      <c r="H25" s="324"/>
      <c r="I25" s="324">
        <v>0</v>
      </c>
      <c r="J25" s="324"/>
      <c r="K25" s="324">
        <v>0</v>
      </c>
      <c r="L25" s="324"/>
      <c r="M25" s="324">
        <v>0</v>
      </c>
      <c r="N25" s="348"/>
      <c r="O25" s="348"/>
      <c r="P25" s="98" t="s">
        <v>29</v>
      </c>
    </row>
    <row r="26" spans="1:16" hidden="1" x14ac:dyDescent="0.2">
      <c r="A26" s="346" t="s">
        <v>184</v>
      </c>
      <c r="B26" s="324"/>
      <c r="C26" s="324">
        <v>0</v>
      </c>
      <c r="D26" s="324"/>
      <c r="E26" s="324">
        <v>0</v>
      </c>
      <c r="F26" s="324"/>
      <c r="G26" s="324">
        <v>0</v>
      </c>
      <c r="H26" s="324"/>
      <c r="I26" s="324">
        <v>0</v>
      </c>
      <c r="J26" s="324"/>
      <c r="K26" s="324">
        <v>0</v>
      </c>
      <c r="L26" s="324"/>
      <c r="M26" s="324">
        <v>0</v>
      </c>
      <c r="N26" s="348"/>
      <c r="O26" s="348"/>
      <c r="P26" s="98" t="s">
        <v>29</v>
      </c>
    </row>
    <row r="27" spans="1:16" hidden="1" x14ac:dyDescent="0.2">
      <c r="A27" s="346" t="s">
        <v>279</v>
      </c>
      <c r="B27" s="324"/>
      <c r="C27" s="324">
        <v>0</v>
      </c>
      <c r="D27" s="324"/>
      <c r="E27" s="324">
        <v>0</v>
      </c>
      <c r="F27" s="324"/>
      <c r="G27" s="324">
        <v>0</v>
      </c>
      <c r="H27" s="324"/>
      <c r="I27" s="324">
        <v>0</v>
      </c>
      <c r="J27" s="324"/>
      <c r="K27" s="324">
        <v>0</v>
      </c>
      <c r="L27" s="324"/>
      <c r="M27" s="324">
        <v>0</v>
      </c>
      <c r="N27" s="348"/>
      <c r="O27" s="348"/>
      <c r="P27" s="98" t="s">
        <v>29</v>
      </c>
    </row>
    <row r="28" spans="1:16" hidden="1" x14ac:dyDescent="0.2">
      <c r="A28" s="346" t="s">
        <v>185</v>
      </c>
      <c r="B28" s="324"/>
      <c r="C28" s="324">
        <v>0</v>
      </c>
      <c r="D28" s="324"/>
      <c r="E28" s="324">
        <v>0</v>
      </c>
      <c r="F28" s="324"/>
      <c r="G28" s="324">
        <v>0</v>
      </c>
      <c r="H28" s="324"/>
      <c r="I28" s="324">
        <v>0</v>
      </c>
      <c r="J28" s="324"/>
      <c r="K28" s="324">
        <v>0</v>
      </c>
      <c r="L28" s="324"/>
      <c r="M28" s="324">
        <v>0</v>
      </c>
      <c r="N28" s="348"/>
      <c r="O28" s="348"/>
      <c r="P28" s="98" t="s">
        <v>29</v>
      </c>
    </row>
    <row r="29" spans="1:16" hidden="1" x14ac:dyDescent="0.2">
      <c r="A29" s="346" t="s">
        <v>187</v>
      </c>
      <c r="B29" s="324"/>
      <c r="C29" s="324">
        <v>0</v>
      </c>
      <c r="D29" s="324"/>
      <c r="E29" s="324">
        <v>0</v>
      </c>
      <c r="F29" s="324"/>
      <c r="G29" s="324">
        <v>0</v>
      </c>
      <c r="H29" s="324"/>
      <c r="I29" s="324">
        <v>0</v>
      </c>
      <c r="J29" s="324"/>
      <c r="K29" s="324">
        <v>0</v>
      </c>
      <c r="L29" s="324"/>
      <c r="M29" s="324">
        <v>0</v>
      </c>
      <c r="N29" s="348"/>
      <c r="O29" s="348"/>
      <c r="P29" s="98" t="s">
        <v>29</v>
      </c>
    </row>
    <row r="30" spans="1:16" hidden="1" x14ac:dyDescent="0.2">
      <c r="A30" s="346" t="s">
        <v>188</v>
      </c>
      <c r="B30" s="324"/>
      <c r="C30" s="324">
        <v>0</v>
      </c>
      <c r="D30" s="324"/>
      <c r="E30" s="324">
        <v>0</v>
      </c>
      <c r="F30" s="324"/>
      <c r="G30" s="324">
        <v>0</v>
      </c>
      <c r="H30" s="324"/>
      <c r="I30" s="324">
        <v>0</v>
      </c>
      <c r="J30" s="324"/>
      <c r="K30" s="324">
        <v>0</v>
      </c>
      <c r="L30" s="324"/>
      <c r="M30" s="324">
        <v>0</v>
      </c>
      <c r="N30" s="348"/>
      <c r="O30" s="348"/>
      <c r="P30" s="98" t="s">
        <v>29</v>
      </c>
    </row>
    <row r="31" spans="1:16" hidden="1" x14ac:dyDescent="0.2">
      <c r="A31" s="346" t="s">
        <v>189</v>
      </c>
      <c r="B31" s="324"/>
      <c r="C31" s="324">
        <v>0</v>
      </c>
      <c r="D31" s="324"/>
      <c r="E31" s="324">
        <v>0</v>
      </c>
      <c r="F31" s="324"/>
      <c r="G31" s="324">
        <v>0</v>
      </c>
      <c r="H31" s="324"/>
      <c r="I31" s="324">
        <v>0</v>
      </c>
      <c r="J31" s="324"/>
      <c r="K31" s="324">
        <v>0</v>
      </c>
      <c r="L31" s="324"/>
      <c r="M31" s="324">
        <v>0</v>
      </c>
      <c r="N31" s="348"/>
      <c r="O31" s="348"/>
      <c r="P31" s="98" t="s">
        <v>29</v>
      </c>
    </row>
    <row r="32" spans="1:16" hidden="1" x14ac:dyDescent="0.2">
      <c r="A32" s="346" t="s">
        <v>190</v>
      </c>
      <c r="B32" s="324"/>
      <c r="C32" s="324">
        <v>0</v>
      </c>
      <c r="D32" s="324"/>
      <c r="E32" s="324">
        <v>0</v>
      </c>
      <c r="F32" s="324"/>
      <c r="G32" s="324">
        <v>0</v>
      </c>
      <c r="H32" s="324"/>
      <c r="I32" s="324">
        <v>0</v>
      </c>
      <c r="J32" s="324"/>
      <c r="K32" s="324">
        <v>0</v>
      </c>
      <c r="L32" s="324"/>
      <c r="M32" s="324">
        <v>0</v>
      </c>
      <c r="N32" s="348"/>
      <c r="O32" s="348"/>
      <c r="P32" s="98" t="s">
        <v>29</v>
      </c>
    </row>
    <row r="33" spans="1:16" hidden="1" x14ac:dyDescent="0.2">
      <c r="A33" s="346" t="s">
        <v>191</v>
      </c>
      <c r="B33" s="324"/>
      <c r="C33" s="324">
        <v>0</v>
      </c>
      <c r="D33" s="324"/>
      <c r="E33" s="324">
        <v>0</v>
      </c>
      <c r="F33" s="324"/>
      <c r="G33" s="324">
        <v>0</v>
      </c>
      <c r="H33" s="324"/>
      <c r="I33" s="324">
        <v>0</v>
      </c>
      <c r="J33" s="324"/>
      <c r="K33" s="324">
        <v>0</v>
      </c>
      <c r="L33" s="324"/>
      <c r="M33" s="324">
        <v>0</v>
      </c>
      <c r="N33" s="348"/>
      <c r="O33" s="348"/>
      <c r="P33" s="98" t="s">
        <v>29</v>
      </c>
    </row>
    <row r="34" spans="1:16" hidden="1" x14ac:dyDescent="0.2">
      <c r="A34" s="346" t="s">
        <v>193</v>
      </c>
      <c r="B34" s="324"/>
      <c r="C34" s="324">
        <v>0</v>
      </c>
      <c r="D34" s="324"/>
      <c r="E34" s="324">
        <v>0</v>
      </c>
      <c r="F34" s="324"/>
      <c r="G34" s="324">
        <v>0</v>
      </c>
      <c r="H34" s="324"/>
      <c r="I34" s="324">
        <v>0</v>
      </c>
      <c r="J34" s="324"/>
      <c r="K34" s="324">
        <v>0</v>
      </c>
      <c r="L34" s="324"/>
      <c r="M34" s="324">
        <v>0</v>
      </c>
      <c r="N34" s="348"/>
      <c r="O34" s="348"/>
      <c r="P34" s="98" t="s">
        <v>29</v>
      </c>
    </row>
    <row r="35" spans="1:16" hidden="1" x14ac:dyDescent="0.2">
      <c r="A35" s="346" t="s">
        <v>194</v>
      </c>
      <c r="B35" s="324"/>
      <c r="C35" s="324">
        <v>0</v>
      </c>
      <c r="D35" s="324"/>
      <c r="E35" s="324">
        <v>0</v>
      </c>
      <c r="F35" s="324"/>
      <c r="G35" s="324">
        <v>0</v>
      </c>
      <c r="H35" s="324"/>
      <c r="I35" s="324">
        <v>0</v>
      </c>
      <c r="J35" s="324"/>
      <c r="K35" s="324">
        <v>0</v>
      </c>
      <c r="L35" s="324"/>
      <c r="M35" s="324">
        <v>0</v>
      </c>
      <c r="N35" s="348"/>
      <c r="O35" s="348"/>
      <c r="P35" s="98" t="s">
        <v>29</v>
      </c>
    </row>
    <row r="36" spans="1:16" hidden="1" x14ac:dyDescent="0.2">
      <c r="A36" s="346" t="s">
        <v>196</v>
      </c>
      <c r="B36" s="324"/>
      <c r="C36" s="324">
        <v>0</v>
      </c>
      <c r="D36" s="324"/>
      <c r="E36" s="324">
        <v>0</v>
      </c>
      <c r="F36" s="324"/>
      <c r="G36" s="324">
        <v>0</v>
      </c>
      <c r="H36" s="324"/>
      <c r="I36" s="324">
        <v>0</v>
      </c>
      <c r="J36" s="324"/>
      <c r="K36" s="324">
        <v>0</v>
      </c>
      <c r="L36" s="324"/>
      <c r="M36" s="324">
        <v>0</v>
      </c>
      <c r="N36" s="348"/>
      <c r="O36" s="348"/>
      <c r="P36" s="98" t="s">
        <v>29</v>
      </c>
    </row>
    <row r="37" spans="1:16" hidden="1" x14ac:dyDescent="0.2">
      <c r="A37" s="344" t="s">
        <v>197</v>
      </c>
      <c r="B37" s="339"/>
      <c r="C37" s="339">
        <v>0</v>
      </c>
      <c r="D37" s="339"/>
      <c r="E37" s="339">
        <v>0</v>
      </c>
      <c r="F37" s="339"/>
      <c r="G37" s="339">
        <v>0</v>
      </c>
      <c r="H37" s="339"/>
      <c r="I37" s="339">
        <v>0</v>
      </c>
      <c r="J37" s="339"/>
      <c r="K37" s="339">
        <v>0</v>
      </c>
      <c r="L37" s="339"/>
      <c r="M37" s="339">
        <v>0</v>
      </c>
      <c r="N37" s="348"/>
      <c r="O37" s="348"/>
      <c r="P37" s="98" t="s">
        <v>29</v>
      </c>
    </row>
    <row r="38" spans="1:16" ht="15" hidden="1" x14ac:dyDescent="0.25">
      <c r="A38" s="128" t="s">
        <v>277</v>
      </c>
      <c r="B38" s="220">
        <f>SUM(B24:B37)</f>
        <v>0</v>
      </c>
      <c r="C38" s="220">
        <f t="shared" ref="C38:M38" si="6">SUM(C24:C37)</f>
        <v>0</v>
      </c>
      <c r="D38" s="220">
        <f t="shared" si="6"/>
        <v>0</v>
      </c>
      <c r="E38" s="220">
        <f t="shared" si="6"/>
        <v>0</v>
      </c>
      <c r="F38" s="220">
        <f t="shared" si="6"/>
        <v>0</v>
      </c>
      <c r="G38" s="220">
        <f t="shared" si="6"/>
        <v>0</v>
      </c>
      <c r="H38" s="220">
        <f t="shared" si="6"/>
        <v>0</v>
      </c>
      <c r="I38" s="220">
        <f t="shared" si="6"/>
        <v>0</v>
      </c>
      <c r="J38" s="220">
        <f t="shared" si="6"/>
        <v>0</v>
      </c>
      <c r="K38" s="220">
        <f t="shared" si="6"/>
        <v>0</v>
      </c>
      <c r="L38" s="220">
        <f t="shared" si="6"/>
        <v>0</v>
      </c>
      <c r="M38" s="220">
        <f t="shared" si="6"/>
        <v>0</v>
      </c>
      <c r="N38" s="120"/>
      <c r="O38" s="120"/>
      <c r="P38" s="98" t="s">
        <v>29</v>
      </c>
    </row>
    <row r="39" spans="1:16" ht="15" hidden="1" x14ac:dyDescent="0.25">
      <c r="A39" s="121"/>
      <c r="B39" s="120"/>
      <c r="C39" s="120"/>
      <c r="D39" s="120"/>
      <c r="E39" s="120"/>
      <c r="F39" s="120"/>
      <c r="G39" s="120"/>
      <c r="H39" s="120"/>
      <c r="I39" s="120"/>
      <c r="J39" s="120"/>
      <c r="K39" s="120"/>
      <c r="L39" s="120"/>
      <c r="M39" s="120"/>
      <c r="N39" s="120"/>
      <c r="O39" s="120"/>
      <c r="P39" s="98" t="s">
        <v>29</v>
      </c>
    </row>
    <row r="40" spans="1:16" x14ac:dyDescent="0.2">
      <c r="A40" s="348"/>
      <c r="B40" s="348"/>
      <c r="C40" s="348"/>
      <c r="D40" s="348"/>
      <c r="E40" s="348"/>
      <c r="F40" s="348"/>
      <c r="G40" s="348"/>
      <c r="H40" s="348"/>
      <c r="I40" s="348"/>
      <c r="J40" s="348"/>
      <c r="K40" s="348"/>
      <c r="L40" s="348"/>
      <c r="M40" s="348"/>
      <c r="P40" s="98" t="s">
        <v>29</v>
      </c>
    </row>
    <row r="41" spans="1:16" ht="15" x14ac:dyDescent="0.2">
      <c r="A41" s="454" t="s">
        <v>334</v>
      </c>
      <c r="B41" s="452" t="s">
        <v>383</v>
      </c>
      <c r="C41" s="457"/>
      <c r="D41" s="457"/>
      <c r="E41" s="457"/>
      <c r="F41" s="457"/>
      <c r="G41" s="457"/>
      <c r="H41" s="452" t="s">
        <v>38</v>
      </c>
      <c r="I41" s="457"/>
      <c r="J41" s="457"/>
      <c r="K41" s="457"/>
      <c r="L41" s="457"/>
      <c r="M41" s="453"/>
      <c r="N41" s="450" t="s">
        <v>27</v>
      </c>
      <c r="O41" s="451"/>
      <c r="P41" s="98" t="s">
        <v>29</v>
      </c>
    </row>
    <row r="42" spans="1:16" ht="15" customHeight="1" x14ac:dyDescent="0.2">
      <c r="A42" s="455"/>
      <c r="B42" s="452" t="s">
        <v>385</v>
      </c>
      <c r="C42" s="453"/>
      <c r="D42" s="452" t="s">
        <v>210</v>
      </c>
      <c r="E42" s="453"/>
      <c r="F42" s="452" t="s">
        <v>50</v>
      </c>
      <c r="G42" s="453"/>
      <c r="H42" s="452" t="s">
        <v>209</v>
      </c>
      <c r="I42" s="453"/>
      <c r="J42" s="452" t="s">
        <v>210</v>
      </c>
      <c r="K42" s="453"/>
      <c r="L42" s="452" t="s">
        <v>50</v>
      </c>
      <c r="M42" s="453"/>
      <c r="N42" s="386"/>
      <c r="O42" s="394"/>
      <c r="P42" s="98" t="s">
        <v>29</v>
      </c>
    </row>
    <row r="43" spans="1:16" ht="28.5" x14ac:dyDescent="0.2">
      <c r="A43" s="456"/>
      <c r="B43" s="311" t="s">
        <v>4</v>
      </c>
      <c r="C43" s="311" t="s">
        <v>5</v>
      </c>
      <c r="D43" s="311" t="s">
        <v>4</v>
      </c>
      <c r="E43" s="311" t="s">
        <v>5</v>
      </c>
      <c r="F43" s="311" t="s">
        <v>4</v>
      </c>
      <c r="G43" s="311" t="s">
        <v>5</v>
      </c>
      <c r="H43" s="311" t="s">
        <v>4</v>
      </c>
      <c r="I43" s="311" t="s">
        <v>5</v>
      </c>
      <c r="J43" s="311" t="s">
        <v>4</v>
      </c>
      <c r="K43" s="311" t="s">
        <v>5</v>
      </c>
      <c r="L43" s="311" t="s">
        <v>4</v>
      </c>
      <c r="M43" s="311" t="s">
        <v>5</v>
      </c>
      <c r="N43" s="311" t="s">
        <v>4</v>
      </c>
      <c r="O43" s="311" t="s">
        <v>5</v>
      </c>
      <c r="P43" s="98" t="s">
        <v>29</v>
      </c>
    </row>
    <row r="44" spans="1:16" hidden="1" x14ac:dyDescent="0.2">
      <c r="A44" s="345" t="s">
        <v>211</v>
      </c>
      <c r="B44" s="314">
        <v>0</v>
      </c>
      <c r="C44" s="314">
        <v>0</v>
      </c>
      <c r="D44" s="314">
        <v>0</v>
      </c>
      <c r="E44" s="314">
        <v>0</v>
      </c>
      <c r="F44" s="314">
        <v>0</v>
      </c>
      <c r="G44" s="314">
        <v>0</v>
      </c>
      <c r="H44" s="314">
        <v>0</v>
      </c>
      <c r="I44" s="314">
        <v>0</v>
      </c>
      <c r="J44" s="314">
        <v>0</v>
      </c>
      <c r="K44" s="314">
        <v>0</v>
      </c>
      <c r="L44" s="314">
        <v>0</v>
      </c>
      <c r="M44" s="314">
        <v>0</v>
      </c>
      <c r="N44" s="314">
        <f t="shared" ref="N44:O59" si="7">B9+D9+F9+H9+J9+L9+B44+D44+F44+H44+J44+L44</f>
        <v>0</v>
      </c>
      <c r="O44" s="314">
        <f t="shared" si="7"/>
        <v>0</v>
      </c>
      <c r="P44" s="98" t="s">
        <v>29</v>
      </c>
    </row>
    <row r="45" spans="1:16" hidden="1" x14ac:dyDescent="0.2">
      <c r="A45" s="346" t="s">
        <v>212</v>
      </c>
      <c r="B45" s="324">
        <v>0</v>
      </c>
      <c r="C45" s="324">
        <v>0</v>
      </c>
      <c r="D45" s="324">
        <v>0</v>
      </c>
      <c r="E45" s="324">
        <v>0</v>
      </c>
      <c r="F45" s="324">
        <v>0</v>
      </c>
      <c r="G45" s="324">
        <v>0</v>
      </c>
      <c r="H45" s="324">
        <v>0</v>
      </c>
      <c r="I45" s="324">
        <v>0</v>
      </c>
      <c r="J45" s="324">
        <v>0</v>
      </c>
      <c r="K45" s="324">
        <v>0</v>
      </c>
      <c r="L45" s="324">
        <v>0</v>
      </c>
      <c r="M45" s="324">
        <v>0</v>
      </c>
      <c r="N45" s="324">
        <f t="shared" si="7"/>
        <v>0</v>
      </c>
      <c r="O45" s="324">
        <f t="shared" si="7"/>
        <v>0</v>
      </c>
      <c r="P45" s="98" t="s">
        <v>29</v>
      </c>
    </row>
    <row r="46" spans="1:16" hidden="1" x14ac:dyDescent="0.2">
      <c r="A46" s="346" t="s">
        <v>213</v>
      </c>
      <c r="B46" s="324">
        <v>0</v>
      </c>
      <c r="C46" s="324">
        <v>0</v>
      </c>
      <c r="D46" s="324">
        <v>0</v>
      </c>
      <c r="E46" s="324">
        <v>0</v>
      </c>
      <c r="F46" s="324">
        <v>0</v>
      </c>
      <c r="G46" s="324">
        <v>0</v>
      </c>
      <c r="H46" s="324">
        <v>0</v>
      </c>
      <c r="I46" s="324">
        <v>0</v>
      </c>
      <c r="J46" s="324">
        <v>0</v>
      </c>
      <c r="K46" s="324">
        <v>0</v>
      </c>
      <c r="L46" s="324">
        <v>0</v>
      </c>
      <c r="M46" s="324">
        <v>0</v>
      </c>
      <c r="N46" s="324">
        <f t="shared" si="7"/>
        <v>0</v>
      </c>
      <c r="O46" s="324">
        <f t="shared" si="7"/>
        <v>0</v>
      </c>
      <c r="P46" s="98" t="s">
        <v>29</v>
      </c>
    </row>
    <row r="47" spans="1:16" hidden="1" x14ac:dyDescent="0.2">
      <c r="A47" s="346" t="s">
        <v>214</v>
      </c>
      <c r="B47" s="324">
        <v>0</v>
      </c>
      <c r="C47" s="324">
        <v>0</v>
      </c>
      <c r="D47" s="324">
        <v>0</v>
      </c>
      <c r="E47" s="324">
        <v>0</v>
      </c>
      <c r="F47" s="324">
        <v>0</v>
      </c>
      <c r="G47" s="324">
        <v>0</v>
      </c>
      <c r="H47" s="324">
        <v>0</v>
      </c>
      <c r="I47" s="324">
        <v>0</v>
      </c>
      <c r="J47" s="324">
        <v>0</v>
      </c>
      <c r="K47" s="324">
        <v>0</v>
      </c>
      <c r="L47" s="324">
        <v>0</v>
      </c>
      <c r="M47" s="324">
        <v>0</v>
      </c>
      <c r="N47" s="324">
        <f t="shared" si="7"/>
        <v>0</v>
      </c>
      <c r="O47" s="324">
        <f t="shared" si="7"/>
        <v>0</v>
      </c>
      <c r="P47" s="98" t="s">
        <v>29</v>
      </c>
    </row>
    <row r="48" spans="1:16" hidden="1" x14ac:dyDescent="0.2">
      <c r="A48" s="346" t="s">
        <v>215</v>
      </c>
      <c r="B48" s="324">
        <v>0</v>
      </c>
      <c r="C48" s="324">
        <v>0</v>
      </c>
      <c r="D48" s="324">
        <v>0</v>
      </c>
      <c r="E48" s="324">
        <v>0</v>
      </c>
      <c r="F48" s="324">
        <v>0</v>
      </c>
      <c r="G48" s="324">
        <v>0</v>
      </c>
      <c r="H48" s="324">
        <v>0</v>
      </c>
      <c r="I48" s="324">
        <v>0</v>
      </c>
      <c r="J48" s="324">
        <v>0</v>
      </c>
      <c r="K48" s="324">
        <v>0</v>
      </c>
      <c r="L48" s="324">
        <v>0</v>
      </c>
      <c r="M48" s="324">
        <v>0</v>
      </c>
      <c r="N48" s="324">
        <f t="shared" si="7"/>
        <v>0</v>
      </c>
      <c r="O48" s="324">
        <f t="shared" si="7"/>
        <v>0</v>
      </c>
      <c r="P48" s="98" t="s">
        <v>29</v>
      </c>
    </row>
    <row r="49" spans="1:16" hidden="1" x14ac:dyDescent="0.2">
      <c r="A49" s="346" t="s">
        <v>216</v>
      </c>
      <c r="B49" s="324">
        <v>0</v>
      </c>
      <c r="C49" s="324">
        <v>0</v>
      </c>
      <c r="D49" s="324">
        <v>0</v>
      </c>
      <c r="E49" s="324">
        <v>0</v>
      </c>
      <c r="F49" s="324">
        <v>0</v>
      </c>
      <c r="G49" s="324">
        <v>0</v>
      </c>
      <c r="H49" s="324">
        <v>0</v>
      </c>
      <c r="I49" s="324">
        <v>0</v>
      </c>
      <c r="J49" s="324">
        <v>0</v>
      </c>
      <c r="K49" s="324">
        <v>0</v>
      </c>
      <c r="L49" s="324">
        <v>0</v>
      </c>
      <c r="M49" s="324">
        <v>0</v>
      </c>
      <c r="N49" s="324">
        <f t="shared" si="7"/>
        <v>0</v>
      </c>
      <c r="O49" s="324">
        <f t="shared" si="7"/>
        <v>0</v>
      </c>
      <c r="P49" s="98" t="s">
        <v>29</v>
      </c>
    </row>
    <row r="50" spans="1:16" hidden="1" x14ac:dyDescent="0.2">
      <c r="A50" s="346" t="s">
        <v>217</v>
      </c>
      <c r="B50" s="324">
        <v>0</v>
      </c>
      <c r="C50" s="324">
        <v>0</v>
      </c>
      <c r="D50" s="324">
        <v>0</v>
      </c>
      <c r="E50" s="324">
        <v>0</v>
      </c>
      <c r="F50" s="324">
        <v>0</v>
      </c>
      <c r="G50" s="324">
        <v>0</v>
      </c>
      <c r="H50" s="324">
        <v>0</v>
      </c>
      <c r="I50" s="324">
        <v>0</v>
      </c>
      <c r="J50" s="324">
        <v>0</v>
      </c>
      <c r="K50" s="324">
        <v>0</v>
      </c>
      <c r="L50" s="324">
        <v>0</v>
      </c>
      <c r="M50" s="324">
        <v>0</v>
      </c>
      <c r="N50" s="324">
        <f t="shared" si="7"/>
        <v>0</v>
      </c>
      <c r="O50" s="324">
        <f t="shared" si="7"/>
        <v>0</v>
      </c>
      <c r="P50" s="98" t="s">
        <v>29</v>
      </c>
    </row>
    <row r="51" spans="1:16" hidden="1" x14ac:dyDescent="0.2">
      <c r="A51" s="346" t="s">
        <v>218</v>
      </c>
      <c r="B51" s="324">
        <v>0</v>
      </c>
      <c r="C51" s="324">
        <v>0</v>
      </c>
      <c r="D51" s="324">
        <v>0</v>
      </c>
      <c r="E51" s="324">
        <v>0</v>
      </c>
      <c r="F51" s="324">
        <v>0</v>
      </c>
      <c r="G51" s="324">
        <v>0</v>
      </c>
      <c r="H51" s="324">
        <v>0</v>
      </c>
      <c r="I51" s="324">
        <v>0</v>
      </c>
      <c r="J51" s="324">
        <v>0</v>
      </c>
      <c r="K51" s="324">
        <v>0</v>
      </c>
      <c r="L51" s="324">
        <v>0</v>
      </c>
      <c r="M51" s="324">
        <v>0</v>
      </c>
      <c r="N51" s="324">
        <f t="shared" si="7"/>
        <v>0</v>
      </c>
      <c r="O51" s="324">
        <f t="shared" si="7"/>
        <v>0</v>
      </c>
      <c r="P51" s="98" t="s">
        <v>29</v>
      </c>
    </row>
    <row r="52" spans="1:16" hidden="1" x14ac:dyDescent="0.2">
      <c r="A52" s="346" t="s">
        <v>219</v>
      </c>
      <c r="B52" s="324">
        <v>0</v>
      </c>
      <c r="C52" s="324">
        <v>0</v>
      </c>
      <c r="D52" s="324">
        <v>0</v>
      </c>
      <c r="E52" s="324">
        <v>0</v>
      </c>
      <c r="F52" s="324">
        <v>0</v>
      </c>
      <c r="G52" s="324">
        <v>0</v>
      </c>
      <c r="H52" s="324">
        <v>0</v>
      </c>
      <c r="I52" s="324">
        <v>0</v>
      </c>
      <c r="J52" s="324">
        <v>0</v>
      </c>
      <c r="K52" s="324">
        <v>0</v>
      </c>
      <c r="L52" s="324">
        <v>0</v>
      </c>
      <c r="M52" s="324">
        <v>0</v>
      </c>
      <c r="N52" s="324">
        <f t="shared" si="7"/>
        <v>0</v>
      </c>
      <c r="O52" s="324">
        <f t="shared" si="7"/>
        <v>0</v>
      </c>
      <c r="P52" s="98" t="s">
        <v>29</v>
      </c>
    </row>
    <row r="53" spans="1:16" hidden="1" x14ac:dyDescent="0.2">
      <c r="A53" s="346" t="s">
        <v>220</v>
      </c>
      <c r="B53" s="324">
        <v>0</v>
      </c>
      <c r="C53" s="324">
        <v>0</v>
      </c>
      <c r="D53" s="324">
        <v>0</v>
      </c>
      <c r="E53" s="324">
        <v>0</v>
      </c>
      <c r="F53" s="324">
        <v>0</v>
      </c>
      <c r="G53" s="324">
        <v>0</v>
      </c>
      <c r="H53" s="324">
        <v>0</v>
      </c>
      <c r="I53" s="324">
        <v>0</v>
      </c>
      <c r="J53" s="324">
        <v>0</v>
      </c>
      <c r="K53" s="324">
        <v>0</v>
      </c>
      <c r="L53" s="324">
        <v>0</v>
      </c>
      <c r="M53" s="324">
        <v>0</v>
      </c>
      <c r="N53" s="324">
        <f t="shared" si="7"/>
        <v>0</v>
      </c>
      <c r="O53" s="324">
        <f t="shared" si="7"/>
        <v>0</v>
      </c>
      <c r="P53" s="98" t="s">
        <v>29</v>
      </c>
    </row>
    <row r="54" spans="1:16" hidden="1" x14ac:dyDescent="0.2">
      <c r="A54" s="346" t="s">
        <v>221</v>
      </c>
      <c r="B54" s="324">
        <v>0</v>
      </c>
      <c r="C54" s="324">
        <v>0</v>
      </c>
      <c r="D54" s="324">
        <v>0</v>
      </c>
      <c r="E54" s="324">
        <v>0</v>
      </c>
      <c r="F54" s="324">
        <v>0</v>
      </c>
      <c r="G54" s="324">
        <v>0</v>
      </c>
      <c r="H54" s="324">
        <v>0</v>
      </c>
      <c r="I54" s="324">
        <v>0</v>
      </c>
      <c r="J54" s="324">
        <v>0</v>
      </c>
      <c r="K54" s="324">
        <v>0</v>
      </c>
      <c r="L54" s="324">
        <v>0</v>
      </c>
      <c r="M54" s="324">
        <v>0</v>
      </c>
      <c r="N54" s="324">
        <f t="shared" si="7"/>
        <v>0</v>
      </c>
      <c r="O54" s="324">
        <f t="shared" si="7"/>
        <v>0</v>
      </c>
      <c r="P54" s="98" t="s">
        <v>29</v>
      </c>
    </row>
    <row r="55" spans="1:16" hidden="1" x14ac:dyDescent="0.2">
      <c r="A55" s="349" t="s">
        <v>222</v>
      </c>
      <c r="B55" s="321">
        <v>0</v>
      </c>
      <c r="C55" s="321">
        <v>0</v>
      </c>
      <c r="D55" s="321">
        <v>0</v>
      </c>
      <c r="E55" s="321">
        <v>0</v>
      </c>
      <c r="F55" s="321">
        <v>0</v>
      </c>
      <c r="G55" s="321">
        <v>0</v>
      </c>
      <c r="H55" s="321">
        <v>0</v>
      </c>
      <c r="I55" s="321">
        <v>0</v>
      </c>
      <c r="J55" s="321">
        <v>0</v>
      </c>
      <c r="K55" s="321">
        <v>0</v>
      </c>
      <c r="L55" s="321">
        <v>0</v>
      </c>
      <c r="M55" s="321">
        <v>0</v>
      </c>
      <c r="N55" s="321">
        <f t="shared" si="7"/>
        <v>0</v>
      </c>
      <c r="O55" s="321">
        <f t="shared" si="7"/>
        <v>0</v>
      </c>
      <c r="P55" s="98" t="s">
        <v>29</v>
      </c>
    </row>
    <row r="56" spans="1:16" hidden="1" x14ac:dyDescent="0.2">
      <c r="A56" s="345" t="s">
        <v>223</v>
      </c>
      <c r="B56" s="314">
        <f>SUM(B44:B55)</f>
        <v>0</v>
      </c>
      <c r="C56" s="314">
        <f>SUM(C44:C55)</f>
        <v>0</v>
      </c>
      <c r="D56" s="314">
        <f>SUM(D44:D55)</f>
        <v>0</v>
      </c>
      <c r="E56" s="314">
        <f>SUM(E44:E55)</f>
        <v>0</v>
      </c>
      <c r="F56" s="314">
        <f>SUM(F44:F55)</f>
        <v>0</v>
      </c>
      <c r="G56" s="314">
        <f t="shared" ref="G56" si="8">SUM(G44:G55)</f>
        <v>0</v>
      </c>
      <c r="H56" s="314">
        <f>SUM(H44:H55)</f>
        <v>0</v>
      </c>
      <c r="I56" s="314">
        <f t="shared" ref="I56" si="9">SUM(I44:I55)</f>
        <v>0</v>
      </c>
      <c r="J56" s="314">
        <f>SUM(J44:J55)</f>
        <v>0</v>
      </c>
      <c r="K56" s="314">
        <f t="shared" ref="K56" si="10">SUM(K44:K55)</f>
        <v>0</v>
      </c>
      <c r="L56" s="314">
        <f>SUM(L44:L55)</f>
        <v>0</v>
      </c>
      <c r="M56" s="314">
        <f t="shared" ref="M56" si="11">SUM(M44:M55)</f>
        <v>0</v>
      </c>
      <c r="N56" s="314">
        <f>B21+D21+F21+H21+J21+L21+B56+D56+F56+H56+J56+L56</f>
        <v>0</v>
      </c>
      <c r="O56" s="314">
        <f t="shared" si="7"/>
        <v>0</v>
      </c>
      <c r="P56" s="98" t="s">
        <v>29</v>
      </c>
    </row>
    <row r="57" spans="1:16" hidden="1" x14ac:dyDescent="0.2">
      <c r="A57" s="350" t="s">
        <v>224</v>
      </c>
      <c r="B57" s="324">
        <f>-B56*0.5</f>
        <v>0</v>
      </c>
      <c r="C57" s="324">
        <f t="shared" ref="C57:L57" si="12">-C56*0.5</f>
        <v>0</v>
      </c>
      <c r="D57" s="324">
        <f t="shared" si="12"/>
        <v>0</v>
      </c>
      <c r="E57" s="324">
        <f t="shared" si="12"/>
        <v>0</v>
      </c>
      <c r="F57" s="324">
        <f t="shared" si="12"/>
        <v>0</v>
      </c>
      <c r="G57" s="324"/>
      <c r="H57" s="324">
        <f t="shared" si="12"/>
        <v>0</v>
      </c>
      <c r="I57" s="324">
        <f t="shared" si="12"/>
        <v>0</v>
      </c>
      <c r="J57" s="324">
        <f t="shared" si="12"/>
        <v>0</v>
      </c>
      <c r="K57" s="324">
        <f t="shared" si="12"/>
        <v>0</v>
      </c>
      <c r="L57" s="324">
        <f t="shared" si="12"/>
        <v>0</v>
      </c>
      <c r="M57" s="324"/>
      <c r="N57" s="324">
        <f t="shared" si="7"/>
        <v>0</v>
      </c>
      <c r="O57" s="324">
        <f t="shared" si="7"/>
        <v>0</v>
      </c>
      <c r="P57" s="98" t="s">
        <v>29</v>
      </c>
    </row>
    <row r="58" spans="1:16" hidden="1" x14ac:dyDescent="0.2">
      <c r="A58" s="346" t="s">
        <v>278</v>
      </c>
      <c r="B58" s="324"/>
      <c r="C58" s="324">
        <v>0</v>
      </c>
      <c r="D58" s="324"/>
      <c r="E58" s="324">
        <v>0</v>
      </c>
      <c r="F58" s="324"/>
      <c r="G58" s="324">
        <v>0</v>
      </c>
      <c r="H58" s="324"/>
      <c r="I58" s="324">
        <v>0</v>
      </c>
      <c r="J58" s="324"/>
      <c r="K58" s="324">
        <v>0</v>
      </c>
      <c r="L58" s="324"/>
      <c r="M58" s="324">
        <v>0</v>
      </c>
      <c r="N58" s="324"/>
      <c r="O58" s="324">
        <f t="shared" si="7"/>
        <v>0</v>
      </c>
      <c r="P58" s="98" t="s">
        <v>29</v>
      </c>
    </row>
    <row r="59" spans="1:16" hidden="1" x14ac:dyDescent="0.2">
      <c r="A59" s="349" t="s">
        <v>225</v>
      </c>
      <c r="B59" s="321">
        <f>SUM(B56:B58)</f>
        <v>0</v>
      </c>
      <c r="C59" s="321">
        <f t="shared" ref="C59:M59" si="13">SUM(C56:C58)</f>
        <v>0</v>
      </c>
      <c r="D59" s="321">
        <f t="shared" si="13"/>
        <v>0</v>
      </c>
      <c r="E59" s="321">
        <f t="shared" si="13"/>
        <v>0</v>
      </c>
      <c r="F59" s="321">
        <f t="shared" si="13"/>
        <v>0</v>
      </c>
      <c r="G59" s="321">
        <f t="shared" si="13"/>
        <v>0</v>
      </c>
      <c r="H59" s="321">
        <f t="shared" si="13"/>
        <v>0</v>
      </c>
      <c r="I59" s="321">
        <f t="shared" si="13"/>
        <v>0</v>
      </c>
      <c r="J59" s="321">
        <f t="shared" si="13"/>
        <v>0</v>
      </c>
      <c r="K59" s="321">
        <f t="shared" si="13"/>
        <v>0</v>
      </c>
      <c r="L59" s="321">
        <f t="shared" si="13"/>
        <v>0</v>
      </c>
      <c r="M59" s="321">
        <f t="shared" si="13"/>
        <v>0</v>
      </c>
      <c r="N59" s="321">
        <f t="shared" si="7"/>
        <v>0</v>
      </c>
      <c r="O59" s="321">
        <f t="shared" si="7"/>
        <v>0</v>
      </c>
      <c r="P59" s="98" t="s">
        <v>29</v>
      </c>
    </row>
    <row r="60" spans="1:16" x14ac:dyDescent="0.2">
      <c r="A60" s="346" t="s">
        <v>384</v>
      </c>
      <c r="B60" s="324"/>
      <c r="C60" s="324">
        <v>19500</v>
      </c>
      <c r="D60" s="324"/>
      <c r="E60" s="324">
        <v>0</v>
      </c>
      <c r="F60" s="324"/>
      <c r="G60" s="324">
        <v>-19500</v>
      </c>
      <c r="H60" s="324"/>
      <c r="I60" s="324">
        <v>0</v>
      </c>
      <c r="J60" s="324"/>
      <c r="K60" s="324">
        <v>0</v>
      </c>
      <c r="L60" s="324"/>
      <c r="M60" s="324">
        <v>0</v>
      </c>
      <c r="N60" s="324"/>
      <c r="O60" s="324">
        <f t="shared" ref="O60:O72" si="14">C25+E25+G25+I25+K25+M25+C60+E60+G60+I60+K60+M60</f>
        <v>0</v>
      </c>
      <c r="P60" s="98" t="s">
        <v>29</v>
      </c>
    </row>
    <row r="61" spans="1:16" hidden="1" x14ac:dyDescent="0.2">
      <c r="A61" s="346" t="s">
        <v>184</v>
      </c>
      <c r="B61" s="324"/>
      <c r="C61" s="324">
        <v>0</v>
      </c>
      <c r="D61" s="324"/>
      <c r="E61" s="324">
        <v>0</v>
      </c>
      <c r="F61" s="324"/>
      <c r="G61" s="324">
        <v>0</v>
      </c>
      <c r="H61" s="324"/>
      <c r="I61" s="324">
        <v>0</v>
      </c>
      <c r="J61" s="324"/>
      <c r="K61" s="324">
        <v>0</v>
      </c>
      <c r="L61" s="324"/>
      <c r="M61" s="324">
        <v>0</v>
      </c>
      <c r="N61" s="324"/>
      <c r="O61" s="324">
        <f t="shared" si="14"/>
        <v>0</v>
      </c>
      <c r="P61" s="98" t="s">
        <v>29</v>
      </c>
    </row>
    <row r="62" spans="1:16" hidden="1" x14ac:dyDescent="0.2">
      <c r="A62" s="346" t="s">
        <v>279</v>
      </c>
      <c r="B62" s="324"/>
      <c r="C62" s="324">
        <v>0</v>
      </c>
      <c r="D62" s="324"/>
      <c r="E62" s="324">
        <v>0</v>
      </c>
      <c r="F62" s="324"/>
      <c r="G62" s="324">
        <v>0</v>
      </c>
      <c r="H62" s="324"/>
      <c r="I62" s="324">
        <v>0</v>
      </c>
      <c r="J62" s="324"/>
      <c r="K62" s="324">
        <v>0</v>
      </c>
      <c r="L62" s="324"/>
      <c r="M62" s="324">
        <v>0</v>
      </c>
      <c r="N62" s="324"/>
      <c r="O62" s="324">
        <f t="shared" si="14"/>
        <v>0</v>
      </c>
      <c r="P62" s="98" t="s">
        <v>29</v>
      </c>
    </row>
    <row r="63" spans="1:16" hidden="1" x14ac:dyDescent="0.2">
      <c r="A63" s="346" t="s">
        <v>185</v>
      </c>
      <c r="B63" s="324"/>
      <c r="C63" s="324">
        <v>0</v>
      </c>
      <c r="D63" s="324"/>
      <c r="E63" s="324">
        <v>0</v>
      </c>
      <c r="F63" s="324"/>
      <c r="G63" s="324">
        <v>0</v>
      </c>
      <c r="H63" s="324"/>
      <c r="I63" s="324">
        <v>0</v>
      </c>
      <c r="J63" s="324"/>
      <c r="K63" s="324">
        <v>0</v>
      </c>
      <c r="L63" s="324"/>
      <c r="M63" s="324">
        <v>0</v>
      </c>
      <c r="N63" s="324"/>
      <c r="O63" s="324">
        <f t="shared" si="14"/>
        <v>0</v>
      </c>
      <c r="P63" s="98" t="s">
        <v>29</v>
      </c>
    </row>
    <row r="64" spans="1:16" hidden="1" x14ac:dyDescent="0.2">
      <c r="A64" s="346" t="s">
        <v>187</v>
      </c>
      <c r="B64" s="324"/>
      <c r="C64" s="324">
        <v>0</v>
      </c>
      <c r="D64" s="324"/>
      <c r="E64" s="324">
        <v>0</v>
      </c>
      <c r="F64" s="324"/>
      <c r="G64" s="324">
        <v>0</v>
      </c>
      <c r="H64" s="324"/>
      <c r="I64" s="324">
        <v>0</v>
      </c>
      <c r="J64" s="324"/>
      <c r="K64" s="324">
        <v>0</v>
      </c>
      <c r="L64" s="324"/>
      <c r="M64" s="324">
        <v>0</v>
      </c>
      <c r="N64" s="324"/>
      <c r="O64" s="324">
        <f t="shared" si="14"/>
        <v>0</v>
      </c>
      <c r="P64" s="98" t="s">
        <v>29</v>
      </c>
    </row>
    <row r="65" spans="1:16" hidden="1" x14ac:dyDescent="0.2">
      <c r="A65" s="346" t="s">
        <v>188</v>
      </c>
      <c r="B65" s="324"/>
      <c r="C65" s="324">
        <v>0</v>
      </c>
      <c r="D65" s="324"/>
      <c r="E65" s="324">
        <v>0</v>
      </c>
      <c r="F65" s="324"/>
      <c r="G65" s="324">
        <v>0</v>
      </c>
      <c r="H65" s="324"/>
      <c r="I65" s="324">
        <v>0</v>
      </c>
      <c r="J65" s="324"/>
      <c r="K65" s="324">
        <v>0</v>
      </c>
      <c r="L65" s="324"/>
      <c r="M65" s="324">
        <v>0</v>
      </c>
      <c r="N65" s="324"/>
      <c r="O65" s="324">
        <f t="shared" si="14"/>
        <v>0</v>
      </c>
      <c r="P65" s="98" t="s">
        <v>29</v>
      </c>
    </row>
    <row r="66" spans="1:16" hidden="1" x14ac:dyDescent="0.2">
      <c r="A66" s="346" t="s">
        <v>189</v>
      </c>
      <c r="B66" s="324"/>
      <c r="C66" s="324">
        <v>0</v>
      </c>
      <c r="D66" s="324"/>
      <c r="E66" s="324">
        <v>0</v>
      </c>
      <c r="F66" s="324"/>
      <c r="G66" s="324">
        <v>0</v>
      </c>
      <c r="H66" s="324"/>
      <c r="I66" s="324">
        <v>0</v>
      </c>
      <c r="J66" s="324"/>
      <c r="K66" s="324">
        <v>0</v>
      </c>
      <c r="L66" s="324"/>
      <c r="M66" s="324">
        <v>0</v>
      </c>
      <c r="N66" s="324"/>
      <c r="O66" s="324">
        <f t="shared" si="14"/>
        <v>0</v>
      </c>
      <c r="P66" s="98" t="s">
        <v>29</v>
      </c>
    </row>
    <row r="67" spans="1:16" hidden="1" x14ac:dyDescent="0.2">
      <c r="A67" s="346" t="s">
        <v>190</v>
      </c>
      <c r="B67" s="324"/>
      <c r="C67" s="324">
        <v>0</v>
      </c>
      <c r="D67" s="324"/>
      <c r="E67" s="324">
        <v>0</v>
      </c>
      <c r="F67" s="324"/>
      <c r="G67" s="324">
        <v>0</v>
      </c>
      <c r="H67" s="324"/>
      <c r="I67" s="324">
        <v>0</v>
      </c>
      <c r="J67" s="324"/>
      <c r="K67" s="324">
        <v>0</v>
      </c>
      <c r="L67" s="324"/>
      <c r="M67" s="324">
        <v>0</v>
      </c>
      <c r="N67" s="324"/>
      <c r="O67" s="324">
        <f t="shared" si="14"/>
        <v>0</v>
      </c>
      <c r="P67" s="98" t="s">
        <v>29</v>
      </c>
    </row>
    <row r="68" spans="1:16" hidden="1" x14ac:dyDescent="0.2">
      <c r="A68" s="346" t="s">
        <v>191</v>
      </c>
      <c r="B68" s="324"/>
      <c r="C68" s="324">
        <v>0</v>
      </c>
      <c r="D68" s="324"/>
      <c r="E68" s="324">
        <v>0</v>
      </c>
      <c r="F68" s="324"/>
      <c r="G68" s="324">
        <v>0</v>
      </c>
      <c r="H68" s="324"/>
      <c r="I68" s="324">
        <v>0</v>
      </c>
      <c r="J68" s="324"/>
      <c r="K68" s="324">
        <v>0</v>
      </c>
      <c r="L68" s="324"/>
      <c r="M68" s="324">
        <v>0</v>
      </c>
      <c r="N68" s="324"/>
      <c r="O68" s="324">
        <f t="shared" si="14"/>
        <v>0</v>
      </c>
      <c r="P68" s="98" t="s">
        <v>29</v>
      </c>
    </row>
    <row r="69" spans="1:16" hidden="1" x14ac:dyDescent="0.2">
      <c r="A69" s="346" t="s">
        <v>193</v>
      </c>
      <c r="B69" s="324"/>
      <c r="C69" s="324">
        <v>0</v>
      </c>
      <c r="D69" s="324"/>
      <c r="E69" s="324">
        <v>0</v>
      </c>
      <c r="F69" s="324"/>
      <c r="G69" s="324">
        <v>0</v>
      </c>
      <c r="H69" s="324"/>
      <c r="I69" s="324">
        <v>0</v>
      </c>
      <c r="J69" s="324"/>
      <c r="K69" s="324">
        <v>0</v>
      </c>
      <c r="L69" s="324"/>
      <c r="M69" s="324">
        <v>0</v>
      </c>
      <c r="N69" s="324"/>
      <c r="O69" s="324">
        <f t="shared" si="14"/>
        <v>0</v>
      </c>
      <c r="P69" s="98" t="s">
        <v>29</v>
      </c>
    </row>
    <row r="70" spans="1:16" hidden="1" x14ac:dyDescent="0.2">
      <c r="A70" s="346" t="s">
        <v>194</v>
      </c>
      <c r="B70" s="324"/>
      <c r="C70" s="324">
        <v>0</v>
      </c>
      <c r="D70" s="324"/>
      <c r="E70" s="324">
        <v>0</v>
      </c>
      <c r="F70" s="324"/>
      <c r="G70" s="324">
        <v>0</v>
      </c>
      <c r="H70" s="324"/>
      <c r="I70" s="324">
        <v>0</v>
      </c>
      <c r="J70" s="324"/>
      <c r="K70" s="324">
        <v>0</v>
      </c>
      <c r="L70" s="324"/>
      <c r="M70" s="324">
        <v>0</v>
      </c>
      <c r="N70" s="324"/>
      <c r="O70" s="324">
        <f t="shared" si="14"/>
        <v>0</v>
      </c>
      <c r="P70" s="98" t="s">
        <v>29</v>
      </c>
    </row>
    <row r="71" spans="1:16" hidden="1" x14ac:dyDescent="0.2">
      <c r="A71" s="346" t="s">
        <v>196</v>
      </c>
      <c r="B71" s="324"/>
      <c r="C71" s="324">
        <v>0</v>
      </c>
      <c r="D71" s="324"/>
      <c r="E71" s="324">
        <v>0</v>
      </c>
      <c r="F71" s="324"/>
      <c r="G71" s="324">
        <v>0</v>
      </c>
      <c r="H71" s="324"/>
      <c r="I71" s="324">
        <v>0</v>
      </c>
      <c r="J71" s="324"/>
      <c r="K71" s="324">
        <v>0</v>
      </c>
      <c r="L71" s="324"/>
      <c r="M71" s="324">
        <v>0</v>
      </c>
      <c r="N71" s="324"/>
      <c r="O71" s="324">
        <f t="shared" si="14"/>
        <v>0</v>
      </c>
      <c r="P71" s="98" t="s">
        <v>29</v>
      </c>
    </row>
    <row r="72" spans="1:16" hidden="1" x14ac:dyDescent="0.2">
      <c r="A72" s="344" t="s">
        <v>197</v>
      </c>
      <c r="B72" s="339"/>
      <c r="C72" s="339">
        <v>0</v>
      </c>
      <c r="D72" s="339"/>
      <c r="E72" s="339">
        <v>0</v>
      </c>
      <c r="F72" s="339"/>
      <c r="G72" s="339">
        <v>0</v>
      </c>
      <c r="H72" s="339"/>
      <c r="I72" s="339">
        <v>0</v>
      </c>
      <c r="J72" s="339"/>
      <c r="K72" s="339">
        <v>0</v>
      </c>
      <c r="L72" s="339"/>
      <c r="M72" s="339">
        <v>0</v>
      </c>
      <c r="N72" s="339"/>
      <c r="O72" s="339">
        <f t="shared" si="14"/>
        <v>0</v>
      </c>
      <c r="P72" s="98" t="s">
        <v>29</v>
      </c>
    </row>
    <row r="73" spans="1:16" ht="15" x14ac:dyDescent="0.25">
      <c r="A73" s="128" t="s">
        <v>277</v>
      </c>
      <c r="B73" s="220">
        <f>SUM(B59:B72)</f>
        <v>0</v>
      </c>
      <c r="C73" s="220">
        <f t="shared" ref="C73:O73" si="15">SUM(C59:C72)</f>
        <v>19500</v>
      </c>
      <c r="D73" s="220">
        <f t="shared" si="15"/>
        <v>0</v>
      </c>
      <c r="E73" s="220">
        <f t="shared" si="15"/>
        <v>0</v>
      </c>
      <c r="F73" s="220">
        <f t="shared" si="15"/>
        <v>0</v>
      </c>
      <c r="G73" s="220">
        <f t="shared" si="15"/>
        <v>-19500</v>
      </c>
      <c r="H73" s="220">
        <f t="shared" si="15"/>
        <v>0</v>
      </c>
      <c r="I73" s="220">
        <f t="shared" si="15"/>
        <v>0</v>
      </c>
      <c r="J73" s="220">
        <f t="shared" si="15"/>
        <v>0</v>
      </c>
      <c r="K73" s="220">
        <f t="shared" si="15"/>
        <v>0</v>
      </c>
      <c r="L73" s="220">
        <f t="shared" si="15"/>
        <v>0</v>
      </c>
      <c r="M73" s="220">
        <f t="shared" si="15"/>
        <v>0</v>
      </c>
      <c r="N73" s="220">
        <f t="shared" si="15"/>
        <v>0</v>
      </c>
      <c r="O73" s="220">
        <f t="shared" si="15"/>
        <v>0</v>
      </c>
      <c r="P73" s="98" t="s">
        <v>29</v>
      </c>
    </row>
    <row r="74" spans="1:16" x14ac:dyDescent="0.2">
      <c r="P74" s="98" t="s">
        <v>30</v>
      </c>
    </row>
  </sheetData>
  <mergeCells count="24">
    <mergeCell ref="A1:O1"/>
    <mergeCell ref="A2:O2"/>
    <mergeCell ref="A3:O3"/>
    <mergeCell ref="A4:O4"/>
    <mergeCell ref="A5:M5"/>
    <mergeCell ref="F7:G7"/>
    <mergeCell ref="H7:I7"/>
    <mergeCell ref="J7:K7"/>
    <mergeCell ref="L7:M7"/>
    <mergeCell ref="A41:A43"/>
    <mergeCell ref="B41:G41"/>
    <mergeCell ref="H41:M41"/>
    <mergeCell ref="A6:A8"/>
    <mergeCell ref="B6:G6"/>
    <mergeCell ref="H6:M6"/>
    <mergeCell ref="B7:C7"/>
    <mergeCell ref="D7:E7"/>
    <mergeCell ref="N41:O42"/>
    <mergeCell ref="B42:C42"/>
    <mergeCell ref="D42:E42"/>
    <mergeCell ref="F42:G42"/>
    <mergeCell ref="H42:I42"/>
    <mergeCell ref="J42:K42"/>
    <mergeCell ref="L42:M42"/>
  </mergeCells>
  <printOptions horizontalCentered="1"/>
  <pageMargins left="0.7" right="0.7" top="0.52" bottom="0.39" header="0.3" footer="0.23"/>
  <pageSetup scale="92" orientation="landscape" r:id="rId1"/>
  <headerFooter>
    <oddHeader xml:space="preserve">&amp;L&amp;"Arial,Bold"&amp;12J. Financial Analysis of Program Changes
</oddHeader>
    <oddFooter>&amp;C&amp;"Arial,Regular"Exhibit J - Financial Analysis of Program Changes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view="pageBreakPreview" zoomScale="80" zoomScaleNormal="100" zoomScaleSheetLayoutView="80" workbookViewId="0">
      <selection activeCell="A2" sqref="A2:N2"/>
    </sheetView>
  </sheetViews>
  <sheetFormatPr defaultRowHeight="14.25" x14ac:dyDescent="0.2"/>
  <cols>
    <col min="1" max="1" width="9.42578125" style="9" customWidth="1"/>
    <col min="2" max="2" width="13.5703125" style="9" customWidth="1"/>
    <col min="3" max="3" width="3.7109375" style="9" customWidth="1"/>
    <col min="4" max="4" width="10.7109375" style="9" bestFit="1" customWidth="1"/>
    <col min="5" max="5" width="8.28515625" style="9" customWidth="1"/>
    <col min="6" max="6" width="12.7109375" style="9" customWidth="1"/>
    <col min="7" max="7" width="8.28515625" style="9" customWidth="1"/>
    <col min="8" max="8" width="12.7109375" style="9" customWidth="1"/>
    <col min="9" max="9" width="8.28515625" style="9" customWidth="1"/>
    <col min="10" max="10" width="12.7109375" style="9" customWidth="1"/>
    <col min="11" max="11" width="8.28515625" style="9" customWidth="1"/>
    <col min="12" max="12" width="12.7109375" style="9" customWidth="1"/>
    <col min="13" max="13" width="14" style="4" bestFit="1" customWidth="1"/>
    <col min="14" max="14" width="4.5703125" style="9" customWidth="1"/>
    <col min="15" max="15" width="116.710937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70" t="s">
        <v>272</v>
      </c>
      <c r="B1" s="370"/>
      <c r="C1" s="370"/>
      <c r="D1" s="370"/>
      <c r="E1" s="370"/>
      <c r="F1" s="370"/>
      <c r="G1" s="370"/>
      <c r="H1" s="370"/>
      <c r="I1" s="370"/>
      <c r="J1" s="370"/>
      <c r="K1" s="370"/>
      <c r="L1" s="370"/>
      <c r="M1" s="98" t="s">
        <v>29</v>
      </c>
      <c r="N1" s="6"/>
      <c r="O1" s="183" t="s">
        <v>31</v>
      </c>
      <c r="P1" s="6"/>
      <c r="Q1" s="6"/>
      <c r="R1" s="6"/>
      <c r="S1" s="6"/>
      <c r="T1" s="6"/>
      <c r="U1" s="6"/>
    </row>
    <row r="2" spans="1:21" ht="15" x14ac:dyDescent="0.2">
      <c r="A2" s="371" t="str">
        <f>'B. Summ of Req.'!A2:D2</f>
        <v>Office on Violence Against Women</v>
      </c>
      <c r="B2" s="371"/>
      <c r="C2" s="371"/>
      <c r="D2" s="371"/>
      <c r="E2" s="371"/>
      <c r="F2" s="371"/>
      <c r="G2" s="371"/>
      <c r="H2" s="371"/>
      <c r="I2" s="371"/>
      <c r="J2" s="371"/>
      <c r="K2" s="371"/>
      <c r="L2" s="371"/>
      <c r="M2" s="98" t="s">
        <v>29</v>
      </c>
      <c r="N2" s="7"/>
      <c r="O2" s="184"/>
      <c r="P2" s="7"/>
      <c r="Q2" s="7"/>
      <c r="R2" s="7"/>
      <c r="S2" s="7"/>
      <c r="T2" s="7"/>
      <c r="U2" s="7"/>
    </row>
    <row r="3" spans="1:21" ht="15" x14ac:dyDescent="0.25">
      <c r="A3" s="380" t="s">
        <v>1</v>
      </c>
      <c r="B3" s="380"/>
      <c r="C3" s="380"/>
      <c r="D3" s="380"/>
      <c r="E3" s="380"/>
      <c r="F3" s="380"/>
      <c r="G3" s="380"/>
      <c r="H3" s="380"/>
      <c r="I3" s="380"/>
      <c r="J3" s="380"/>
      <c r="K3" s="380"/>
      <c r="L3" s="380"/>
      <c r="M3" s="98" t="s">
        <v>29</v>
      </c>
      <c r="N3" s="10"/>
      <c r="O3" s="184" t="s">
        <v>282</v>
      </c>
      <c r="P3" s="10"/>
      <c r="Q3" s="10"/>
      <c r="R3" s="10"/>
      <c r="S3" s="10"/>
      <c r="T3" s="10"/>
      <c r="U3" s="10"/>
    </row>
    <row r="4" spans="1:21" x14ac:dyDescent="0.2">
      <c r="A4" s="377" t="s">
        <v>2</v>
      </c>
      <c r="B4" s="377"/>
      <c r="C4" s="377"/>
      <c r="D4" s="377"/>
      <c r="E4" s="377"/>
      <c r="F4" s="377"/>
      <c r="G4" s="377"/>
      <c r="H4" s="377"/>
      <c r="I4" s="377"/>
      <c r="J4" s="377"/>
      <c r="K4" s="377"/>
      <c r="L4" s="377"/>
      <c r="M4" s="98" t="s">
        <v>29</v>
      </c>
      <c r="N4" s="8"/>
      <c r="O4" s="184" t="s">
        <v>281</v>
      </c>
      <c r="P4" s="8"/>
      <c r="Q4" s="8"/>
      <c r="R4" s="8"/>
      <c r="S4" s="8"/>
      <c r="T4" s="8"/>
      <c r="U4" s="8"/>
    </row>
    <row r="5" spans="1:21" ht="15.75" thickBot="1" x14ac:dyDescent="0.3">
      <c r="A5" s="377"/>
      <c r="B5" s="377"/>
      <c r="C5" s="377"/>
      <c r="D5" s="377"/>
      <c r="E5" s="377"/>
      <c r="F5" s="377"/>
      <c r="G5" s="377"/>
      <c r="H5" s="377"/>
      <c r="I5" s="377"/>
      <c r="J5" s="377"/>
      <c r="K5" s="377"/>
      <c r="L5" s="377"/>
      <c r="M5" s="98" t="s">
        <v>29</v>
      </c>
      <c r="N5" s="8"/>
      <c r="O5" s="185"/>
      <c r="P5" s="8"/>
      <c r="Q5" s="8"/>
      <c r="R5" s="8"/>
      <c r="S5" s="8"/>
      <c r="T5" s="8"/>
      <c r="U5" s="8"/>
    </row>
    <row r="6" spans="1:21" ht="15" thickBot="1" x14ac:dyDescent="0.25">
      <c r="A6" s="377"/>
      <c r="B6" s="377"/>
      <c r="C6" s="377"/>
      <c r="D6" s="377"/>
      <c r="E6" s="377"/>
      <c r="F6" s="377"/>
      <c r="G6" s="377"/>
      <c r="H6" s="377"/>
      <c r="I6" s="377"/>
      <c r="J6" s="377"/>
      <c r="K6" s="377"/>
      <c r="L6" s="377"/>
      <c r="M6" s="98" t="s">
        <v>29</v>
      </c>
      <c r="N6" s="8"/>
      <c r="O6" s="8"/>
      <c r="P6" s="8"/>
      <c r="Q6" s="8"/>
      <c r="R6" s="8"/>
      <c r="S6" s="8"/>
      <c r="T6" s="8"/>
      <c r="U6" s="8"/>
    </row>
    <row r="7" spans="1:21" ht="30.75" customHeight="1" x14ac:dyDescent="0.25">
      <c r="A7" s="460" t="s">
        <v>226</v>
      </c>
      <c r="B7" s="461"/>
      <c r="C7" s="461"/>
      <c r="D7" s="462"/>
      <c r="E7" s="381" t="s">
        <v>7</v>
      </c>
      <c r="F7" s="381"/>
      <c r="G7" s="381" t="s">
        <v>8</v>
      </c>
      <c r="H7" s="381"/>
      <c r="I7" s="381" t="s">
        <v>34</v>
      </c>
      <c r="J7" s="381"/>
      <c r="K7" s="381" t="s">
        <v>140</v>
      </c>
      <c r="L7" s="382"/>
      <c r="M7" s="98" t="s">
        <v>29</v>
      </c>
      <c r="O7" s="5"/>
    </row>
    <row r="8" spans="1:21" ht="28.5" x14ac:dyDescent="0.2">
      <c r="A8" s="463"/>
      <c r="B8" s="464"/>
      <c r="C8" s="464"/>
      <c r="D8" s="465"/>
      <c r="E8" s="11" t="s">
        <v>4</v>
      </c>
      <c r="F8" s="11" t="s">
        <v>5</v>
      </c>
      <c r="G8" s="11" t="s">
        <v>4</v>
      </c>
      <c r="H8" s="11" t="s">
        <v>5</v>
      </c>
      <c r="I8" s="11" t="s">
        <v>4</v>
      </c>
      <c r="J8" s="11" t="s">
        <v>5</v>
      </c>
      <c r="K8" s="11" t="s">
        <v>4</v>
      </c>
      <c r="L8" s="12" t="s">
        <v>5</v>
      </c>
      <c r="M8" s="98" t="s">
        <v>29</v>
      </c>
      <c r="O8" s="196" t="s">
        <v>300</v>
      </c>
    </row>
    <row r="9" spans="1:21" ht="15" x14ac:dyDescent="0.25">
      <c r="A9" s="152" t="s">
        <v>227</v>
      </c>
      <c r="B9" s="153">
        <v>145700</v>
      </c>
      <c r="C9" s="154" t="s">
        <v>232</v>
      </c>
      <c r="D9" s="155">
        <v>199700</v>
      </c>
      <c r="E9" s="246">
        <v>0</v>
      </c>
      <c r="F9" s="246">
        <v>0</v>
      </c>
      <c r="G9" s="246">
        <v>0</v>
      </c>
      <c r="H9" s="246">
        <v>0</v>
      </c>
      <c r="I9" s="246">
        <v>0</v>
      </c>
      <c r="J9" s="246">
        <v>0</v>
      </c>
      <c r="K9" s="246">
        <f>I9-G9</f>
        <v>0</v>
      </c>
      <c r="L9" s="247">
        <f>J9-H9</f>
        <v>0</v>
      </c>
      <c r="M9" s="98" t="s">
        <v>29</v>
      </c>
      <c r="O9" s="5"/>
    </row>
    <row r="10" spans="1:21" ht="15" x14ac:dyDescent="0.25">
      <c r="A10" s="179" t="s">
        <v>273</v>
      </c>
      <c r="B10" s="157">
        <v>119554</v>
      </c>
      <c r="C10" s="158" t="s">
        <v>232</v>
      </c>
      <c r="D10" s="159">
        <v>179700</v>
      </c>
      <c r="E10" s="248">
        <v>0</v>
      </c>
      <c r="F10" s="248">
        <v>0</v>
      </c>
      <c r="G10" s="248">
        <v>0</v>
      </c>
      <c r="H10" s="248">
        <v>0</v>
      </c>
      <c r="I10" s="248">
        <v>0</v>
      </c>
      <c r="J10" s="248">
        <v>0</v>
      </c>
      <c r="K10" s="248">
        <f t="shared" ref="K10:K25" si="0">I10-G10</f>
        <v>0</v>
      </c>
      <c r="L10" s="249">
        <f t="shared" ref="L10:L25" si="1">J10-H10</f>
        <v>0</v>
      </c>
      <c r="M10" s="98" t="s">
        <v>29</v>
      </c>
      <c r="O10" s="5"/>
    </row>
    <row r="11" spans="1:21" ht="15" x14ac:dyDescent="0.25">
      <c r="A11" s="156" t="s">
        <v>212</v>
      </c>
      <c r="B11" s="157">
        <v>123758</v>
      </c>
      <c r="C11" s="158" t="s">
        <v>232</v>
      </c>
      <c r="D11" s="159">
        <v>155500</v>
      </c>
      <c r="E11" s="248">
        <v>0</v>
      </c>
      <c r="F11" s="248">
        <v>0</v>
      </c>
      <c r="G11" s="248">
        <v>0</v>
      </c>
      <c r="H11" s="248">
        <v>0</v>
      </c>
      <c r="I11" s="248">
        <v>0</v>
      </c>
      <c r="J11" s="248">
        <v>0</v>
      </c>
      <c r="K11" s="248">
        <f t="shared" si="0"/>
        <v>0</v>
      </c>
      <c r="L11" s="249">
        <f t="shared" si="1"/>
        <v>0</v>
      </c>
      <c r="M11" s="98" t="s">
        <v>29</v>
      </c>
      <c r="O11" s="5"/>
    </row>
    <row r="12" spans="1:21" ht="15" x14ac:dyDescent="0.25">
      <c r="A12" s="156" t="s">
        <v>213</v>
      </c>
      <c r="B12" s="157">
        <v>105211</v>
      </c>
      <c r="C12" s="158" t="s">
        <v>232</v>
      </c>
      <c r="D12" s="159">
        <v>136771</v>
      </c>
      <c r="E12" s="248">
        <v>0</v>
      </c>
      <c r="F12" s="248">
        <v>0</v>
      </c>
      <c r="G12" s="248">
        <v>0</v>
      </c>
      <c r="H12" s="248">
        <v>0</v>
      </c>
      <c r="I12" s="248">
        <v>0</v>
      </c>
      <c r="J12" s="248">
        <v>0</v>
      </c>
      <c r="K12" s="248">
        <f t="shared" si="0"/>
        <v>0</v>
      </c>
      <c r="L12" s="249">
        <f t="shared" si="1"/>
        <v>0</v>
      </c>
      <c r="M12" s="98" t="s">
        <v>29</v>
      </c>
      <c r="O12" s="5"/>
    </row>
    <row r="13" spans="1:21" ht="15" x14ac:dyDescent="0.25">
      <c r="A13" s="156" t="s">
        <v>214</v>
      </c>
      <c r="B13" s="157">
        <v>89033</v>
      </c>
      <c r="C13" s="158" t="s">
        <v>232</v>
      </c>
      <c r="D13" s="159">
        <v>115742</v>
      </c>
      <c r="E13" s="248">
        <v>0</v>
      </c>
      <c r="F13" s="248">
        <v>0</v>
      </c>
      <c r="G13" s="248">
        <v>0</v>
      </c>
      <c r="H13" s="248">
        <v>0</v>
      </c>
      <c r="I13" s="248">
        <v>0</v>
      </c>
      <c r="J13" s="248">
        <v>0</v>
      </c>
      <c r="K13" s="248">
        <f t="shared" si="0"/>
        <v>0</v>
      </c>
      <c r="L13" s="249">
        <f t="shared" si="1"/>
        <v>0</v>
      </c>
      <c r="M13" s="98" t="s">
        <v>29</v>
      </c>
      <c r="O13" s="5"/>
    </row>
    <row r="14" spans="1:21" ht="15" x14ac:dyDescent="0.25">
      <c r="A14" s="156" t="s">
        <v>215</v>
      </c>
      <c r="B14" s="157">
        <v>74872</v>
      </c>
      <c r="C14" s="158" t="s">
        <v>232</v>
      </c>
      <c r="D14" s="159">
        <v>97333</v>
      </c>
      <c r="E14" s="248">
        <v>0</v>
      </c>
      <c r="F14" s="248">
        <v>0</v>
      </c>
      <c r="G14" s="248">
        <v>0</v>
      </c>
      <c r="H14" s="248">
        <v>0</v>
      </c>
      <c r="I14" s="248">
        <v>0</v>
      </c>
      <c r="J14" s="248">
        <v>0</v>
      </c>
      <c r="K14" s="248">
        <f t="shared" si="0"/>
        <v>0</v>
      </c>
      <c r="L14" s="249">
        <f t="shared" si="1"/>
        <v>0</v>
      </c>
      <c r="M14" s="98" t="s">
        <v>29</v>
      </c>
      <c r="O14" s="5"/>
    </row>
    <row r="15" spans="1:21" ht="15" x14ac:dyDescent="0.25">
      <c r="A15" s="156" t="s">
        <v>216</v>
      </c>
      <c r="B15" s="157">
        <v>62467</v>
      </c>
      <c r="C15" s="158" t="s">
        <v>232</v>
      </c>
      <c r="D15" s="159">
        <v>81204</v>
      </c>
      <c r="E15" s="248">
        <v>0</v>
      </c>
      <c r="F15" s="248">
        <v>0</v>
      </c>
      <c r="G15" s="248">
        <v>0</v>
      </c>
      <c r="H15" s="248">
        <v>0</v>
      </c>
      <c r="I15" s="248">
        <v>0</v>
      </c>
      <c r="J15" s="248">
        <v>0</v>
      </c>
      <c r="K15" s="248">
        <f t="shared" si="0"/>
        <v>0</v>
      </c>
      <c r="L15" s="249">
        <f t="shared" si="1"/>
        <v>0</v>
      </c>
      <c r="M15" s="98" t="s">
        <v>29</v>
      </c>
      <c r="O15" s="5"/>
    </row>
    <row r="16" spans="1:21" ht="15" x14ac:dyDescent="0.25">
      <c r="A16" s="156" t="s">
        <v>217</v>
      </c>
      <c r="B16" s="157">
        <v>56857</v>
      </c>
      <c r="C16" s="158" t="s">
        <v>232</v>
      </c>
      <c r="D16" s="159">
        <v>73917</v>
      </c>
      <c r="E16" s="248">
        <v>0</v>
      </c>
      <c r="F16" s="248">
        <v>0</v>
      </c>
      <c r="G16" s="248">
        <v>0</v>
      </c>
      <c r="H16" s="248">
        <v>0</v>
      </c>
      <c r="I16" s="248">
        <v>0</v>
      </c>
      <c r="J16" s="248">
        <v>0</v>
      </c>
      <c r="K16" s="248">
        <f t="shared" si="0"/>
        <v>0</v>
      </c>
      <c r="L16" s="249">
        <f t="shared" si="1"/>
        <v>0</v>
      </c>
      <c r="M16" s="98" t="s">
        <v>29</v>
      </c>
      <c r="O16" s="5"/>
    </row>
    <row r="17" spans="1:15" ht="15" x14ac:dyDescent="0.25">
      <c r="A17" s="156" t="s">
        <v>218</v>
      </c>
      <c r="B17" s="160">
        <v>51630</v>
      </c>
      <c r="C17" s="161" t="s">
        <v>232</v>
      </c>
      <c r="D17" s="162">
        <v>67114</v>
      </c>
      <c r="E17" s="248">
        <v>0</v>
      </c>
      <c r="F17" s="248">
        <v>0</v>
      </c>
      <c r="G17" s="248">
        <v>0</v>
      </c>
      <c r="H17" s="248">
        <v>0</v>
      </c>
      <c r="I17" s="248">
        <v>0</v>
      </c>
      <c r="J17" s="248">
        <v>0</v>
      </c>
      <c r="K17" s="248">
        <f t="shared" si="0"/>
        <v>0</v>
      </c>
      <c r="L17" s="249">
        <f t="shared" si="1"/>
        <v>0</v>
      </c>
      <c r="M17" s="98" t="s">
        <v>29</v>
      </c>
      <c r="O17" s="5"/>
    </row>
    <row r="18" spans="1:15" ht="15" x14ac:dyDescent="0.25">
      <c r="A18" s="156" t="s">
        <v>219</v>
      </c>
      <c r="B18" s="160">
        <v>46745</v>
      </c>
      <c r="C18" s="161" t="s">
        <v>232</v>
      </c>
      <c r="D18" s="162">
        <v>60765</v>
      </c>
      <c r="E18" s="248">
        <v>0</v>
      </c>
      <c r="F18" s="248">
        <v>0</v>
      </c>
      <c r="G18" s="248">
        <v>0</v>
      </c>
      <c r="H18" s="248">
        <v>0</v>
      </c>
      <c r="I18" s="248">
        <v>0</v>
      </c>
      <c r="J18" s="248">
        <v>0</v>
      </c>
      <c r="K18" s="248">
        <f t="shared" si="0"/>
        <v>0</v>
      </c>
      <c r="L18" s="249">
        <f t="shared" si="1"/>
        <v>0</v>
      </c>
      <c r="M18" s="98" t="s">
        <v>29</v>
      </c>
      <c r="O18" s="5"/>
    </row>
    <row r="19" spans="1:15" ht="15" x14ac:dyDescent="0.25">
      <c r="A19" s="156" t="s">
        <v>220</v>
      </c>
      <c r="B19" s="160">
        <v>42209</v>
      </c>
      <c r="C19" s="161" t="s">
        <v>232</v>
      </c>
      <c r="D19" s="162">
        <v>54875</v>
      </c>
      <c r="E19" s="248">
        <v>0</v>
      </c>
      <c r="F19" s="248">
        <v>0</v>
      </c>
      <c r="G19" s="248">
        <v>0</v>
      </c>
      <c r="H19" s="248">
        <v>0</v>
      </c>
      <c r="I19" s="248">
        <v>0</v>
      </c>
      <c r="J19" s="248">
        <v>0</v>
      </c>
      <c r="K19" s="248">
        <f t="shared" si="0"/>
        <v>0</v>
      </c>
      <c r="L19" s="249">
        <f t="shared" si="1"/>
        <v>0</v>
      </c>
      <c r="M19" s="98" t="s">
        <v>29</v>
      </c>
      <c r="O19" s="5"/>
    </row>
    <row r="20" spans="1:15" ht="15" x14ac:dyDescent="0.25">
      <c r="A20" s="156" t="s">
        <v>221</v>
      </c>
      <c r="B20" s="160">
        <v>37983</v>
      </c>
      <c r="C20" s="161" t="s">
        <v>232</v>
      </c>
      <c r="D20" s="162">
        <v>49375</v>
      </c>
      <c r="E20" s="248">
        <v>0</v>
      </c>
      <c r="F20" s="248">
        <v>0</v>
      </c>
      <c r="G20" s="248">
        <v>0</v>
      </c>
      <c r="H20" s="248">
        <v>0</v>
      </c>
      <c r="I20" s="248">
        <v>0</v>
      </c>
      <c r="J20" s="248">
        <v>0</v>
      </c>
      <c r="K20" s="248">
        <f t="shared" si="0"/>
        <v>0</v>
      </c>
      <c r="L20" s="249">
        <f t="shared" si="1"/>
        <v>0</v>
      </c>
      <c r="M20" s="98" t="s">
        <v>29</v>
      </c>
      <c r="O20" s="5"/>
    </row>
    <row r="21" spans="1:15" ht="15" x14ac:dyDescent="0.25">
      <c r="A21" s="156" t="s">
        <v>222</v>
      </c>
      <c r="B21" s="160">
        <v>37075</v>
      </c>
      <c r="C21" s="161" t="s">
        <v>232</v>
      </c>
      <c r="D21" s="162">
        <v>44293</v>
      </c>
      <c r="E21" s="248">
        <v>0</v>
      </c>
      <c r="F21" s="248">
        <v>0</v>
      </c>
      <c r="G21" s="248">
        <v>0</v>
      </c>
      <c r="H21" s="248">
        <v>0</v>
      </c>
      <c r="I21" s="248">
        <v>0</v>
      </c>
      <c r="J21" s="248">
        <v>0</v>
      </c>
      <c r="K21" s="248">
        <f t="shared" si="0"/>
        <v>0</v>
      </c>
      <c r="L21" s="249">
        <f t="shared" si="1"/>
        <v>0</v>
      </c>
      <c r="M21" s="98" t="s">
        <v>29</v>
      </c>
      <c r="O21" s="5"/>
    </row>
    <row r="22" spans="1:15" x14ac:dyDescent="0.2">
      <c r="A22" s="156" t="s">
        <v>228</v>
      </c>
      <c r="B22" s="160">
        <v>30456</v>
      </c>
      <c r="C22" s="161" t="s">
        <v>232</v>
      </c>
      <c r="D22" s="162">
        <v>39590</v>
      </c>
      <c r="E22" s="248">
        <v>0</v>
      </c>
      <c r="F22" s="248">
        <v>0</v>
      </c>
      <c r="G22" s="248">
        <v>0</v>
      </c>
      <c r="H22" s="248">
        <v>0</v>
      </c>
      <c r="I22" s="248">
        <v>0</v>
      </c>
      <c r="J22" s="248">
        <v>0</v>
      </c>
      <c r="K22" s="248">
        <f t="shared" si="0"/>
        <v>0</v>
      </c>
      <c r="L22" s="249">
        <f t="shared" si="1"/>
        <v>0</v>
      </c>
      <c r="M22" s="98" t="s">
        <v>29</v>
      </c>
      <c r="O22" s="24"/>
    </row>
    <row r="23" spans="1:15" x14ac:dyDescent="0.2">
      <c r="A23" s="156" t="s">
        <v>229</v>
      </c>
      <c r="B23" s="160">
        <v>27130</v>
      </c>
      <c r="C23" s="161" t="s">
        <v>232</v>
      </c>
      <c r="D23" s="162">
        <v>35269</v>
      </c>
      <c r="E23" s="248">
        <v>0</v>
      </c>
      <c r="F23" s="248">
        <v>0</v>
      </c>
      <c r="G23" s="248">
        <v>0</v>
      </c>
      <c r="H23" s="248">
        <v>0</v>
      </c>
      <c r="I23" s="248">
        <v>0</v>
      </c>
      <c r="J23" s="248">
        <v>0</v>
      </c>
      <c r="K23" s="248">
        <f t="shared" si="0"/>
        <v>0</v>
      </c>
      <c r="L23" s="249">
        <f t="shared" si="1"/>
        <v>0</v>
      </c>
      <c r="M23" s="98" t="s">
        <v>29</v>
      </c>
    </row>
    <row r="24" spans="1:15" x14ac:dyDescent="0.2">
      <c r="A24" s="156" t="s">
        <v>230</v>
      </c>
      <c r="B24" s="160">
        <v>24865</v>
      </c>
      <c r="C24" s="161" t="s">
        <v>232</v>
      </c>
      <c r="D24" s="162">
        <v>31292</v>
      </c>
      <c r="E24" s="248">
        <v>0</v>
      </c>
      <c r="F24" s="248">
        <v>0</v>
      </c>
      <c r="G24" s="248">
        <v>0</v>
      </c>
      <c r="H24" s="248">
        <v>0</v>
      </c>
      <c r="I24" s="248">
        <v>0</v>
      </c>
      <c r="J24" s="248">
        <v>0</v>
      </c>
      <c r="K24" s="248">
        <f t="shared" si="0"/>
        <v>0</v>
      </c>
      <c r="L24" s="249">
        <f t="shared" si="1"/>
        <v>0</v>
      </c>
      <c r="M24" s="98" t="s">
        <v>29</v>
      </c>
    </row>
    <row r="25" spans="1:15" x14ac:dyDescent="0.2">
      <c r="A25" s="151" t="s">
        <v>231</v>
      </c>
      <c r="B25" s="146">
        <v>22115</v>
      </c>
      <c r="C25" s="147" t="s">
        <v>232</v>
      </c>
      <c r="D25" s="148">
        <v>27663</v>
      </c>
      <c r="E25" s="218">
        <v>0</v>
      </c>
      <c r="F25" s="218">
        <v>0</v>
      </c>
      <c r="G25" s="218">
        <v>0</v>
      </c>
      <c r="H25" s="218">
        <v>0</v>
      </c>
      <c r="I25" s="218">
        <v>0</v>
      </c>
      <c r="J25" s="218">
        <v>0</v>
      </c>
      <c r="K25" s="218">
        <f t="shared" si="0"/>
        <v>0</v>
      </c>
      <c r="L25" s="250">
        <f t="shared" si="1"/>
        <v>0</v>
      </c>
      <c r="M25" s="98" t="s">
        <v>29</v>
      </c>
    </row>
    <row r="26" spans="1:15" ht="15" x14ac:dyDescent="0.25">
      <c r="A26" s="466" t="s">
        <v>233</v>
      </c>
      <c r="B26" s="467"/>
      <c r="C26" s="467"/>
      <c r="D26" s="468"/>
      <c r="E26" s="220">
        <f t="shared" ref="E26:L26" si="2">SUM(E9:E25)</f>
        <v>0</v>
      </c>
      <c r="F26" s="220">
        <f t="shared" si="2"/>
        <v>0</v>
      </c>
      <c r="G26" s="220">
        <f t="shared" si="2"/>
        <v>0</v>
      </c>
      <c r="H26" s="220">
        <f t="shared" si="2"/>
        <v>0</v>
      </c>
      <c r="I26" s="220">
        <f t="shared" si="2"/>
        <v>0</v>
      </c>
      <c r="J26" s="220">
        <f t="shared" si="2"/>
        <v>0</v>
      </c>
      <c r="K26" s="220">
        <f t="shared" si="2"/>
        <v>0</v>
      </c>
      <c r="L26" s="221">
        <f t="shared" si="2"/>
        <v>0</v>
      </c>
      <c r="M26" s="98" t="s">
        <v>29</v>
      </c>
      <c r="O26" s="192" t="s">
        <v>301</v>
      </c>
    </row>
    <row r="27" spans="1:15" ht="15" x14ac:dyDescent="0.25">
      <c r="A27" s="469" t="s">
        <v>234</v>
      </c>
      <c r="B27" s="470"/>
      <c r="C27" s="470"/>
      <c r="D27" s="470"/>
      <c r="E27" s="246"/>
      <c r="F27" s="251">
        <v>0</v>
      </c>
      <c r="G27" s="246"/>
      <c r="H27" s="251">
        <v>0</v>
      </c>
      <c r="I27" s="246"/>
      <c r="J27" s="251">
        <v>0</v>
      </c>
      <c r="K27" s="246"/>
      <c r="L27" s="252"/>
      <c r="M27" s="98" t="s">
        <v>29</v>
      </c>
    </row>
    <row r="28" spans="1:15" ht="15" x14ac:dyDescent="0.25">
      <c r="A28" s="471" t="s">
        <v>235</v>
      </c>
      <c r="B28" s="472"/>
      <c r="C28" s="472"/>
      <c r="D28" s="472"/>
      <c r="E28" s="248"/>
      <c r="F28" s="253">
        <v>0</v>
      </c>
      <c r="G28" s="248"/>
      <c r="H28" s="253">
        <v>0</v>
      </c>
      <c r="I28" s="248"/>
      <c r="J28" s="253">
        <v>0</v>
      </c>
      <c r="K28" s="248"/>
      <c r="L28" s="254"/>
      <c r="M28" s="98" t="s">
        <v>29</v>
      </c>
      <c r="O28" s="270" t="s">
        <v>319</v>
      </c>
    </row>
    <row r="29" spans="1:15" ht="15.75" thickBot="1" x14ac:dyDescent="0.3">
      <c r="A29" s="458" t="s">
        <v>236</v>
      </c>
      <c r="B29" s="459"/>
      <c r="C29" s="459"/>
      <c r="D29" s="459"/>
      <c r="E29" s="255"/>
      <c r="F29" s="256">
        <v>0</v>
      </c>
      <c r="G29" s="255"/>
      <c r="H29" s="256">
        <v>0</v>
      </c>
      <c r="I29" s="255"/>
      <c r="J29" s="256">
        <v>0</v>
      </c>
      <c r="K29" s="255"/>
      <c r="L29" s="257"/>
      <c r="M29" s="98" t="s">
        <v>29</v>
      </c>
      <c r="O29" s="5" t="s">
        <v>302</v>
      </c>
    </row>
    <row r="30" spans="1:15" x14ac:dyDescent="0.2">
      <c r="M30" s="98" t="s">
        <v>29</v>
      </c>
    </row>
    <row r="31" spans="1:15" x14ac:dyDescent="0.2">
      <c r="M31" s="98" t="s">
        <v>30</v>
      </c>
    </row>
    <row r="32" spans="1:15" x14ac:dyDescent="0.2">
      <c r="M32" s="98"/>
    </row>
    <row r="33" spans="13:13" x14ac:dyDescent="0.2">
      <c r="M33" s="98"/>
    </row>
  </sheetData>
  <mergeCells count="15">
    <mergeCell ref="A29:D29"/>
    <mergeCell ref="A7:D8"/>
    <mergeCell ref="A26:D26"/>
    <mergeCell ref="A27:D27"/>
    <mergeCell ref="A28:D28"/>
    <mergeCell ref="E7:F7"/>
    <mergeCell ref="G7:H7"/>
    <mergeCell ref="I7:J7"/>
    <mergeCell ref="K7:L7"/>
    <mergeCell ref="A1:L1"/>
    <mergeCell ref="A2:L2"/>
    <mergeCell ref="A3:L3"/>
    <mergeCell ref="A4:L4"/>
    <mergeCell ref="A5:L5"/>
    <mergeCell ref="A6:L6"/>
  </mergeCells>
  <printOptions horizontalCentered="1"/>
  <pageMargins left="0.7" right="0.7" top="0.75" bottom="0.75" header="0.3" footer="0.3"/>
  <pageSetup orientation="landscape" r:id="rId1"/>
  <headerFooter>
    <oddHeader>&amp;L&amp;"Arial,Bold"&amp;12K. Summary of Requirements by Grade</oddHeader>
    <oddFooter>&amp;C&amp;"Arial,Regular"Exhibit K - Summary of Requirements by Grade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tabSelected="1" zoomScaleNormal="100" zoomScaleSheetLayoutView="90" workbookViewId="0">
      <pane xSplit="1" ySplit="7" topLeftCell="B32" activePane="bottomRight" state="frozen"/>
      <selection activeCell="A2" sqref="A2:N2"/>
      <selection pane="topRight" activeCell="A2" sqref="A2:N2"/>
      <selection pane="bottomLeft" activeCell="A2" sqref="A2:N2"/>
      <selection pane="bottomRight" activeCell="M53" sqref="M53"/>
    </sheetView>
  </sheetViews>
  <sheetFormatPr defaultRowHeight="14.25" x14ac:dyDescent="0.2"/>
  <cols>
    <col min="1" max="1" width="86.5703125" style="9" customWidth="1"/>
    <col min="2" max="2" width="8.28515625" style="9" customWidth="1"/>
    <col min="3" max="3" width="12.7109375" style="9" customWidth="1"/>
    <col min="4" max="4" width="8.28515625" style="9" customWidth="1"/>
    <col min="5" max="5" width="12.7109375" style="9" customWidth="1"/>
    <col min="6" max="6" width="8.28515625" style="9" customWidth="1"/>
    <col min="7" max="7" width="12.7109375" style="9" customWidth="1"/>
    <col min="8" max="8" width="8.28515625" style="9" customWidth="1"/>
    <col min="9" max="9" width="12.7109375" style="9" customWidth="1"/>
    <col min="10" max="10" width="14" style="4" bestFit="1" customWidth="1"/>
    <col min="11" max="11" width="4.5703125" style="9" customWidth="1"/>
    <col min="12" max="13" width="8.28515625" style="9" customWidth="1"/>
    <col min="14" max="14" width="12.7109375" style="9" customWidth="1"/>
    <col min="15" max="16" width="8.28515625" style="9" customWidth="1"/>
    <col min="17" max="17" width="12.7109375" style="9" customWidth="1"/>
    <col min="18" max="16384" width="9.140625" style="9"/>
  </cols>
  <sheetData>
    <row r="1" spans="1:17" ht="18" x14ac:dyDescent="0.25">
      <c r="A1" s="370" t="s">
        <v>175</v>
      </c>
      <c r="B1" s="370"/>
      <c r="C1" s="370"/>
      <c r="D1" s="370"/>
      <c r="E1" s="370"/>
      <c r="F1" s="370"/>
      <c r="G1" s="370"/>
      <c r="H1" s="370"/>
      <c r="I1" s="370"/>
      <c r="J1" s="98" t="s">
        <v>29</v>
      </c>
      <c r="K1" s="6"/>
      <c r="L1" s="6"/>
      <c r="M1" s="6"/>
      <c r="N1" s="6"/>
      <c r="O1" s="6"/>
      <c r="P1" s="6"/>
      <c r="Q1" s="6"/>
    </row>
    <row r="2" spans="1:17" ht="15" x14ac:dyDescent="0.2">
      <c r="A2" s="371" t="str">
        <f>'B. Summ of Req.'!A2:D2</f>
        <v>Office on Violence Against Women</v>
      </c>
      <c r="B2" s="371"/>
      <c r="C2" s="371"/>
      <c r="D2" s="371"/>
      <c r="E2" s="371"/>
      <c r="F2" s="371"/>
      <c r="G2" s="371"/>
      <c r="H2" s="371"/>
      <c r="I2" s="371"/>
      <c r="J2" s="98" t="s">
        <v>29</v>
      </c>
      <c r="K2" s="7"/>
      <c r="L2" s="7"/>
      <c r="M2" s="7"/>
      <c r="N2" s="7"/>
      <c r="O2" s="7"/>
      <c r="P2" s="7"/>
      <c r="Q2" s="7"/>
    </row>
    <row r="3" spans="1:17" x14ac:dyDescent="0.2">
      <c r="A3" s="372" t="s">
        <v>401</v>
      </c>
      <c r="B3" s="380"/>
      <c r="C3" s="380"/>
      <c r="D3" s="380"/>
      <c r="E3" s="380"/>
      <c r="F3" s="380"/>
      <c r="G3" s="380"/>
      <c r="H3" s="380"/>
      <c r="I3" s="380"/>
      <c r="J3" s="98" t="s">
        <v>29</v>
      </c>
      <c r="K3" s="10"/>
      <c r="L3" s="10"/>
      <c r="M3" s="10"/>
      <c r="N3" s="10"/>
      <c r="O3" s="10"/>
      <c r="P3" s="10"/>
      <c r="Q3" s="10"/>
    </row>
    <row r="4" spans="1:17" x14ac:dyDescent="0.2">
      <c r="A4" s="377" t="s">
        <v>2</v>
      </c>
      <c r="B4" s="377"/>
      <c r="C4" s="377"/>
      <c r="D4" s="377"/>
      <c r="E4" s="377"/>
      <c r="F4" s="377"/>
      <c r="G4" s="377"/>
      <c r="H4" s="377"/>
      <c r="I4" s="377"/>
      <c r="J4" s="98" t="s">
        <v>29</v>
      </c>
      <c r="K4" s="8"/>
      <c r="L4" s="8"/>
      <c r="M4" s="8"/>
      <c r="N4" s="8"/>
      <c r="O4" s="8"/>
      <c r="P4" s="8"/>
      <c r="Q4" s="8"/>
    </row>
    <row r="5" spans="1:17" ht="15" thickBot="1" x14ac:dyDescent="0.25">
      <c r="A5" s="377"/>
      <c r="B5" s="377"/>
      <c r="C5" s="377"/>
      <c r="D5" s="377"/>
      <c r="E5" s="377"/>
      <c r="F5" s="377"/>
      <c r="G5" s="377"/>
      <c r="H5" s="377"/>
      <c r="I5" s="377"/>
      <c r="J5" s="98" t="s">
        <v>29</v>
      </c>
      <c r="K5" s="8"/>
      <c r="L5" s="8"/>
      <c r="M5" s="8"/>
      <c r="N5" s="8"/>
      <c r="O5" s="8"/>
      <c r="P5" s="8"/>
      <c r="Q5" s="8"/>
    </row>
    <row r="6" spans="1:17" ht="15" x14ac:dyDescent="0.2">
      <c r="A6" s="378" t="s">
        <v>176</v>
      </c>
      <c r="B6" s="381" t="s">
        <v>139</v>
      </c>
      <c r="C6" s="381"/>
      <c r="D6" s="381" t="s">
        <v>326</v>
      </c>
      <c r="E6" s="381"/>
      <c r="F6" s="381" t="s">
        <v>34</v>
      </c>
      <c r="G6" s="381"/>
      <c r="H6" s="381" t="s">
        <v>140</v>
      </c>
      <c r="I6" s="382"/>
      <c r="J6" s="98" t="s">
        <v>29</v>
      </c>
    </row>
    <row r="7" spans="1:17" ht="28.5" x14ac:dyDescent="0.2">
      <c r="A7" s="379"/>
      <c r="B7" s="101" t="s">
        <v>44</v>
      </c>
      <c r="C7" s="11" t="s">
        <v>5</v>
      </c>
      <c r="D7" s="11" t="s">
        <v>44</v>
      </c>
      <c r="E7" s="311" t="s">
        <v>402</v>
      </c>
      <c r="F7" s="11" t="s">
        <v>44</v>
      </c>
      <c r="G7" s="11" t="s">
        <v>5</v>
      </c>
      <c r="H7" s="11" t="s">
        <v>44</v>
      </c>
      <c r="I7" s="12" t="s">
        <v>5</v>
      </c>
      <c r="J7" s="98" t="s">
        <v>29</v>
      </c>
    </row>
    <row r="8" spans="1:17" x14ac:dyDescent="0.2">
      <c r="A8" s="110" t="s">
        <v>177</v>
      </c>
      <c r="B8" s="215">
        <v>55</v>
      </c>
      <c r="C8" s="215">
        <v>5453</v>
      </c>
      <c r="D8" s="215">
        <v>55</v>
      </c>
      <c r="E8" s="215">
        <v>6762</v>
      </c>
      <c r="F8" s="215">
        <v>55</v>
      </c>
      <c r="G8" s="215">
        <v>6918</v>
      </c>
      <c r="H8" s="215">
        <f>F8-D8</f>
        <v>0</v>
      </c>
      <c r="I8" s="216">
        <f>G8-E8</f>
        <v>156</v>
      </c>
      <c r="J8" s="98" t="s">
        <v>29</v>
      </c>
    </row>
    <row r="9" spans="1:17" x14ac:dyDescent="0.2">
      <c r="A9" s="111" t="s">
        <v>178</v>
      </c>
      <c r="B9" s="33">
        <v>3</v>
      </c>
      <c r="C9" s="33">
        <v>751</v>
      </c>
      <c r="D9" s="33">
        <v>3</v>
      </c>
      <c r="E9" s="33">
        <v>787</v>
      </c>
      <c r="F9" s="33">
        <v>3</v>
      </c>
      <c r="G9" s="33">
        <v>780</v>
      </c>
      <c r="H9" s="33">
        <f t="shared" ref="H9:H13" si="0">F9-D9</f>
        <v>0</v>
      </c>
      <c r="I9" s="217">
        <f t="shared" ref="I9:I13" si="1">G9-E9</f>
        <v>-7</v>
      </c>
      <c r="J9" s="98" t="s">
        <v>29</v>
      </c>
    </row>
    <row r="10" spans="1:17" x14ac:dyDescent="0.2">
      <c r="A10" s="181" t="s">
        <v>278</v>
      </c>
      <c r="B10" s="33">
        <f>SUM(B11:B12)</f>
        <v>0</v>
      </c>
      <c r="C10" s="33">
        <v>1</v>
      </c>
      <c r="D10" s="33">
        <f t="shared" ref="D10:G10" si="2">SUM(D11:D12)</f>
        <v>0</v>
      </c>
      <c r="E10" s="33">
        <f t="shared" si="2"/>
        <v>0</v>
      </c>
      <c r="F10" s="33">
        <f t="shared" si="2"/>
        <v>0</v>
      </c>
      <c r="G10" s="33">
        <f t="shared" si="2"/>
        <v>0</v>
      </c>
      <c r="H10" s="33">
        <f t="shared" si="0"/>
        <v>0</v>
      </c>
      <c r="I10" s="217">
        <f t="shared" si="1"/>
        <v>0</v>
      </c>
      <c r="J10" s="98" t="s">
        <v>29</v>
      </c>
    </row>
    <row r="11" spans="1:17" x14ac:dyDescent="0.2">
      <c r="A11" s="112" t="s">
        <v>43</v>
      </c>
      <c r="B11" s="258">
        <v>0</v>
      </c>
      <c r="C11" s="258">
        <v>0</v>
      </c>
      <c r="D11" s="258">
        <v>0</v>
      </c>
      <c r="E11" s="258">
        <v>0</v>
      </c>
      <c r="F11" s="258">
        <v>0</v>
      </c>
      <c r="G11" s="258">
        <v>0</v>
      </c>
      <c r="H11" s="258">
        <f t="shared" si="0"/>
        <v>0</v>
      </c>
      <c r="I11" s="259">
        <f t="shared" si="1"/>
        <v>0</v>
      </c>
      <c r="J11" s="98" t="s">
        <v>29</v>
      </c>
    </row>
    <row r="12" spans="1:17" x14ac:dyDescent="0.2">
      <c r="A12" s="112" t="s">
        <v>179</v>
      </c>
      <c r="B12" s="258">
        <v>0</v>
      </c>
      <c r="C12" s="258">
        <v>0</v>
      </c>
      <c r="D12" s="258">
        <v>0</v>
      </c>
      <c r="E12" s="258">
        <v>0</v>
      </c>
      <c r="F12" s="258">
        <v>0</v>
      </c>
      <c r="G12" s="258">
        <v>0</v>
      </c>
      <c r="H12" s="258">
        <f t="shared" si="0"/>
        <v>0</v>
      </c>
      <c r="I12" s="259">
        <f t="shared" si="1"/>
        <v>0</v>
      </c>
      <c r="J12" s="98" t="s">
        <v>29</v>
      </c>
    </row>
    <row r="13" spans="1:17" x14ac:dyDescent="0.2">
      <c r="A13" s="111" t="s">
        <v>180</v>
      </c>
      <c r="B13" s="233">
        <v>0</v>
      </c>
      <c r="C13" s="233">
        <v>0</v>
      </c>
      <c r="D13" s="233">
        <v>0</v>
      </c>
      <c r="E13" s="233">
        <v>0</v>
      </c>
      <c r="F13" s="233">
        <v>0</v>
      </c>
      <c r="G13" s="233">
        <v>0</v>
      </c>
      <c r="H13" s="233">
        <f t="shared" si="0"/>
        <v>0</v>
      </c>
      <c r="I13" s="234">
        <f t="shared" si="1"/>
        <v>0</v>
      </c>
      <c r="J13" s="98" t="s">
        <v>29</v>
      </c>
    </row>
    <row r="14" spans="1:17" ht="15" x14ac:dyDescent="0.25">
      <c r="A14" s="114" t="s">
        <v>39</v>
      </c>
      <c r="B14" s="202">
        <f>SUM(B8:B10,B13)</f>
        <v>58</v>
      </c>
      <c r="C14" s="202">
        <f t="shared" ref="C14:I14" si="3">SUM(C8:C10,C13)</f>
        <v>6205</v>
      </c>
      <c r="D14" s="202">
        <f t="shared" si="3"/>
        <v>58</v>
      </c>
      <c r="E14" s="202">
        <f t="shared" si="3"/>
        <v>7549</v>
      </c>
      <c r="F14" s="202">
        <f t="shared" si="3"/>
        <v>58</v>
      </c>
      <c r="G14" s="202">
        <f t="shared" si="3"/>
        <v>7698</v>
      </c>
      <c r="H14" s="202">
        <f t="shared" si="3"/>
        <v>0</v>
      </c>
      <c r="I14" s="206">
        <f t="shared" si="3"/>
        <v>149</v>
      </c>
      <c r="J14" s="98" t="s">
        <v>29</v>
      </c>
    </row>
    <row r="15" spans="1:17" ht="15" x14ac:dyDescent="0.25">
      <c r="A15" s="113" t="s">
        <v>181</v>
      </c>
      <c r="B15" s="33"/>
      <c r="C15" s="33"/>
      <c r="D15" s="33"/>
      <c r="E15" s="33"/>
      <c r="F15" s="33"/>
      <c r="G15" s="33"/>
      <c r="H15" s="33"/>
      <c r="I15" s="217"/>
      <c r="J15" s="98" t="s">
        <v>29</v>
      </c>
    </row>
    <row r="16" spans="1:17" x14ac:dyDescent="0.2">
      <c r="A16" s="111" t="s">
        <v>182</v>
      </c>
      <c r="B16" s="33"/>
      <c r="C16" s="33">
        <v>1823</v>
      </c>
      <c r="D16" s="33"/>
      <c r="E16" s="33">
        <v>2010</v>
      </c>
      <c r="F16" s="33"/>
      <c r="G16" s="33">
        <v>1999</v>
      </c>
      <c r="H16" s="33"/>
      <c r="I16" s="217">
        <f t="shared" ref="I16:I36" si="4">G16-E16</f>
        <v>-11</v>
      </c>
      <c r="J16" s="98" t="s">
        <v>29</v>
      </c>
    </row>
    <row r="17" spans="1:10" x14ac:dyDescent="0.2">
      <c r="A17" s="111" t="s">
        <v>183</v>
      </c>
      <c r="B17" s="33"/>
      <c r="C17" s="33">
        <v>0</v>
      </c>
      <c r="D17" s="33"/>
      <c r="E17" s="33">
        <v>0</v>
      </c>
      <c r="F17" s="33"/>
      <c r="G17" s="33">
        <v>0</v>
      </c>
      <c r="H17" s="33"/>
      <c r="I17" s="217">
        <f t="shared" si="4"/>
        <v>0</v>
      </c>
      <c r="J17" s="98" t="s">
        <v>29</v>
      </c>
    </row>
    <row r="18" spans="1:10" x14ac:dyDescent="0.2">
      <c r="A18" s="111" t="s">
        <v>184</v>
      </c>
      <c r="B18" s="33"/>
      <c r="C18" s="33">
        <v>329</v>
      </c>
      <c r="D18" s="33"/>
      <c r="E18" s="33">
        <v>420</v>
      </c>
      <c r="F18" s="33"/>
      <c r="G18" s="33">
        <v>390</v>
      </c>
      <c r="H18" s="33"/>
      <c r="I18" s="217">
        <f t="shared" si="4"/>
        <v>-30</v>
      </c>
      <c r="J18" s="98" t="s">
        <v>29</v>
      </c>
    </row>
    <row r="19" spans="1:10" x14ac:dyDescent="0.2">
      <c r="A19" s="181" t="s">
        <v>279</v>
      </c>
      <c r="B19" s="33"/>
      <c r="C19" s="33">
        <v>543</v>
      </c>
      <c r="D19" s="33"/>
      <c r="E19" s="33">
        <v>33</v>
      </c>
      <c r="F19" s="33"/>
      <c r="G19" s="33">
        <v>33</v>
      </c>
      <c r="H19" s="33"/>
      <c r="I19" s="217">
        <f t="shared" si="4"/>
        <v>0</v>
      </c>
      <c r="J19" s="98" t="s">
        <v>29</v>
      </c>
    </row>
    <row r="20" spans="1:10" x14ac:dyDescent="0.2">
      <c r="A20" s="111" t="s">
        <v>185</v>
      </c>
      <c r="B20" s="33"/>
      <c r="C20" s="33">
        <v>1840</v>
      </c>
      <c r="D20" s="33"/>
      <c r="E20" s="33">
        <v>1740</v>
      </c>
      <c r="F20" s="33"/>
      <c r="G20" s="33">
        <v>1730</v>
      </c>
      <c r="H20" s="33"/>
      <c r="I20" s="217">
        <f t="shared" si="4"/>
        <v>-10</v>
      </c>
      <c r="J20" s="98" t="s">
        <v>29</v>
      </c>
    </row>
    <row r="21" spans="1:10" x14ac:dyDescent="0.2">
      <c r="A21" s="111" t="s">
        <v>186</v>
      </c>
      <c r="B21" s="33"/>
      <c r="C21" s="33">
        <v>45</v>
      </c>
      <c r="D21" s="33"/>
      <c r="E21" s="33">
        <v>45</v>
      </c>
      <c r="F21" s="33"/>
      <c r="G21" s="33">
        <v>40</v>
      </c>
      <c r="H21" s="33"/>
      <c r="I21" s="217">
        <f t="shared" si="4"/>
        <v>-5</v>
      </c>
      <c r="J21" s="98" t="s">
        <v>29</v>
      </c>
    </row>
    <row r="22" spans="1:10" x14ac:dyDescent="0.2">
      <c r="A22" s="111" t="s">
        <v>187</v>
      </c>
      <c r="B22" s="33"/>
      <c r="C22" s="33">
        <v>571</v>
      </c>
      <c r="D22" s="33"/>
      <c r="E22" s="33">
        <v>571</v>
      </c>
      <c r="F22" s="33"/>
      <c r="G22" s="33">
        <v>571</v>
      </c>
      <c r="H22" s="33"/>
      <c r="I22" s="217">
        <f t="shared" si="4"/>
        <v>0</v>
      </c>
      <c r="J22" s="98" t="s">
        <v>29</v>
      </c>
    </row>
    <row r="23" spans="1:10" x14ac:dyDescent="0.2">
      <c r="A23" s="111" t="s">
        <v>188</v>
      </c>
      <c r="B23" s="33"/>
      <c r="C23" s="33">
        <v>8</v>
      </c>
      <c r="D23" s="33"/>
      <c r="E23" s="33">
        <v>8</v>
      </c>
      <c r="F23" s="33"/>
      <c r="G23" s="33">
        <v>8</v>
      </c>
      <c r="H23" s="33"/>
      <c r="I23" s="217">
        <f t="shared" si="4"/>
        <v>0</v>
      </c>
      <c r="J23" s="98" t="s">
        <v>29</v>
      </c>
    </row>
    <row r="24" spans="1:10" x14ac:dyDescent="0.2">
      <c r="A24" s="111" t="s">
        <v>189</v>
      </c>
      <c r="B24" s="33"/>
      <c r="C24" s="33">
        <v>1862</v>
      </c>
      <c r="D24" s="33"/>
      <c r="E24" s="33">
        <v>4360</v>
      </c>
      <c r="F24" s="33"/>
      <c r="G24" s="33">
        <v>4360</v>
      </c>
      <c r="H24" s="33"/>
      <c r="I24" s="217">
        <f t="shared" si="4"/>
        <v>0</v>
      </c>
      <c r="J24" s="98" t="s">
        <v>29</v>
      </c>
    </row>
    <row r="25" spans="1:10" x14ac:dyDescent="0.2">
      <c r="A25" s="111" t="s">
        <v>190</v>
      </c>
      <c r="B25" s="33"/>
      <c r="C25" s="33">
        <v>383</v>
      </c>
      <c r="D25" s="33"/>
      <c r="E25" s="33">
        <v>500</v>
      </c>
      <c r="F25" s="33"/>
      <c r="G25" s="33">
        <v>400</v>
      </c>
      <c r="H25" s="33"/>
      <c r="I25" s="217">
        <f t="shared" si="4"/>
        <v>-100</v>
      </c>
      <c r="J25" s="98" t="s">
        <v>29</v>
      </c>
    </row>
    <row r="26" spans="1:10" x14ac:dyDescent="0.2">
      <c r="A26" s="352" t="s">
        <v>191</v>
      </c>
      <c r="B26" s="33">
        <v>0</v>
      </c>
      <c r="C26" s="33">
        <f>3421+5414</f>
        <v>8835</v>
      </c>
      <c r="D26" s="33">
        <v>0</v>
      </c>
      <c r="E26" s="33">
        <v>4503</v>
      </c>
      <c r="F26" s="33">
        <v>0</v>
      </c>
      <c r="G26" s="33">
        <v>3503</v>
      </c>
      <c r="H26" s="33"/>
      <c r="I26" s="217">
        <f>G26-E26+25</f>
        <v>-975</v>
      </c>
      <c r="J26" s="98" t="s">
        <v>29</v>
      </c>
    </row>
    <row r="27" spans="1:10" x14ac:dyDescent="0.2">
      <c r="A27" s="111" t="s">
        <v>192</v>
      </c>
      <c r="B27" s="33"/>
      <c r="C27" s="33">
        <v>2</v>
      </c>
      <c r="D27" s="33"/>
      <c r="E27" s="33">
        <v>2</v>
      </c>
      <c r="F27" s="33"/>
      <c r="G27" s="33">
        <v>2</v>
      </c>
      <c r="H27" s="33"/>
      <c r="I27" s="217">
        <f t="shared" si="4"/>
        <v>0</v>
      </c>
      <c r="J27" s="98" t="s">
        <v>29</v>
      </c>
    </row>
    <row r="28" spans="1:10" x14ac:dyDescent="0.2">
      <c r="A28" s="111" t="s">
        <v>193</v>
      </c>
      <c r="B28" s="33"/>
      <c r="C28" s="33">
        <v>0</v>
      </c>
      <c r="D28" s="33"/>
      <c r="E28" s="33">
        <v>0</v>
      </c>
      <c r="F28" s="33"/>
      <c r="G28" s="33">
        <v>0</v>
      </c>
      <c r="H28" s="33"/>
      <c r="I28" s="217">
        <f t="shared" si="4"/>
        <v>0</v>
      </c>
      <c r="J28" s="98" t="s">
        <v>29</v>
      </c>
    </row>
    <row r="29" spans="1:10" x14ac:dyDescent="0.2">
      <c r="A29" s="111" t="s">
        <v>103</v>
      </c>
      <c r="B29" s="33"/>
      <c r="C29" s="33">
        <v>8</v>
      </c>
      <c r="D29" s="33"/>
      <c r="E29" s="33">
        <v>8</v>
      </c>
      <c r="F29" s="33"/>
      <c r="G29" s="33">
        <v>8</v>
      </c>
      <c r="H29" s="33"/>
      <c r="I29" s="217">
        <f t="shared" si="4"/>
        <v>0</v>
      </c>
      <c r="J29" s="98" t="s">
        <v>29</v>
      </c>
    </row>
    <row r="30" spans="1:10" x14ac:dyDescent="0.2">
      <c r="A30" s="111" t="s">
        <v>194</v>
      </c>
      <c r="B30" s="33"/>
      <c r="C30" s="33">
        <v>1</v>
      </c>
      <c r="D30" s="33"/>
      <c r="E30" s="33">
        <v>1</v>
      </c>
      <c r="F30" s="33"/>
      <c r="G30" s="33">
        <v>1</v>
      </c>
      <c r="H30" s="33"/>
      <c r="I30" s="217">
        <f t="shared" si="4"/>
        <v>0</v>
      </c>
      <c r="J30" s="98" t="s">
        <v>29</v>
      </c>
    </row>
    <row r="31" spans="1:10" x14ac:dyDescent="0.2">
      <c r="A31" s="111" t="s">
        <v>195</v>
      </c>
      <c r="B31" s="33"/>
      <c r="C31" s="33">
        <v>0</v>
      </c>
      <c r="D31" s="33"/>
      <c r="E31" s="33">
        <v>0</v>
      </c>
      <c r="F31" s="33"/>
      <c r="G31" s="33">
        <v>0</v>
      </c>
      <c r="H31" s="33"/>
      <c r="I31" s="217">
        <f t="shared" si="4"/>
        <v>0</v>
      </c>
      <c r="J31" s="98" t="s">
        <v>29</v>
      </c>
    </row>
    <row r="32" spans="1:10" x14ac:dyDescent="0.2">
      <c r="A32" s="111" t="s">
        <v>196</v>
      </c>
      <c r="B32" s="33"/>
      <c r="C32" s="33">
        <v>45</v>
      </c>
      <c r="D32" s="33"/>
      <c r="E32" s="33">
        <v>26</v>
      </c>
      <c r="F32" s="33"/>
      <c r="G32" s="33">
        <v>26</v>
      </c>
      <c r="H32" s="33"/>
      <c r="I32" s="217">
        <f t="shared" si="4"/>
        <v>0</v>
      </c>
      <c r="J32" s="98" t="s">
        <v>29</v>
      </c>
    </row>
    <row r="33" spans="1:10" x14ac:dyDescent="0.2">
      <c r="A33" s="111" t="s">
        <v>197</v>
      </c>
      <c r="B33" s="33"/>
      <c r="C33" s="33">
        <v>37</v>
      </c>
      <c r="D33" s="33"/>
      <c r="E33" s="33">
        <v>37</v>
      </c>
      <c r="F33" s="33"/>
      <c r="G33" s="33">
        <v>25</v>
      </c>
      <c r="H33" s="33"/>
      <c r="I33" s="217">
        <f t="shared" si="4"/>
        <v>-12</v>
      </c>
      <c r="J33" s="98" t="s">
        <v>29</v>
      </c>
    </row>
    <row r="34" spans="1:10" x14ac:dyDescent="0.2">
      <c r="A34" s="111" t="s">
        <v>198</v>
      </c>
      <c r="B34" s="33"/>
      <c r="C34" s="33">
        <v>142</v>
      </c>
      <c r="D34" s="33"/>
      <c r="E34" s="33">
        <v>0</v>
      </c>
      <c r="F34" s="33"/>
      <c r="G34" s="33">
        <v>0</v>
      </c>
      <c r="H34" s="33"/>
      <c r="I34" s="217">
        <f t="shared" si="4"/>
        <v>0</v>
      </c>
      <c r="J34" s="98" t="s">
        <v>29</v>
      </c>
    </row>
    <row r="35" spans="1:10" x14ac:dyDescent="0.2">
      <c r="A35" s="111" t="s">
        <v>199</v>
      </c>
      <c r="B35" s="33">
        <v>0</v>
      </c>
      <c r="C35" s="33">
        <v>400225</v>
      </c>
      <c r="D35" s="33">
        <v>0</v>
      </c>
      <c r="E35" s="33">
        <v>393212</v>
      </c>
      <c r="F35" s="33">
        <v>0</v>
      </c>
      <c r="G35" s="33">
        <v>391706</v>
      </c>
      <c r="H35" s="33"/>
      <c r="I35" s="217">
        <f t="shared" si="4"/>
        <v>-1506</v>
      </c>
      <c r="J35" s="98" t="s">
        <v>29</v>
      </c>
    </row>
    <row r="36" spans="1:10" x14ac:dyDescent="0.2">
      <c r="A36" s="111" t="s">
        <v>200</v>
      </c>
      <c r="B36" s="33"/>
      <c r="C36" s="33">
        <v>6</v>
      </c>
      <c r="D36" s="33"/>
      <c r="E36" s="33">
        <v>0</v>
      </c>
      <c r="F36" s="33"/>
      <c r="G36" s="33">
        <v>0</v>
      </c>
      <c r="H36" s="33"/>
      <c r="I36" s="217">
        <f t="shared" si="4"/>
        <v>0</v>
      </c>
      <c r="J36" s="98" t="s">
        <v>29</v>
      </c>
    </row>
    <row r="37" spans="1:10" ht="15" x14ac:dyDescent="0.25">
      <c r="A37" s="114" t="s">
        <v>201</v>
      </c>
      <c r="B37" s="131"/>
      <c r="C37" s="131">
        <f>SUM(C14:C36)</f>
        <v>422910</v>
      </c>
      <c r="D37" s="131"/>
      <c r="E37" s="131">
        <f t="shared" ref="E37:G37" si="5">SUM(E14:E36)</f>
        <v>415025</v>
      </c>
      <c r="F37" s="131"/>
      <c r="G37" s="131">
        <f t="shared" si="5"/>
        <v>412500</v>
      </c>
      <c r="H37" s="131"/>
      <c r="I37" s="133">
        <f>SUM(I14:I36)</f>
        <v>-2500</v>
      </c>
      <c r="J37" s="98" t="s">
        <v>29</v>
      </c>
    </row>
    <row r="38" spans="1:10" x14ac:dyDescent="0.2">
      <c r="A38" s="181" t="s">
        <v>280</v>
      </c>
      <c r="B38" s="33"/>
      <c r="C38" s="33">
        <v>-49795</v>
      </c>
      <c r="D38" s="33"/>
      <c r="E38" s="33">
        <v>-35006</v>
      </c>
      <c r="F38" s="33"/>
      <c r="G38" s="33">
        <v>-35006</v>
      </c>
      <c r="H38" s="33"/>
      <c r="I38" s="217">
        <f>G38-E38</f>
        <v>0</v>
      </c>
      <c r="J38" s="98" t="s">
        <v>29</v>
      </c>
    </row>
    <row r="39" spans="1:10" x14ac:dyDescent="0.2">
      <c r="A39" s="268" t="s">
        <v>317</v>
      </c>
      <c r="B39" s="33"/>
      <c r="C39" s="33">
        <v>-611</v>
      </c>
      <c r="D39" s="33"/>
      <c r="E39" s="33">
        <v>0</v>
      </c>
      <c r="F39" s="33"/>
      <c r="G39" s="33">
        <v>0</v>
      </c>
      <c r="H39" s="33"/>
      <c r="I39" s="217">
        <f t="shared" ref="I39:I44" si="6">G39-E39</f>
        <v>0</v>
      </c>
      <c r="J39" s="98" t="s">
        <v>29</v>
      </c>
    </row>
    <row r="40" spans="1:10" x14ac:dyDescent="0.2">
      <c r="A40" s="268" t="s">
        <v>394</v>
      </c>
      <c r="B40" s="33"/>
      <c r="C40" s="33">
        <v>15000</v>
      </c>
      <c r="D40" s="33"/>
      <c r="E40" s="33">
        <v>15000</v>
      </c>
      <c r="F40" s="33"/>
      <c r="G40" s="33">
        <v>6200</v>
      </c>
      <c r="H40" s="33"/>
      <c r="I40" s="217">
        <f t="shared" si="6"/>
        <v>-8800</v>
      </c>
      <c r="J40" s="98"/>
    </row>
    <row r="41" spans="1:10" x14ac:dyDescent="0.2">
      <c r="A41" s="268" t="s">
        <v>318</v>
      </c>
      <c r="B41" s="33"/>
      <c r="C41" s="33">
        <v>-10010</v>
      </c>
      <c r="D41" s="33"/>
      <c r="E41" s="33">
        <v>-15000</v>
      </c>
      <c r="F41" s="33"/>
      <c r="G41" s="33">
        <v>-6200</v>
      </c>
      <c r="H41" s="33"/>
      <c r="I41" s="217">
        <f t="shared" si="6"/>
        <v>8800</v>
      </c>
      <c r="J41" s="98" t="s">
        <v>29</v>
      </c>
    </row>
    <row r="42" spans="1:10" x14ac:dyDescent="0.2">
      <c r="A42" s="111" t="s">
        <v>202</v>
      </c>
      <c r="B42" s="33"/>
      <c r="C42" s="33">
        <v>35006</v>
      </c>
      <c r="D42" s="33"/>
      <c r="E42" s="33">
        <v>0</v>
      </c>
      <c r="F42" s="33"/>
      <c r="G42" s="33">
        <v>0</v>
      </c>
      <c r="H42" s="33"/>
      <c r="I42" s="217">
        <f t="shared" si="6"/>
        <v>0</v>
      </c>
      <c r="J42" s="98" t="s">
        <v>29</v>
      </c>
    </row>
    <row r="43" spans="1:10" x14ac:dyDescent="0.2">
      <c r="A43" s="268" t="s">
        <v>395</v>
      </c>
      <c r="B43" s="33"/>
      <c r="C43" s="33"/>
      <c r="D43" s="33"/>
      <c r="E43" s="33">
        <v>0</v>
      </c>
      <c r="F43" s="33"/>
      <c r="G43" s="33">
        <v>35006</v>
      </c>
      <c r="H43" s="33"/>
      <c r="I43" s="217">
        <f t="shared" si="6"/>
        <v>35006</v>
      </c>
      <c r="J43" s="98"/>
    </row>
    <row r="44" spans="1:10" x14ac:dyDescent="0.2">
      <c r="A44" s="200" t="s">
        <v>306</v>
      </c>
      <c r="B44" s="33"/>
      <c r="C44" s="33">
        <v>0</v>
      </c>
      <c r="D44" s="33"/>
      <c r="E44" s="33">
        <v>35006</v>
      </c>
      <c r="F44" s="33"/>
      <c r="G44" s="33">
        <v>0</v>
      </c>
      <c r="H44" s="33"/>
      <c r="I44" s="217">
        <f t="shared" si="6"/>
        <v>-35006</v>
      </c>
      <c r="J44" s="98" t="s">
        <v>29</v>
      </c>
    </row>
    <row r="45" spans="1:10" ht="15.75" thickBot="1" x14ac:dyDescent="0.3">
      <c r="A45" s="115" t="s">
        <v>203</v>
      </c>
      <c r="B45" s="260">
        <f t="shared" ref="B45:I45" si="7">SUM(B37:B44)</f>
        <v>0</v>
      </c>
      <c r="C45" s="260">
        <f>SUM(C37:C44)</f>
        <v>412500</v>
      </c>
      <c r="D45" s="260">
        <f t="shared" si="7"/>
        <v>0</v>
      </c>
      <c r="E45" s="260">
        <f t="shared" si="7"/>
        <v>415025</v>
      </c>
      <c r="F45" s="260">
        <f t="shared" si="7"/>
        <v>0</v>
      </c>
      <c r="G45" s="260">
        <f t="shared" si="7"/>
        <v>412500</v>
      </c>
      <c r="H45" s="260">
        <f t="shared" si="7"/>
        <v>0</v>
      </c>
      <c r="I45" s="261">
        <f t="shared" si="7"/>
        <v>-2500</v>
      </c>
      <c r="J45" s="98" t="s">
        <v>29</v>
      </c>
    </row>
    <row r="46" spans="1:10" x14ac:dyDescent="0.2">
      <c r="A46" s="117" t="s">
        <v>40</v>
      </c>
      <c r="B46" s="262"/>
      <c r="C46" s="262"/>
      <c r="D46" s="262"/>
      <c r="E46" s="262"/>
      <c r="F46" s="262"/>
      <c r="G46" s="262"/>
      <c r="H46" s="262"/>
      <c r="I46" s="263"/>
      <c r="J46" s="98" t="s">
        <v>29</v>
      </c>
    </row>
    <row r="47" spans="1:10" x14ac:dyDescent="0.2">
      <c r="A47" s="111" t="s">
        <v>204</v>
      </c>
      <c r="B47" s="33">
        <v>0</v>
      </c>
      <c r="C47" s="33"/>
      <c r="D47" s="33">
        <v>0</v>
      </c>
      <c r="E47" s="33"/>
      <c r="F47" s="33">
        <v>0</v>
      </c>
      <c r="G47" s="33"/>
      <c r="H47" s="33">
        <f>F47-D47</f>
        <v>0</v>
      </c>
      <c r="I47" s="217"/>
      <c r="J47" s="98" t="s">
        <v>29</v>
      </c>
    </row>
    <row r="48" spans="1:10" x14ac:dyDescent="0.2">
      <c r="A48" s="111"/>
      <c r="B48" s="33"/>
      <c r="C48" s="33"/>
      <c r="D48" s="33"/>
      <c r="E48" s="33"/>
      <c r="F48" s="33"/>
      <c r="G48" s="33"/>
      <c r="H48" s="33"/>
      <c r="I48" s="217"/>
      <c r="J48" s="98" t="s">
        <v>29</v>
      </c>
    </row>
    <row r="49" spans="1:10" x14ac:dyDescent="0.2">
      <c r="A49" s="111" t="s">
        <v>205</v>
      </c>
      <c r="B49" s="33"/>
      <c r="C49" s="33">
        <v>0</v>
      </c>
      <c r="D49" s="33"/>
      <c r="E49" s="33">
        <v>0</v>
      </c>
      <c r="F49" s="33"/>
      <c r="G49" s="33">
        <v>0</v>
      </c>
      <c r="H49" s="33"/>
      <c r="I49" s="217">
        <f t="shared" ref="I49:I50" si="8">G49-E49</f>
        <v>0</v>
      </c>
      <c r="J49" s="98" t="s">
        <v>29</v>
      </c>
    </row>
    <row r="50" spans="1:10" ht="15" thickBot="1" x14ac:dyDescent="0.25">
      <c r="A50" s="116" t="s">
        <v>206</v>
      </c>
      <c r="B50" s="264"/>
      <c r="C50" s="264">
        <v>0</v>
      </c>
      <c r="D50" s="264"/>
      <c r="E50" s="264">
        <v>0</v>
      </c>
      <c r="F50" s="264"/>
      <c r="G50" s="264">
        <v>0</v>
      </c>
      <c r="H50" s="264"/>
      <c r="I50" s="265">
        <f t="shared" si="8"/>
        <v>0</v>
      </c>
      <c r="J50" s="98" t="s">
        <v>29</v>
      </c>
    </row>
    <row r="51" spans="1:10" x14ac:dyDescent="0.2">
      <c r="J51" s="4" t="s">
        <v>30</v>
      </c>
    </row>
    <row r="52" spans="1:10" x14ac:dyDescent="0.2">
      <c r="A52" s="293" t="s">
        <v>327</v>
      </c>
    </row>
    <row r="53" spans="1:10" x14ac:dyDescent="0.2">
      <c r="A53" s="294" t="s">
        <v>403</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69" orientation="landscape" r:id="rId1"/>
  <headerFooter>
    <oddHeader>&amp;L&amp;"Arial,Bold"&amp;12L. Summary of Requirements by Object Class</oddHeader>
    <oddFooter>&amp;C&amp;"Arial,Regular"Exhibit L - Summary of Requirements by Object Class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4" sqref="H4"/>
    </sheetView>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18</vt:i4>
      </vt:variant>
    </vt:vector>
  </HeadingPairs>
  <TitlesOfParts>
    <vt:vector size="34" baseType="lpstr">
      <vt:lpstr>B. Summ of Req.</vt:lpstr>
      <vt:lpstr>B. Summ of Req. by DU</vt:lpstr>
      <vt:lpstr>C. Program Changes by DU</vt:lpstr>
      <vt:lpstr>C. Program Changes by DU (2)</vt:lpstr>
      <vt:lpstr>D. Strategic Goals &amp; Objectives</vt:lpstr>
      <vt:lpstr>E. ATB Justification</vt:lpstr>
      <vt:lpstr>F. 2012 Crosswalk</vt:lpstr>
      <vt:lpstr>G. 2013 Crosswalk</vt:lpstr>
      <vt:lpstr>G. 2013 Crosswalk (2)</vt:lpstr>
      <vt:lpstr>H. Reimbursable Resources</vt:lpstr>
      <vt:lpstr>I. Permanent Positions</vt:lpstr>
      <vt:lpstr>J. Financial Analysis</vt:lpstr>
      <vt:lpstr>J. Financial Analysis (2)</vt:lpstr>
      <vt:lpstr>K. Summary by Grade</vt:lpstr>
      <vt:lpstr>L. Summary by OC</vt:lpstr>
      <vt:lpstr>Sheet1</vt:lpstr>
      <vt:lpstr>'B. Summ of Req.'!Print_Area</vt:lpstr>
      <vt:lpstr>'B. Summ of Req. by DU'!Print_Area</vt:lpstr>
      <vt:lpstr>'C. Program Changes by DU'!Print_Area</vt:lpstr>
      <vt:lpstr>'C. Program Changes by DU (2)'!Print_Area</vt:lpstr>
      <vt:lpstr>'D. Strategic Goals &amp; Objectives'!Print_Area</vt:lpstr>
      <vt:lpstr>'E. ATB Justification'!Print_Area</vt:lpstr>
      <vt:lpstr>'F. 2012 Crosswalk'!Print_Area</vt:lpstr>
      <vt:lpstr>'G. 2013 Crosswalk'!Print_Area</vt:lpstr>
      <vt:lpstr>'G. 2013 Crosswalk (2)'!Print_Area</vt:lpstr>
      <vt:lpstr>'H. Reimbursable Resources'!Print_Area</vt:lpstr>
      <vt:lpstr>'I. Permanent Positions'!Print_Area</vt:lpstr>
      <vt:lpstr>'J. Financial Analysis'!Print_Area</vt:lpstr>
      <vt:lpstr>'J. Financial Analysis (2)'!Print_Area</vt:lpstr>
      <vt:lpstr>'K. Summary by Grade'!Print_Area</vt:lpstr>
      <vt:lpstr>'L. Summary by OC'!Print_Area</vt:lpstr>
      <vt:lpstr>'E. ATB Justification'!Print_Titles</vt:lpstr>
      <vt:lpstr>'J. Financial Analysis'!Print_Titles</vt:lpstr>
      <vt:lpstr>'J. Financial Analysis (2)'!Print_Titles</vt:lpstr>
    </vt:vector>
  </TitlesOfParts>
  <Company>JMD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tphan</dc:creator>
  <cp:lastModifiedBy>chtorbert</cp:lastModifiedBy>
  <cp:lastPrinted>2013-03-28T20:05:52Z</cp:lastPrinted>
  <dcterms:created xsi:type="dcterms:W3CDTF">2012-12-06T16:08:32Z</dcterms:created>
  <dcterms:modified xsi:type="dcterms:W3CDTF">2013-03-28T20:07:40Z</dcterms:modified>
</cp:coreProperties>
</file>