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24120" windowHeight="11580" tabRatio="806" firstSheet="4" activeTab="10"/>
  </bookViews>
  <sheets>
    <sheet name="A. Organization Chart" sheetId="43" r:id="rId1"/>
    <sheet name="B. Summ of Req." sheetId="20" r:id="rId2"/>
    <sheet name="B. Summ of Req. by DU" sheetId="4" r:id="rId3"/>
    <sheet name="C. Program Changes by DU" sheetId="5" r:id="rId4"/>
    <sheet name="D. Strategic Goals &amp; Objectives" sheetId="8" r:id="rId5"/>
    <sheet name="E. ATB Justification" sheetId="21" r:id="rId6"/>
    <sheet name="F. 2013 Crosswalk" sheetId="38" r:id="rId7"/>
    <sheet name=" G. 2014 Crosswalk" sheetId="42" r:id="rId8"/>
    <sheet name="I. Permanent Positions" sheetId="13" r:id="rId9"/>
    <sheet name="J. Financial Analysis" sheetId="40" r:id="rId10"/>
    <sheet name="K. Summary by OC" sheetId="14" r:id="rId11"/>
  </sheets>
  <definedNames>
    <definedName name="__1ATTORNEY_SUPP">#REF!</definedName>
    <definedName name="_11POS_BY_CAT" localSheetId="7">#REF!</definedName>
    <definedName name="_11POS_BY_CAT" localSheetId="0">#REF!</definedName>
    <definedName name="_11POS_BY_CAT" localSheetId="6">#REF!</definedName>
    <definedName name="_11POS_BY_CAT" localSheetId="9">#REF!</definedName>
    <definedName name="_11POS_BY_CAT">#REF!</definedName>
    <definedName name="_1ATTORNEY_SUPP">#REF!</definedName>
    <definedName name="_2ATTORNEY_SUPP" localSheetId="0">#REF!</definedName>
    <definedName name="_2ATTORNEY_SUPP">#REF!</definedName>
    <definedName name="_2GA_ROLLUP">#REF!</definedName>
    <definedName name="_3GA_ROLLUP">#REF!</definedName>
    <definedName name="_3POS_BY_CAT">#REF!</definedName>
    <definedName name="_5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7">' G. 2014 Crosswalk'!$A$1:$L$21</definedName>
    <definedName name="_xlnm.Print_Area" localSheetId="0">'A. Organization Chart'!$A$1:$N$29</definedName>
    <definedName name="_xlnm.Print_Area" localSheetId="1">'B. Summ of Req.'!$A$1:$D$38</definedName>
    <definedName name="_xlnm.Print_Area" localSheetId="2">'B. Summ of Req. by DU'!$A$1:$M$34</definedName>
    <definedName name="_xlnm.Print_Area" localSheetId="3">'C. Program Changes by DU'!$A$1:$J$20</definedName>
    <definedName name="_xlnm.Print_Area" localSheetId="4">'D. Strategic Goals &amp; Objectives'!$A$1:$N$16</definedName>
    <definedName name="_xlnm.Print_Area" localSheetId="5">'E. ATB Justification'!$A$1:$G$27</definedName>
    <definedName name="_xlnm.Print_Area" localSheetId="6">'F. 2013 Crosswalk'!$A$1:$U$20</definedName>
    <definedName name="_xlnm.Print_Area" localSheetId="8">'I. Permanent Positions'!$A$1:$J$29</definedName>
    <definedName name="_xlnm.Print_Area" localSheetId="9">'J. Financial Analysis'!$A$1:$S$40</definedName>
    <definedName name="_xlnm.Print_Area" localSheetId="10">'K. Summary by OC'!$A$1:$I$45</definedName>
    <definedName name="_xlnm.Print_Area">#REF!</definedName>
    <definedName name="_xlnm.Print_Titles" localSheetId="5">'E. ATB Justification'!$1:$6</definedName>
    <definedName name="_xlnm.Print_Titles" localSheetId="9">'J. Financial Analysis'!$1:$5</definedName>
    <definedName name="REIMPRO" localSheetId="7">#REF!</definedName>
    <definedName name="REIMPRO" localSheetId="0">#REF!</definedName>
    <definedName name="REIMPRO" localSheetId="6">#REF!</definedName>
    <definedName name="REIMPRO" localSheetId="9">#REF!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s>
  <calcPr calcId="145621"/>
</workbook>
</file>

<file path=xl/calcChain.xml><?xml version="1.0" encoding="utf-8"?>
<calcChain xmlns="http://schemas.openxmlformats.org/spreadsheetml/2006/main">
  <c r="G21" i="21" l="1"/>
  <c r="C25" i="14" l="1"/>
  <c r="C38" i="14" l="1"/>
  <c r="C44" i="14" l="1"/>
  <c r="I37" i="14" l="1"/>
  <c r="I36" i="14"/>
  <c r="I35" i="14"/>
  <c r="I34" i="14"/>
  <c r="I33" i="14"/>
  <c r="I32" i="14"/>
  <c r="I31" i="14"/>
  <c r="I30" i="14"/>
  <c r="I29" i="14"/>
  <c r="I28" i="14"/>
  <c r="I27" i="14"/>
  <c r="I26" i="14"/>
  <c r="I25" i="14"/>
  <c r="I24" i="14"/>
  <c r="I23" i="14"/>
  <c r="I22" i="14"/>
  <c r="I21" i="14"/>
  <c r="I20" i="14"/>
  <c r="I19" i="14"/>
  <c r="I18" i="14"/>
  <c r="I17" i="14"/>
  <c r="I16" i="14"/>
  <c r="S37" i="40"/>
  <c r="S36" i="40"/>
  <c r="S35" i="40"/>
  <c r="S34" i="40"/>
  <c r="S33" i="40"/>
  <c r="S31" i="40"/>
  <c r="S30" i="40"/>
  <c r="S29" i="40"/>
  <c r="S28" i="40"/>
  <c r="S27" i="40"/>
  <c r="S26" i="40"/>
  <c r="S25" i="40"/>
  <c r="Q32" i="40"/>
  <c r="S32" i="40" s="1"/>
  <c r="S11" i="40" l="1"/>
  <c r="Q21" i="40"/>
  <c r="Q22" i="40" s="1"/>
  <c r="Q24" i="40" s="1"/>
  <c r="Q38" i="40" s="1"/>
  <c r="P21" i="40"/>
  <c r="D35" i="20"/>
  <c r="C35" i="20"/>
  <c r="B35" i="20"/>
  <c r="P22" i="40" l="1"/>
  <c r="P24" i="40" s="1"/>
  <c r="P38" i="40" s="1"/>
  <c r="K19" i="42" l="1"/>
  <c r="K18" i="42"/>
  <c r="K14" i="42"/>
  <c r="L12" i="42"/>
  <c r="I11" i="42"/>
  <c r="H11" i="42"/>
  <c r="H15" i="42" s="1"/>
  <c r="H20" i="42" s="1"/>
  <c r="G11" i="42"/>
  <c r="F11" i="42"/>
  <c r="F15" i="42" s="1"/>
  <c r="F20" i="42" s="1"/>
  <c r="E11" i="42"/>
  <c r="D11" i="42"/>
  <c r="D13" i="42" s="1"/>
  <c r="C11" i="42"/>
  <c r="C15" i="42" s="1"/>
  <c r="C20" i="42" s="1"/>
  <c r="B11" i="42"/>
  <c r="L10" i="42"/>
  <c r="K10" i="42"/>
  <c r="J10" i="42"/>
  <c r="L9" i="42"/>
  <c r="K9" i="42"/>
  <c r="J9" i="42"/>
  <c r="K11" i="42" l="1"/>
  <c r="K15" i="42" s="1"/>
  <c r="K20" i="42" s="1"/>
  <c r="J11" i="42"/>
  <c r="L11" i="42"/>
  <c r="L13" i="42" s="1"/>
  <c r="G11" i="38" l="1"/>
  <c r="F11" i="38"/>
  <c r="E11" i="38"/>
  <c r="F18" i="5"/>
  <c r="E18" i="5"/>
  <c r="D18" i="5"/>
  <c r="C18" i="5"/>
  <c r="J17" i="5"/>
  <c r="I17" i="5"/>
  <c r="H17" i="5"/>
  <c r="G17" i="5"/>
  <c r="J16" i="5"/>
  <c r="J18" i="5" s="1"/>
  <c r="I16" i="5"/>
  <c r="I18" i="5" s="1"/>
  <c r="H16" i="5"/>
  <c r="H18" i="5" s="1"/>
  <c r="G16" i="5"/>
  <c r="G18" i="5" s="1"/>
  <c r="M10" i="4"/>
  <c r="F8" i="14" l="1"/>
  <c r="D8" i="14"/>
  <c r="B8" i="14"/>
  <c r="C30" i="14"/>
  <c r="C29" i="14"/>
  <c r="C26" i="14"/>
  <c r="C24" i="14"/>
  <c r="S23" i="40"/>
  <c r="R20" i="40"/>
  <c r="R19" i="40"/>
  <c r="R18" i="40"/>
  <c r="R17" i="40"/>
  <c r="R16" i="40"/>
  <c r="R15" i="40"/>
  <c r="R14" i="40"/>
  <c r="R13" i="40"/>
  <c r="R12" i="40"/>
  <c r="R11" i="40"/>
  <c r="R10" i="40"/>
  <c r="R9" i="40"/>
  <c r="S20" i="40"/>
  <c r="S19" i="40"/>
  <c r="S18" i="40"/>
  <c r="S17" i="40"/>
  <c r="S16" i="40"/>
  <c r="S15" i="40"/>
  <c r="S14" i="40"/>
  <c r="S13" i="40"/>
  <c r="S12" i="40"/>
  <c r="S10" i="40"/>
  <c r="S9" i="40"/>
  <c r="O21" i="40"/>
  <c r="O22" i="40" s="1"/>
  <c r="N21" i="40"/>
  <c r="N22" i="40" s="1"/>
  <c r="I18" i="13"/>
  <c r="I16" i="13"/>
  <c r="I13" i="13"/>
  <c r="R11" i="38"/>
  <c r="Q11" i="38"/>
  <c r="P11" i="38"/>
  <c r="O11" i="38"/>
  <c r="N11" i="38"/>
  <c r="M11" i="38"/>
  <c r="L11" i="38"/>
  <c r="K11" i="38"/>
  <c r="J11" i="38"/>
  <c r="I11" i="38"/>
  <c r="H11" i="38"/>
  <c r="D11" i="38"/>
  <c r="C11" i="38"/>
  <c r="B11" i="38"/>
  <c r="U10" i="38"/>
  <c r="T10" i="38"/>
  <c r="S10" i="38"/>
  <c r="N10" i="8"/>
  <c r="M10" i="8"/>
  <c r="O24" i="40" l="1"/>
  <c r="O38" i="40" s="1"/>
  <c r="N24" i="40"/>
  <c r="N38" i="40" s="1"/>
  <c r="F12" i="5" l="1"/>
  <c r="E12" i="5"/>
  <c r="D12" i="5"/>
  <c r="C12" i="5"/>
  <c r="J11" i="5"/>
  <c r="I11" i="5"/>
  <c r="H11" i="5"/>
  <c r="G11" i="5"/>
  <c r="J24" i="4"/>
  <c r="H24" i="4"/>
  <c r="I24" i="4"/>
  <c r="G25" i="4"/>
  <c r="F25" i="4"/>
  <c r="E25" i="4"/>
  <c r="D25" i="4"/>
  <c r="C25" i="4"/>
  <c r="B25" i="4"/>
  <c r="J11" i="4"/>
  <c r="G11" i="4"/>
  <c r="F11" i="4"/>
  <c r="E11" i="4"/>
  <c r="D11" i="4"/>
  <c r="C11" i="4"/>
  <c r="B11" i="4"/>
  <c r="D32" i="20"/>
  <c r="D36" i="20" s="1"/>
  <c r="C32" i="20"/>
  <c r="C36" i="20" s="1"/>
  <c r="B32" i="20"/>
  <c r="B36" i="20" s="1"/>
  <c r="G8" i="5" l="1"/>
  <c r="H8" i="5"/>
  <c r="I8" i="5"/>
  <c r="J8" i="5"/>
  <c r="G9" i="5"/>
  <c r="H9" i="5"/>
  <c r="I9" i="5"/>
  <c r="J9" i="5"/>
  <c r="G10" i="5"/>
  <c r="H10" i="5"/>
  <c r="I10" i="5"/>
  <c r="J10" i="5"/>
  <c r="H12" i="5" l="1"/>
  <c r="I12" i="5"/>
  <c r="G12" i="5"/>
  <c r="J12" i="5"/>
  <c r="U9" i="38" l="1"/>
  <c r="U11" i="38" s="1"/>
  <c r="A23" i="4"/>
  <c r="S72" i="40" l="1"/>
  <c r="S71" i="40"/>
  <c r="S70" i="40"/>
  <c r="S69" i="40"/>
  <c r="S68" i="40"/>
  <c r="S67" i="40"/>
  <c r="S66" i="40"/>
  <c r="S65" i="40"/>
  <c r="S64" i="40"/>
  <c r="S63" i="40"/>
  <c r="S62" i="40"/>
  <c r="S61" i="40"/>
  <c r="S60" i="40"/>
  <c r="S58" i="40"/>
  <c r="M56" i="40"/>
  <c r="M59" i="40" s="1"/>
  <c r="M73" i="40" s="1"/>
  <c r="L56" i="40"/>
  <c r="K56" i="40"/>
  <c r="K57" i="40" s="1"/>
  <c r="K59" i="40" s="1"/>
  <c r="K73" i="40" s="1"/>
  <c r="J56" i="40"/>
  <c r="J57" i="40" s="1"/>
  <c r="J59" i="40" s="1"/>
  <c r="J73" i="40" s="1"/>
  <c r="I56" i="40"/>
  <c r="H56" i="40"/>
  <c r="G56" i="40"/>
  <c r="G59" i="40" s="1"/>
  <c r="G73" i="40" s="1"/>
  <c r="F56" i="40"/>
  <c r="F57" i="40" s="1"/>
  <c r="F59" i="40" s="1"/>
  <c r="F73" i="40" s="1"/>
  <c r="E56" i="40"/>
  <c r="D56" i="40"/>
  <c r="D57" i="40" s="1"/>
  <c r="C56" i="40"/>
  <c r="C57" i="40" s="1"/>
  <c r="C59" i="40" s="1"/>
  <c r="C73" i="40" s="1"/>
  <c r="B56" i="40"/>
  <c r="B57" i="40" s="1"/>
  <c r="B59" i="40" s="1"/>
  <c r="B73" i="40" s="1"/>
  <c r="S55" i="40"/>
  <c r="R55" i="40"/>
  <c r="S54" i="40"/>
  <c r="R54" i="40"/>
  <c r="S53" i="40"/>
  <c r="R53" i="40"/>
  <c r="S52" i="40"/>
  <c r="R52" i="40"/>
  <c r="S51" i="40"/>
  <c r="R51" i="40"/>
  <c r="S50" i="40"/>
  <c r="R50" i="40"/>
  <c r="S49" i="40"/>
  <c r="R49" i="40"/>
  <c r="S48" i="40"/>
  <c r="R48" i="40"/>
  <c r="S47" i="40"/>
  <c r="R47" i="40"/>
  <c r="S46" i="40"/>
  <c r="R46" i="40"/>
  <c r="S45" i="40"/>
  <c r="R45" i="40"/>
  <c r="S44" i="40"/>
  <c r="R44" i="40"/>
  <c r="M21" i="40"/>
  <c r="M24" i="40" s="1"/>
  <c r="M38" i="40" s="1"/>
  <c r="L21" i="40"/>
  <c r="K21" i="40"/>
  <c r="K22" i="40" s="1"/>
  <c r="K24" i="40" s="1"/>
  <c r="K38" i="40" s="1"/>
  <c r="J21" i="40"/>
  <c r="J22" i="40" s="1"/>
  <c r="J24" i="40" s="1"/>
  <c r="J38" i="40" s="1"/>
  <c r="I21" i="40"/>
  <c r="H21" i="40"/>
  <c r="H22" i="40" s="1"/>
  <c r="G21" i="40"/>
  <c r="G22" i="40" s="1"/>
  <c r="F21" i="40"/>
  <c r="F22" i="40" s="1"/>
  <c r="F24" i="40" s="1"/>
  <c r="F38" i="40" s="1"/>
  <c r="E21" i="40"/>
  <c r="D21" i="40"/>
  <c r="D22" i="40" s="1"/>
  <c r="C21" i="40"/>
  <c r="B21" i="40"/>
  <c r="S21" i="40" l="1"/>
  <c r="G24" i="40"/>
  <c r="G38" i="40" s="1"/>
  <c r="B22" i="40"/>
  <c r="R21" i="40"/>
  <c r="S56" i="40"/>
  <c r="D59" i="40"/>
  <c r="D73" i="40" s="1"/>
  <c r="H57" i="40"/>
  <c r="H59" i="40" s="1"/>
  <c r="H73" i="40" s="1"/>
  <c r="D24" i="40"/>
  <c r="H24" i="40"/>
  <c r="H38" i="40" s="1"/>
  <c r="L22" i="40"/>
  <c r="L24" i="40" s="1"/>
  <c r="L38" i="40" s="1"/>
  <c r="L57" i="40"/>
  <c r="L59" i="40" s="1"/>
  <c r="L73" i="40" s="1"/>
  <c r="C22" i="40"/>
  <c r="I22" i="40"/>
  <c r="I24" i="40" s="1"/>
  <c r="I38" i="40" s="1"/>
  <c r="E22" i="40"/>
  <c r="E57" i="40"/>
  <c r="E59" i="40" s="1"/>
  <c r="E73" i="40" s="1"/>
  <c r="R56" i="40"/>
  <c r="I57" i="40"/>
  <c r="I59" i="40" s="1"/>
  <c r="I73" i="40" s="1"/>
  <c r="R22" i="40" l="1"/>
  <c r="C24" i="40"/>
  <c r="C38" i="40" s="1"/>
  <c r="S22" i="40"/>
  <c r="D38" i="40"/>
  <c r="R24" i="40"/>
  <c r="S57" i="40"/>
  <c r="R57" i="40"/>
  <c r="E24" i="40"/>
  <c r="E38" i="40" s="1"/>
  <c r="B38" i="40"/>
  <c r="R38" i="40"/>
  <c r="R59" i="40"/>
  <c r="R73" i="40" s="1"/>
  <c r="S24" i="40" l="1"/>
  <c r="S38" i="40" s="1"/>
  <c r="S59" i="40"/>
  <c r="S73" i="40" s="1"/>
  <c r="T17" i="38" l="1"/>
  <c r="T16" i="38"/>
  <c r="O13" i="38"/>
  <c r="O18" i="38" s="1"/>
  <c r="T12" i="38"/>
  <c r="L13" i="38"/>
  <c r="L18" i="38" s="1"/>
  <c r="I13" i="38"/>
  <c r="I18" i="38" s="1"/>
  <c r="C13" i="38"/>
  <c r="C18" i="38" s="1"/>
  <c r="T9" i="38"/>
  <c r="S9" i="38"/>
  <c r="S11" i="38" s="1"/>
  <c r="T11" i="38" l="1"/>
  <c r="T13" i="38" s="1"/>
  <c r="T18" i="38" s="1"/>
  <c r="G26" i="21"/>
  <c r="F26" i="21"/>
  <c r="E26" i="21"/>
  <c r="F21" i="21"/>
  <c r="E21" i="21"/>
  <c r="G12" i="21" l="1"/>
  <c r="E9" i="21" l="1"/>
  <c r="F9" i="21"/>
  <c r="G9" i="21"/>
  <c r="G27" i="21" s="1"/>
  <c r="E12" i="21"/>
  <c r="F12" i="21"/>
  <c r="D23" i="20" l="1"/>
  <c r="C23" i="20"/>
  <c r="B23" i="20"/>
  <c r="D17" i="20"/>
  <c r="C17" i="20"/>
  <c r="B17" i="20"/>
  <c r="D11" i="20"/>
  <c r="C11" i="20"/>
  <c r="B11" i="20"/>
  <c r="B24" i="20" l="1"/>
  <c r="B25" i="20" s="1"/>
  <c r="D24" i="20"/>
  <c r="C24" i="20"/>
  <c r="C25" i="20" s="1"/>
  <c r="D25" i="20" l="1"/>
  <c r="D37" i="20" s="1"/>
  <c r="D38" i="20" s="1"/>
  <c r="C37" i="20"/>
  <c r="C38" i="20" s="1"/>
  <c r="B37" i="20"/>
  <c r="B38" i="20" s="1"/>
  <c r="B10" i="14" l="1"/>
  <c r="B14" i="14" s="1"/>
  <c r="C13" i="8"/>
  <c r="C14" i="8" s="1"/>
  <c r="K9" i="4"/>
  <c r="H23" i="4" l="1"/>
  <c r="H25" i="4" s="1"/>
  <c r="K11" i="4"/>
  <c r="I24" i="13" l="1"/>
  <c r="I23" i="13"/>
  <c r="I22" i="13"/>
  <c r="I21" i="13"/>
  <c r="I20" i="13"/>
  <c r="I19" i="13"/>
  <c r="I17" i="13"/>
  <c r="I15" i="13"/>
  <c r="I14" i="13"/>
  <c r="I12" i="13"/>
  <c r="I11" i="13"/>
  <c r="I10" i="13"/>
  <c r="I9" i="13"/>
  <c r="I25" i="13" l="1"/>
  <c r="I40" i="14"/>
  <c r="I41" i="14"/>
  <c r="I42" i="14"/>
  <c r="I43" i="14"/>
  <c r="I39" i="14"/>
  <c r="I12" i="14" l="1"/>
  <c r="H12" i="14"/>
  <c r="I11" i="14"/>
  <c r="H11" i="14"/>
  <c r="I9" i="14"/>
  <c r="H9" i="14"/>
  <c r="F10" i="14"/>
  <c r="D10" i="14"/>
  <c r="C14" i="14"/>
  <c r="B44" i="14"/>
  <c r="I8" i="14"/>
  <c r="H8" i="14"/>
  <c r="G29" i="13"/>
  <c r="F29" i="13"/>
  <c r="E29" i="13"/>
  <c r="D29" i="13"/>
  <c r="C29" i="13"/>
  <c r="B29" i="13"/>
  <c r="J25" i="13"/>
  <c r="H25" i="13"/>
  <c r="H26" i="13" s="1"/>
  <c r="I26" i="13" s="1"/>
  <c r="G25" i="13"/>
  <c r="F25" i="13"/>
  <c r="E25" i="13"/>
  <c r="D25" i="13"/>
  <c r="C25" i="13"/>
  <c r="B25" i="13"/>
  <c r="F44" i="14" l="1"/>
  <c r="F14" i="14"/>
  <c r="G14" i="14"/>
  <c r="D44" i="14"/>
  <c r="D14" i="14"/>
  <c r="E14" i="14"/>
  <c r="I10" i="14"/>
  <c r="H10" i="14"/>
  <c r="H44" i="14" s="1"/>
  <c r="H27" i="13"/>
  <c r="H14" i="14" l="1"/>
  <c r="G38" i="14"/>
  <c r="I14" i="14"/>
  <c r="E38" i="14"/>
  <c r="E44" i="14" s="1"/>
  <c r="H28" i="13"/>
  <c r="I28" i="13" s="1"/>
  <c r="I27" i="13"/>
  <c r="I29" i="13" s="1"/>
  <c r="H29" i="13"/>
  <c r="J29" i="13"/>
  <c r="I38" i="14" l="1"/>
  <c r="I44" i="14" s="1"/>
  <c r="G44" i="14"/>
  <c r="L13" i="8" l="1"/>
  <c r="L14" i="8" s="1"/>
  <c r="K13" i="8"/>
  <c r="K14" i="8" s="1"/>
  <c r="J13" i="8"/>
  <c r="J14" i="8" s="1"/>
  <c r="I13" i="8"/>
  <c r="I14" i="8" s="1"/>
  <c r="H13" i="8"/>
  <c r="H14" i="8" s="1"/>
  <c r="G13" i="8"/>
  <c r="G14" i="8" s="1"/>
  <c r="F13" i="8"/>
  <c r="F14" i="8" s="1"/>
  <c r="E13" i="8"/>
  <c r="E14" i="8" s="1"/>
  <c r="D13" i="8"/>
  <c r="D14" i="8" s="1"/>
  <c r="N12" i="8"/>
  <c r="M12" i="8"/>
  <c r="N13" i="8" l="1"/>
  <c r="N14" i="8" s="1"/>
  <c r="M13" i="8"/>
  <c r="M14" i="8" s="1"/>
  <c r="L18" i="4"/>
  <c r="I32" i="4" s="1"/>
  <c r="L17" i="4"/>
  <c r="I31" i="4" s="1"/>
  <c r="I30" i="4"/>
  <c r="I29" i="4"/>
  <c r="L13" i="4"/>
  <c r="I27" i="4" s="1"/>
  <c r="G26" i="4"/>
  <c r="F28" i="4"/>
  <c r="F33" i="4" s="1"/>
  <c r="D26" i="4"/>
  <c r="C28" i="4"/>
  <c r="C33" i="4" s="1"/>
  <c r="J12" i="4"/>
  <c r="I11" i="4"/>
  <c r="I14" i="4" s="1"/>
  <c r="I19" i="4" s="1"/>
  <c r="H11" i="4"/>
  <c r="G12" i="4"/>
  <c r="F14" i="4"/>
  <c r="D12" i="4"/>
  <c r="C14" i="4"/>
  <c r="C19" i="4" s="1"/>
  <c r="M9" i="4"/>
  <c r="L9" i="4"/>
  <c r="J23" i="4" l="1"/>
  <c r="J25" i="4" s="1"/>
  <c r="M11" i="4"/>
  <c r="I23" i="4"/>
  <c r="I25" i="4" s="1"/>
  <c r="L11" i="4"/>
  <c r="M12" i="4"/>
  <c r="J26" i="4" s="1"/>
  <c r="F19" i="4"/>
  <c r="L19" i="4" s="1"/>
  <c r="I33" i="4" s="1"/>
  <c r="L14" i="4"/>
  <c r="I28" i="4" s="1"/>
</calcChain>
</file>

<file path=xl/comments1.xml><?xml version="1.0" encoding="utf-8"?>
<comments xmlns="http://schemas.openxmlformats.org/spreadsheetml/2006/main">
  <authors>
    <author>Herndon, Thomas A</author>
  </authors>
  <commentList>
    <comment ref="A10" authorId="0">
      <text>
        <r>
          <rPr>
            <b/>
            <sz val="9"/>
            <color indexed="81"/>
            <rFont val="Tahoma"/>
            <family val="2"/>
          </rPr>
          <t>Herndon, Thomas A:</t>
        </r>
        <r>
          <rPr>
            <sz val="9"/>
            <color indexed="81"/>
            <rFont val="Tahoma"/>
            <family val="2"/>
          </rPr>
          <t xml:space="preserve">
Remove/Hide blank rows.</t>
        </r>
      </text>
    </comment>
  </commentList>
</comments>
</file>

<file path=xl/comments2.xml><?xml version="1.0" encoding="utf-8"?>
<comments xmlns="http://schemas.openxmlformats.org/spreadsheetml/2006/main">
  <authors>
    <author>Munro, Shannon L. (JMD)</author>
  </authors>
  <commentList>
    <comment ref="I11" authorId="0">
      <text>
        <r>
          <rPr>
            <b/>
            <sz val="10"/>
            <color indexed="81"/>
            <rFont val="Tahoma"/>
            <family val="2"/>
          </rPr>
          <t>Munro, Shannon L. (JMD):</t>
        </r>
        <r>
          <rPr>
            <sz val="10"/>
            <color indexed="81"/>
            <rFont val="Tahoma"/>
            <family val="2"/>
          </rPr>
          <t xml:space="preserve">
Please hide blank highlighted rows.</t>
        </r>
      </text>
    </comment>
  </commentList>
</comments>
</file>

<file path=xl/sharedStrings.xml><?xml version="1.0" encoding="utf-8"?>
<sst xmlns="http://schemas.openxmlformats.org/spreadsheetml/2006/main" count="513" uniqueCount="212">
  <si>
    <t>Summary of Requirements</t>
  </si>
  <si>
    <t>Salaries and Expenses</t>
  </si>
  <si>
    <t>(Dollars in Thousands)</t>
  </si>
  <si>
    <t>Direct Pos.</t>
  </si>
  <si>
    <t>Amount</t>
  </si>
  <si>
    <t>Technical Adjustments</t>
  </si>
  <si>
    <t>Transfers:</t>
  </si>
  <si>
    <t>Pay and Benefits</t>
  </si>
  <si>
    <t>Domestic Rent and Facilities</t>
  </si>
  <si>
    <t>Program Changes</t>
  </si>
  <si>
    <t>Subtotal, Increases</t>
  </si>
  <si>
    <t>Total Program Changes</t>
  </si>
  <si>
    <t>end of line</t>
  </si>
  <si>
    <t>end of sheet</t>
  </si>
  <si>
    <t>Decision Unit 2</t>
  </si>
  <si>
    <t>Decision Unit 3</t>
  </si>
  <si>
    <t>Decision Unit 4</t>
  </si>
  <si>
    <t>Total</t>
  </si>
  <si>
    <t>Reimbursable FTE</t>
  </si>
  <si>
    <t>Other FTE:</t>
  </si>
  <si>
    <t>LEAP</t>
  </si>
  <si>
    <t>Overtime</t>
  </si>
  <si>
    <t>Direct FTE</t>
  </si>
  <si>
    <t>Program Increases</t>
  </si>
  <si>
    <t>Total Increases</t>
  </si>
  <si>
    <t>Program Offsets</t>
  </si>
  <si>
    <t>Total Program Increases</t>
  </si>
  <si>
    <t>Agt./
Atty.</t>
  </si>
  <si>
    <t>Resources by Department of Justice Strategic Goal/Objective</t>
  </si>
  <si>
    <t>Strategic Goal and Strategic Objective</t>
  </si>
  <si>
    <t>Direct Amount</t>
  </si>
  <si>
    <t>Direct/
Reimb FTE</t>
  </si>
  <si>
    <t>Goal 3</t>
  </si>
  <si>
    <t>Ensure and Support the Fair, Impartial, Efficient, and Transparent Administration of Justice at the Federal, State, Local, Tribal and International Levels.</t>
  </si>
  <si>
    <t>Subtotal, Goal 3</t>
  </si>
  <si>
    <t>TOTAL</t>
  </si>
  <si>
    <t>Adjudicate all immigration cases promptly and impartially in accordance with due process.</t>
  </si>
  <si>
    <t>Subtotal, Technical Adjustments</t>
  </si>
  <si>
    <t>Transfers</t>
  </si>
  <si>
    <t>Subtotal, Transfers</t>
  </si>
  <si>
    <t>25.6 Medical Care</t>
  </si>
  <si>
    <t xml:space="preserve"> </t>
  </si>
  <si>
    <t>Subtotal, Pay and Benefits</t>
  </si>
  <si>
    <t>Subtotal, Domestic Rent and Facilities</t>
  </si>
  <si>
    <t>Reprogramming/Transfers</t>
  </si>
  <si>
    <t xml:space="preserve">Carryover </t>
  </si>
  <si>
    <t>Crosswalk of 2013 Availability</t>
  </si>
  <si>
    <t>Increase/Decrease</t>
  </si>
  <si>
    <t>Reimb. Pos.</t>
  </si>
  <si>
    <t>Detail of Permanent Positions by Category</t>
  </si>
  <si>
    <t>ATBs</t>
  </si>
  <si>
    <t>Category</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</si>
  <si>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</si>
  <si>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</si>
  <si>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</si>
  <si>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</si>
  <si>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</si>
  <si>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</si>
  <si>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</si>
  <si>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</si>
  <si>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Supply Services (2000-2099)</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</si>
  <si>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</si>
  <si>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</si>
  <si>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</si>
  <si>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</si>
  <si>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</si>
  <si>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</si>
  <si>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</si>
  <si>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</si>
  <si>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</si>
  <si>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</si>
  <si>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</si>
  <si>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</si>
  <si>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</si>
  <si>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</si>
  <si>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</si>
  <si>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</si>
  <si>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</si>
  <si>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</si>
  <si>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</si>
  <si>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</si>
  <si>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</si>
  <si>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</si>
  <si>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</si>
  <si>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</si>
  <si>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</si>
  <si>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</si>
  <si>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</si>
  <si>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</si>
  <si>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</si>
  <si>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</si>
  <si>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</si>
  <si>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</si>
  <si>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</si>
  <si>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</si>
  <si>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</si>
  <si>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</si>
  <si>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Financial Analysis of Program Changes</t>
  </si>
  <si>
    <t>Grades</t>
  </si>
  <si>
    <t>Program Increase 1</t>
  </si>
  <si>
    <t>Program Increase 2</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</si>
  <si>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</si>
  <si>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</si>
  <si>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</si>
  <si>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</si>
  <si>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</si>
  <si>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</si>
  <si>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</si>
  <si>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</si>
  <si>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</si>
  <si>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</si>
  <si>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</si>
  <si>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</si>
  <si>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</si>
  <si>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</si>
  <si>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</si>
  <si>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</si>
  <si>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Total Technical and Base Adjustments</t>
  </si>
  <si>
    <t>Estimate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</si>
  <si>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</si>
  <si>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</si>
  <si>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</si>
  <si>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</si>
  <si>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</si>
  <si>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</si>
  <si>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</si>
  <si>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</si>
  <si>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Recoveries/Refunds</t>
  </si>
  <si>
    <t>Total Program Change Requests</t>
  </si>
  <si>
    <t>11.5 Other Personnel Compensation</t>
  </si>
  <si>
    <t>22.0 Transportation of Things</t>
  </si>
  <si>
    <t>Subtract - Unobligated Balance, Start-of-Year</t>
  </si>
  <si>
    <t>Est. FTE</t>
  </si>
  <si>
    <t>Total Direct with Rescission</t>
  </si>
  <si>
    <t>Add - Unobligated End-of-Year, Expiring</t>
  </si>
  <si>
    <t>Carryover:</t>
  </si>
  <si>
    <t>Recoveries/Refunds:</t>
  </si>
  <si>
    <t>Total Technical Adjustments</t>
  </si>
  <si>
    <t>Subtract - Recoveries/Refunds</t>
  </si>
  <si>
    <t>FY 2015 Request</t>
  </si>
  <si>
    <t>2013 Enacted</t>
  </si>
  <si>
    <t>2013 Sequester Cut</t>
  </si>
  <si>
    <t>2015 Current Services</t>
  </si>
  <si>
    <t>2015 Total Request</t>
  </si>
  <si>
    <t>2014 - 2015 Total Change</t>
  </si>
  <si>
    <t>2015 Technical and Base Adjustments</t>
  </si>
  <si>
    <t>2015 Increases</t>
  </si>
  <si>
    <t>2015 Offsets</t>
  </si>
  <si>
    <t>2015 Request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</si>
  <si>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</si>
  <si>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2013 Appropriation Enacted w/o Balance Rescission</t>
  </si>
  <si>
    <t>Crosswalk of 2014 Availability</t>
  </si>
  <si>
    <t>2014 Availability</t>
  </si>
  <si>
    <t>Executive Office for Immigration Review</t>
  </si>
  <si>
    <t>DHS Immigration Examination Fee Account</t>
  </si>
  <si>
    <t>EOIR</t>
  </si>
  <si>
    <t>Transfer from Immgration Examination Fees collected by the DHS</t>
  </si>
  <si>
    <t>Ungraded</t>
  </si>
  <si>
    <t>IJ 1-4</t>
  </si>
  <si>
    <t xml:space="preserve">Increases: </t>
  </si>
  <si>
    <t>2013 Rescissions (1.877% &amp; 0.2%)</t>
  </si>
  <si>
    <t>Immigration Judge Teams - Coordination with DHS Enforcement Initiatives</t>
  </si>
  <si>
    <t>Legal Orientation Program</t>
  </si>
  <si>
    <t>Pilot - Innovation Ideas</t>
  </si>
  <si>
    <t>2013 Enacted with Rescissions and Sequester</t>
  </si>
  <si>
    <t>FY 2015 Program Changes by Decision Unit</t>
  </si>
  <si>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$178,000 is required to meet these commitments.</t>
    </r>
  </si>
  <si>
    <r>
      <rPr>
        <u/>
        <sz val="9"/>
        <color theme="1"/>
        <rFont val="Arial"/>
        <family val="2"/>
      </rPr>
      <t>Employee Compensation Fund:</t>
    </r>
    <r>
      <rPr>
        <sz val="9"/>
        <color theme="1"/>
        <rFont val="Arial"/>
        <family val="2"/>
      </rPr>
      <t xml:space="preserve">
The $29,000 request reflects anticipated changes in payments to the Department of Labor for injury benefits under the Federal Employee Compensation Act.</t>
    </r>
  </si>
  <si>
    <t>Sequester</t>
  </si>
  <si>
    <t>Coordination with DHS Enforcement Initiatives</t>
  </si>
  <si>
    <t>SES</t>
  </si>
  <si>
    <t>TOTAL DIRECT TECHNICAL and BASE ADJUSTMENTS</t>
  </si>
  <si>
    <t>Subtract - Transfers/Reprogramming 1/</t>
  </si>
  <si>
    <t>1/ This amount excludes the $4.0 million transfer from the DHS Immigration Examination Fees account.  Instead, that $4.0 million is included in the Total Direct Requirements amount.</t>
  </si>
  <si>
    <t>Pardons and Commutations</t>
  </si>
  <si>
    <t>Administrative Review and Appeals</t>
  </si>
  <si>
    <t>Office of the Pardon Attorney</t>
  </si>
  <si>
    <t>OPA</t>
  </si>
  <si>
    <t>Goal 2</t>
  </si>
  <si>
    <t>Prevent Crime, Protect the Rights of the American People, and enforce Federal Law</t>
  </si>
  <si>
    <t>Protect the federal fisc and defend the interests of the United States.</t>
  </si>
  <si>
    <r>
      <t>Health Insurance:</t>
    </r>
    <r>
      <rPr>
        <sz val="9"/>
        <rFont val="Arial"/>
        <family val="2"/>
      </rPr>
      <t xml:space="preserve">
Effective January 2015, the component's, EOIR and OPA, contribution to Federal employees' health insurance increases by 4.2 and 2.8 percent respectively.  Applied against the 2014 combined estimate of $8,276,000 the additional amount required is $343,000.</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</si>
  <si>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$1,389,000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</si>
  <si>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Clerical and Office Services (300-399) - OPA</t>
  </si>
  <si>
    <t>Attorneys (905) - OPA</t>
  </si>
  <si>
    <t>Paralegals / Other Law (900-998) - OPA</t>
  </si>
  <si>
    <t>Total 2013 Enacted (with Rescissions, and Sequester)</t>
  </si>
  <si>
    <t>2014 Enacted</t>
  </si>
  <si>
    <t>Program Offset - Miscellaneous Program and Administrative Reduction</t>
  </si>
  <si>
    <t xml:space="preserve">Offsets: </t>
  </si>
  <si>
    <t>ARA</t>
  </si>
  <si>
    <t>Location of Description in Narrative</t>
  </si>
  <si>
    <t>Total Offsets</t>
  </si>
  <si>
    <t>Total Program Offsets</t>
  </si>
  <si>
    <t xml:space="preserve">Misc. Program and Administrative Reductions </t>
  </si>
  <si>
    <t>Misc. Program and Administrative Reductions</t>
  </si>
  <si>
    <t>Supplementals</t>
  </si>
  <si>
    <t>2013 Actual</t>
  </si>
  <si>
    <t>2013 Enacted with Rescissions &amp; Sequestration</t>
  </si>
  <si>
    <t>FY 2014 Enacted</t>
  </si>
  <si>
    <r>
      <rPr>
        <u/>
        <sz val="9"/>
        <rFont val="Arial"/>
        <family val="2"/>
      </rPr>
      <t>2015 Pay Raise:</t>
    </r>
    <r>
      <rPr>
        <sz val="9"/>
        <rFont val="Arial"/>
        <family val="2"/>
      </rPr>
      <t xml:space="preserve">
This request provides for a proposed 1 percent pay raise to be effective in January of 2015.  The amount requested, $1,357,000, represents the pay amounts for 3/4 of the fiscal year plus appropriate benefits ($1,104,500 for pay and $252,500 for benefits).
</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</si>
  <si>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$1,728,000, represents the funds needed to cover this increase. </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</si>
  <si>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$428,000, represents the pay amounts for 1/4 of the fiscal year plus appropriate benefits ($ 329,000 for pay and $99,000 for benefits).</t>
    </r>
  </si>
  <si>
    <t xml:space="preserve"> Other</t>
  </si>
  <si>
    <r>
      <rPr>
        <b/>
        <u/>
        <sz val="11"/>
        <color theme="1"/>
        <rFont val="Arial"/>
        <family val="2"/>
      </rPr>
      <t>Note:</t>
    </r>
    <r>
      <rPr>
        <b/>
        <sz val="11"/>
        <color theme="1"/>
        <rFont val="Arial"/>
        <family val="2"/>
      </rPr>
      <t xml:space="preserve"> </t>
    </r>
    <r>
      <rPr>
        <sz val="11"/>
        <color theme="1"/>
        <rFont val="Arial"/>
        <family val="2"/>
      </rPr>
      <t>The 2013 Enacted appropriation includes the two across-the-board rescissions of 1.877% and 0.2%</t>
    </r>
  </si>
  <si>
    <t>Subtotal, Offsets</t>
  </si>
  <si>
    <t xml:space="preserve"> Miscellaneous Program and Administrative Reductions</t>
  </si>
  <si>
    <t>ARA Offset</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</si>
  <si>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$177,000 is necessary to meet our increased retirement obligations as a result of this conversion.</t>
    </r>
  </si>
  <si>
    <t>A: Organizational Chart</t>
  </si>
  <si>
    <t>2012 template</t>
  </si>
  <si>
    <t>FY 2011 CJ Submission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</si>
</sst>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2" x14ac:knownFonts="1">
    <font>
      <sz val="11"/>
      <color theme="1"/>
      <name val="Calibri"/>
      <family val="2"/>
      <scheme val="minor"/>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u/>
      <sz val="9"/>
      <color theme="1"/>
      <name val="Arial"/>
      <family val="2"/>
    </font>
    <font>
      <i/>
      <sz val="11"/>
      <color theme="1"/>
      <name val="Arial"/>
      <family val="2"/>
    </font>
    <font>
      <sz val="11"/>
      <name val="Arial"/>
      <family val="2"/>
    </font>
    <font>
      <b/>
      <sz val="11"/>
      <name val="Arial"/>
      <family val="2"/>
    </font>
    <font>
      <sz val="10"/>
      <name val="Arial"/>
      <family val="2"/>
    </font>
    <font>
      <sz val="12"/>
      <name val="Arial"/>
      <family val="2"/>
    </font>
    <font>
      <sz val="9"/>
      <color rgb="FF1F497D"/>
      <name val="Arial"/>
      <family val="2"/>
    </font>
    <font>
      <b/>
      <sz val="16"/>
      <color theme="1"/>
      <name val="Arial"/>
      <family val="2"/>
    </font>
    <font>
      <b/>
      <sz val="16"/>
      <color theme="1"/>
      <name val="Calibri"/>
      <family val="2"/>
      <scheme val="minor"/>
    </font>
    <font>
      <b/>
      <sz val="12"/>
      <name val="Arial"/>
      <family val="2"/>
    </font>
    <font>
      <sz val="12"/>
      <name val="Arial"/>
      <family val="2"/>
    </font>
    <font>
      <sz val="11"/>
      <color rgb="FFFF0000"/>
      <name val="Arial"/>
      <family val="2"/>
    </font>
    <font>
      <b/>
      <sz val="11"/>
      <color rgb="FFFF0000"/>
      <name val="Arial"/>
      <family val="2"/>
    </font>
    <font>
      <sz val="9"/>
      <name val="Arial"/>
      <family val="2"/>
    </font>
    <font>
      <u/>
      <sz val="9"/>
      <name val="Arial"/>
      <family val="2"/>
    </font>
    <font>
      <b/>
      <strike/>
      <sz val="9"/>
      <name val="Arial"/>
      <family val="2"/>
    </font>
    <font>
      <b/>
      <sz val="9"/>
      <name val="Arial"/>
      <family val="2"/>
    </font>
    <font>
      <sz val="11"/>
      <name val="Calibri"/>
      <family val="2"/>
      <scheme val="minor"/>
    </font>
    <font>
      <sz val="12"/>
      <name val="Arial"/>
      <family val="2"/>
    </font>
    <font>
      <sz val="9"/>
      <color indexed="81"/>
      <name val="Tahoma"/>
      <family val="2"/>
    </font>
    <font>
      <b/>
      <sz val="9"/>
      <color indexed="81"/>
      <name val="Tahoma"/>
      <family val="2"/>
    </font>
    <font>
      <b/>
      <sz val="10"/>
      <color indexed="81"/>
      <name val="Tahoma"/>
      <family val="2"/>
    </font>
    <font>
      <sz val="10"/>
      <color indexed="81"/>
      <name val="Tahoma"/>
      <family val="2"/>
    </font>
    <font>
      <b/>
      <sz val="16"/>
      <name val="Times New Roman"/>
      <family val="1"/>
    </font>
    <font>
      <sz val="8"/>
      <color indexed="9"/>
      <name val="Arial"/>
      <family val="2"/>
    </font>
    <font>
      <sz val="8"/>
      <color rgb="FF171E24"/>
      <name val="Georgia"/>
      <family val="1"/>
    </font>
    <font>
      <sz val="10"/>
      <color indexed="9"/>
      <name val="Times New Roman"/>
      <family val="1"/>
    </font>
    <font>
      <b/>
      <u/>
      <sz val="12"/>
      <name val="Times New Roman"/>
      <family val="1"/>
    </font>
    <font>
      <sz val="12"/>
      <name val="Times New Roman"/>
      <family val="1"/>
    </font>
    <font>
      <b/>
      <sz val="12"/>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top/>
      <bottom style="thin">
        <color indexed="64"/>
      </bottom>
      <diagonal/>
    </border>
    <border>
      <left/>
      <right style="medium">
        <color auto="1"/>
      </right>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thin">
        <color indexed="64"/>
      </top>
      <bottom/>
      <diagonal/>
    </border>
    <border>
      <left/>
      <right/>
      <top style="thin">
        <color auto="1"/>
      </top>
      <bottom style="medium">
        <color auto="1"/>
      </bottom>
      <diagonal/>
    </border>
    <border>
      <left/>
      <right/>
      <top style="dashed">
        <color theme="0" tint="-0.14996795556505021"/>
      </top>
      <bottom/>
      <diagonal/>
    </border>
    <border>
      <left/>
      <right style="thin">
        <color auto="1"/>
      </right>
      <top style="dashed">
        <color theme="0" tint="-0.14996795556505021"/>
      </top>
      <bottom/>
      <diagonal/>
    </border>
    <border>
      <left style="thin">
        <color auto="1"/>
      </left>
      <right style="medium">
        <color auto="1"/>
      </right>
      <top style="thin">
        <color auto="1"/>
      </top>
      <bottom/>
      <diagonal/>
    </border>
    <border>
      <left/>
      <right style="medium">
        <color auto="1"/>
      </right>
      <top style="dashed">
        <color theme="0" tint="-0.14996795556505021"/>
      </top>
      <bottom/>
      <diagonal/>
    </border>
    <border>
      <left style="thin">
        <color indexed="64"/>
      </left>
      <right/>
      <top style="thin">
        <color auto="1"/>
      </top>
      <bottom style="medium">
        <color auto="1"/>
      </bottom>
      <diagonal/>
    </border>
  </borders>
  <cellStyleXfs count="23">
    <xf numFmtId="0" fontId="0" fillId="0" borderId="0"/>
    <xf numFmtId="43" fontId="11" fillId="0" borderId="0" applyFont="0" applyFill="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7" fillId="0" borderId="0"/>
    <xf numFmtId="0" fontId="27" fillId="0" borderId="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32" fillId="0" borderId="0"/>
    <xf numFmtId="0" fontId="27" fillId="0" borderId="0"/>
    <xf numFmtId="0" fontId="40" fillId="0" borderId="0"/>
    <xf numFmtId="0" fontId="27" fillId="0" borderId="0"/>
  </cellStyleXfs>
  <cellXfs count="332">
    <xf numFmtId="0" fontId="0" fillId="0" borderId="0" xfId="0"/>
    <xf numFmtId="3" fontId="15" fillId="0" borderId="6" xfId="0" applyNumberFormat="1" applyFont="1" applyBorder="1" applyAlignment="1">
      <alignment horizontal="center" vertical="top" wrapText="1"/>
    </xf>
    <xf numFmtId="3" fontId="15" fillId="0" borderId="7" xfId="0" applyNumberFormat="1" applyFont="1" applyBorder="1" applyAlignment="1">
      <alignment horizontal="center" vertical="top" wrapText="1"/>
    </xf>
    <xf numFmtId="164" fontId="15" fillId="0" borderId="8" xfId="1" applyNumberFormat="1" applyFont="1" applyBorder="1" applyAlignment="1">
      <alignment horizontal="center" vertical="top" wrapText="1"/>
    </xf>
    <xf numFmtId="0" fontId="16" fillId="0" borderId="0" xfId="0" applyFont="1"/>
    <xf numFmtId="0" fontId="15" fillId="0" borderId="0" xfId="0" applyFont="1"/>
    <xf numFmtId="0" fontId="13" fillId="0" borderId="0" xfId="0" applyFont="1" applyAlignment="1"/>
    <xf numFmtId="0" fontId="14" fillId="0" borderId="0" xfId="0" applyFont="1" applyAlignment="1"/>
    <xf numFmtId="0" fontId="12" fillId="0" borderId="0" xfId="0" applyFont="1" applyAlignment="1"/>
    <xf numFmtId="0" fontId="10" fillId="0" borderId="0" xfId="0" applyFont="1"/>
    <xf numFmtId="0" fontId="10" fillId="0" borderId="0" xfId="0" applyFont="1" applyAlignment="1"/>
    <xf numFmtId="0" fontId="10" fillId="0" borderId="1" xfId="0" applyFont="1" applyBorder="1" applyAlignment="1">
      <alignment horizontal="center" vertical="top" wrapText="1"/>
    </xf>
    <xf numFmtId="0" fontId="10" fillId="0" borderId="13" xfId="0" applyFont="1" applyBorder="1" applyAlignment="1">
      <alignment horizontal="center" vertical="top" wrapText="1"/>
    </xf>
    <xf numFmtId="0" fontId="15" fillId="0" borderId="15" xfId="0" applyFont="1" applyBorder="1" applyAlignment="1">
      <alignment horizontal="right"/>
    </xf>
    <xf numFmtId="0" fontId="10" fillId="0" borderId="19" xfId="0" applyFont="1" applyBorder="1" applyAlignment="1">
      <alignment horizontal="left" indent="3"/>
    </xf>
    <xf numFmtId="0" fontId="10" fillId="0" borderId="19" xfId="0" applyFont="1" applyBorder="1" applyAlignment="1">
      <alignment horizontal="left" indent="5"/>
    </xf>
    <xf numFmtId="0" fontId="10" fillId="0" borderId="22" xfId="0" applyFont="1" applyBorder="1" applyAlignment="1">
      <alignment horizontal="left" indent="5"/>
    </xf>
    <xf numFmtId="0" fontId="10" fillId="0" borderId="6" xfId="0" applyFont="1" applyBorder="1" applyAlignment="1">
      <alignment horizontal="left" indent="3"/>
    </xf>
    <xf numFmtId="0" fontId="9" fillId="0" borderId="1" xfId="0" applyFont="1" applyBorder="1" applyAlignment="1">
      <alignment horizontal="center" vertical="top" wrapText="1"/>
    </xf>
    <xf numFmtId="0" fontId="9" fillId="0" borderId="0" xfId="0" applyFont="1"/>
    <xf numFmtId="0" fontId="15" fillId="0" borderId="6" xfId="0" applyFont="1" applyBorder="1" applyAlignment="1">
      <alignment horizontal="right"/>
    </xf>
    <xf numFmtId="0" fontId="15" fillId="0" borderId="30" xfId="0" applyFont="1" applyBorder="1" applyAlignment="1">
      <alignment horizontal="right"/>
    </xf>
    <xf numFmtId="0" fontId="9" fillId="0" borderId="0" xfId="0" applyFont="1" applyAlignment="1">
      <alignment vertical="top" wrapText="1"/>
    </xf>
    <xf numFmtId="3" fontId="10" fillId="0" borderId="20" xfId="0" applyNumberFormat="1" applyFont="1" applyBorder="1"/>
    <xf numFmtId="3" fontId="15" fillId="0" borderId="37" xfId="0" applyNumberFormat="1" applyFont="1" applyBorder="1"/>
    <xf numFmtId="3" fontId="15" fillId="0" borderId="38" xfId="0" applyNumberFormat="1" applyFont="1" applyBorder="1"/>
    <xf numFmtId="0" fontId="15" fillId="0" borderId="36" xfId="0" applyFont="1" applyBorder="1" applyAlignment="1">
      <alignment horizontal="right"/>
    </xf>
    <xf numFmtId="0" fontId="15" fillId="0" borderId="43" xfId="0" applyFont="1" applyBorder="1" applyAlignment="1">
      <alignment vertical="top"/>
    </xf>
    <xf numFmtId="0" fontId="15" fillId="0" borderId="30" xfId="0" applyFont="1" applyBorder="1" applyAlignment="1">
      <alignment horizontal="center"/>
    </xf>
    <xf numFmtId="3" fontId="15" fillId="0" borderId="7" xfId="0" applyNumberFormat="1" applyFont="1" applyBorder="1"/>
    <xf numFmtId="0" fontId="15" fillId="0" borderId="28" xfId="0" applyFont="1" applyBorder="1" applyAlignment="1">
      <alignment vertical="top" wrapText="1"/>
    </xf>
    <xf numFmtId="0" fontId="19" fillId="0" borderId="33" xfId="0" applyFont="1" applyBorder="1" applyAlignment="1">
      <alignment vertical="center" wrapText="1"/>
    </xf>
    <xf numFmtId="0" fontId="20" fillId="0" borderId="0" xfId="0" applyFont="1"/>
    <xf numFmtId="0" fontId="19" fillId="0" borderId="47" xfId="0" applyFont="1" applyBorder="1" applyAlignment="1">
      <alignment vertical="top"/>
    </xf>
    <xf numFmtId="0" fontId="20" fillId="0" borderId="44" xfId="0" applyFont="1" applyBorder="1" applyAlignment="1">
      <alignment vertical="top"/>
    </xf>
    <xf numFmtId="0" fontId="20" fillId="0" borderId="45" xfId="0" applyFont="1" applyBorder="1"/>
    <xf numFmtId="0" fontId="19" fillId="0" borderId="43" xfId="0" applyFont="1" applyBorder="1" applyAlignment="1">
      <alignment vertical="top"/>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17" xfId="0" applyFont="1" applyBorder="1"/>
    <xf numFmtId="3" fontId="20" fillId="0" borderId="20" xfId="0" applyNumberFormat="1" applyFont="1" applyBorder="1"/>
    <xf numFmtId="3" fontId="19" fillId="0" borderId="37" xfId="0" applyNumberFormat="1" applyFont="1" applyBorder="1"/>
    <xf numFmtId="3" fontId="20" fillId="0" borderId="17" xfId="0" applyNumberFormat="1" applyFont="1" applyBorder="1"/>
    <xf numFmtId="0" fontId="20" fillId="0" borderId="43" xfId="0" applyFont="1" applyBorder="1" applyAlignment="1">
      <alignment vertical="top"/>
    </xf>
    <xf numFmtId="3" fontId="19" fillId="0" borderId="20" xfId="0" applyNumberFormat="1" applyFont="1" applyBorder="1"/>
    <xf numFmtId="3" fontId="19" fillId="0" borderId="50" xfId="0" applyNumberFormat="1" applyFont="1" applyBorder="1"/>
    <xf numFmtId="0" fontId="20" fillId="0" borderId="47" xfId="0" applyFont="1" applyBorder="1" applyAlignment="1">
      <alignment vertical="top"/>
    </xf>
    <xf numFmtId="0" fontId="19" fillId="0" borderId="3" xfId="0" applyFont="1" applyBorder="1" applyAlignment="1">
      <alignment horizontal="center" vertical="center" wrapText="1"/>
    </xf>
    <xf numFmtId="0" fontId="20" fillId="0" borderId="18" xfId="0" applyFont="1" applyBorder="1"/>
    <xf numFmtId="3" fontId="20" fillId="0" borderId="21" xfId="0" applyNumberFormat="1" applyFont="1" applyBorder="1"/>
    <xf numFmtId="3" fontId="19" fillId="0" borderId="38" xfId="0" applyNumberFormat="1" applyFont="1" applyBorder="1"/>
    <xf numFmtId="3" fontId="20" fillId="0" borderId="18" xfId="0" applyNumberFormat="1" applyFont="1" applyBorder="1"/>
    <xf numFmtId="3" fontId="19" fillId="0" borderId="54" xfId="0" applyNumberFormat="1" applyFont="1" applyBorder="1"/>
    <xf numFmtId="0" fontId="8" fillId="0" borderId="1" xfId="0" applyFont="1" applyBorder="1" applyAlignment="1">
      <alignment horizontal="center" vertical="top" wrapText="1"/>
    </xf>
    <xf numFmtId="0" fontId="8" fillId="0" borderId="13" xfId="0" applyFont="1" applyBorder="1" applyAlignment="1">
      <alignment horizontal="center" vertical="top" wrapText="1"/>
    </xf>
    <xf numFmtId="0" fontId="10" fillId="0" borderId="43" xfId="0" applyFont="1" applyBorder="1"/>
    <xf numFmtId="0" fontId="10" fillId="0" borderId="44" xfId="0" applyFont="1" applyBorder="1"/>
    <xf numFmtId="0" fontId="10" fillId="0" borderId="47" xfId="0" applyFont="1" applyBorder="1" applyAlignment="1">
      <alignment horizontal="left" indent="1"/>
    </xf>
    <xf numFmtId="0" fontId="10" fillId="0" borderId="44" xfId="0" applyFont="1" applyBorder="1" applyAlignment="1">
      <alignment horizontal="left" indent="1"/>
    </xf>
    <xf numFmtId="0" fontId="15" fillId="0" borderId="9" xfId="0" applyFont="1" applyBorder="1" applyAlignment="1">
      <alignment horizontal="center"/>
    </xf>
    <xf numFmtId="0" fontId="8" fillId="0" borderId="16" xfId="0" applyFont="1" applyBorder="1" applyAlignment="1">
      <alignment horizontal="left" indent="2"/>
    </xf>
    <xf numFmtId="0" fontId="8" fillId="0" borderId="19" xfId="0" applyFont="1" applyBorder="1" applyAlignment="1">
      <alignment horizontal="left" indent="2"/>
    </xf>
    <xf numFmtId="0" fontId="15" fillId="0" borderId="19" xfId="0" applyFont="1" applyBorder="1"/>
    <xf numFmtId="0" fontId="15" fillId="0" borderId="19" xfId="0" applyFont="1" applyBorder="1" applyAlignment="1">
      <alignment horizontal="center"/>
    </xf>
    <xf numFmtId="0" fontId="15" fillId="0" borderId="62" xfId="0" applyFont="1" applyBorder="1" applyAlignment="1">
      <alignment horizontal="center"/>
    </xf>
    <xf numFmtId="0" fontId="15" fillId="0" borderId="0" xfId="0" applyFont="1" applyBorder="1"/>
    <xf numFmtId="0" fontId="15" fillId="0" borderId="0" xfId="0" applyFont="1" applyBorder="1" applyAlignment="1">
      <alignment horizontal="right" indent="1"/>
    </xf>
    <xf numFmtId="0" fontId="15" fillId="0" borderId="1" xfId="0" applyFont="1" applyBorder="1" applyAlignment="1">
      <alignment horizontal="right" indent="1"/>
    </xf>
    <xf numFmtId="0" fontId="15" fillId="0" borderId="69" xfId="0" applyFont="1" applyBorder="1"/>
    <xf numFmtId="3" fontId="15" fillId="0" borderId="19" xfId="0" applyNumberFormat="1" applyFont="1" applyBorder="1"/>
    <xf numFmtId="3" fontId="15" fillId="0" borderId="20" xfId="0" applyNumberFormat="1" applyFont="1" applyBorder="1"/>
    <xf numFmtId="0" fontId="15" fillId="0" borderId="70" xfId="0" applyFont="1" applyBorder="1" applyAlignment="1">
      <alignment horizontal="left" indent="1"/>
    </xf>
    <xf numFmtId="3" fontId="15" fillId="0" borderId="21" xfId="0" applyNumberFormat="1" applyFont="1" applyBorder="1"/>
    <xf numFmtId="0" fontId="15" fillId="0" borderId="70" xfId="0" applyFont="1" applyBorder="1"/>
    <xf numFmtId="0" fontId="15" fillId="0" borderId="70" xfId="0" applyFont="1" applyBorder="1" applyAlignment="1">
      <alignment horizontal="left" indent="3"/>
    </xf>
    <xf numFmtId="0" fontId="15" fillId="0" borderId="68" xfId="0" applyFont="1" applyBorder="1" applyAlignment="1">
      <alignment horizontal="left"/>
    </xf>
    <xf numFmtId="3" fontId="15" fillId="0" borderId="44" xfId="0" applyNumberFormat="1" applyFont="1" applyBorder="1"/>
    <xf numFmtId="3" fontId="15" fillId="0" borderId="71" xfId="0" applyNumberFormat="1" applyFont="1" applyBorder="1"/>
    <xf numFmtId="0" fontId="15" fillId="0" borderId="70" xfId="0" applyFont="1" applyBorder="1" applyAlignment="1">
      <alignment horizontal="left"/>
    </xf>
    <xf numFmtId="0" fontId="15" fillId="0" borderId="69" xfId="0" applyFont="1" applyBorder="1" applyAlignment="1">
      <alignment horizontal="left" indent="1"/>
    </xf>
    <xf numFmtId="0" fontId="15" fillId="0" borderId="74" xfId="0" applyFont="1" applyBorder="1"/>
    <xf numFmtId="3" fontId="15" fillId="0" borderId="75" xfId="0" applyNumberFormat="1" applyFont="1" applyBorder="1"/>
    <xf numFmtId="3" fontId="15" fillId="0" borderId="63" xfId="0" applyNumberFormat="1" applyFont="1" applyBorder="1"/>
    <xf numFmtId="3" fontId="15" fillId="0" borderId="76" xfId="0" applyNumberFormat="1" applyFont="1" applyBorder="1"/>
    <xf numFmtId="0" fontId="10" fillId="0" borderId="64" xfId="0" applyFont="1" applyBorder="1" applyAlignment="1">
      <alignment horizontal="left" indent="3"/>
    </xf>
    <xf numFmtId="3" fontId="15" fillId="0" borderId="31" xfId="0" applyNumberFormat="1" applyFont="1" applyBorder="1"/>
    <xf numFmtId="3" fontId="15" fillId="0" borderId="14" xfId="0" applyNumberFormat="1" applyFont="1" applyBorder="1"/>
    <xf numFmtId="0" fontId="7" fillId="0" borderId="1" xfId="0" applyFont="1" applyBorder="1" applyAlignment="1">
      <alignment horizontal="center" vertical="top" wrapText="1"/>
    </xf>
    <xf numFmtId="0" fontId="7" fillId="0" borderId="64" xfId="0" applyFont="1" applyBorder="1" applyAlignment="1">
      <alignment horizontal="left" indent="3"/>
    </xf>
    <xf numFmtId="0" fontId="7" fillId="0" borderId="19" xfId="0" applyFont="1" applyBorder="1" applyAlignment="1">
      <alignment horizontal="left" indent="3"/>
    </xf>
    <xf numFmtId="0" fontId="7" fillId="0" borderId="6" xfId="0" applyFont="1" applyBorder="1" applyAlignment="1">
      <alignment horizontal="left" indent="3"/>
    </xf>
    <xf numFmtId="0" fontId="6" fillId="0" borderId="51" xfId="0" applyFont="1" applyBorder="1"/>
    <xf numFmtId="0" fontId="6" fillId="0" borderId="19" xfId="0" applyFont="1" applyBorder="1" applyAlignment="1">
      <alignment horizontal="left" indent="2"/>
    </xf>
    <xf numFmtId="0" fontId="5" fillId="0" borderId="35" xfId="0" applyFont="1" applyBorder="1" applyAlignment="1">
      <alignment horizontal="left" indent="2"/>
    </xf>
    <xf numFmtId="0" fontId="5" fillId="0" borderId="19" xfId="0" applyFont="1" applyBorder="1" applyAlignment="1">
      <alignment horizontal="left" indent="2"/>
    </xf>
    <xf numFmtId="3" fontId="15" fillId="0" borderId="47" xfId="0" applyNumberFormat="1" applyFont="1" applyBorder="1"/>
    <xf numFmtId="3" fontId="15" fillId="0" borderId="50" xfId="0" applyNumberFormat="1" applyFont="1" applyBorder="1"/>
    <xf numFmtId="3" fontId="15" fillId="0" borderId="80" xfId="0" applyNumberFormat="1" applyFont="1" applyBorder="1"/>
    <xf numFmtId="3" fontId="15" fillId="0" borderId="45" xfId="0" applyNumberFormat="1" applyFont="1" applyBorder="1"/>
    <xf numFmtId="3" fontId="15" fillId="0" borderId="64" xfId="0" applyNumberFormat="1" applyFont="1" applyBorder="1"/>
    <xf numFmtId="3" fontId="15" fillId="0" borderId="54" xfId="0" applyNumberFormat="1" applyFont="1" applyBorder="1"/>
    <xf numFmtId="3" fontId="15" fillId="0" borderId="35" xfId="0" applyNumberFormat="1" applyFont="1" applyBorder="1"/>
    <xf numFmtId="3" fontId="15" fillId="0" borderId="81" xfId="0" applyNumberFormat="1" applyFont="1" applyBorder="1"/>
    <xf numFmtId="0" fontId="4" fillId="0" borderId="1" xfId="0" applyFont="1" applyBorder="1" applyAlignment="1">
      <alignment horizontal="center" vertical="top" wrapText="1"/>
    </xf>
    <xf numFmtId="3" fontId="10" fillId="0" borderId="17" xfId="0" applyNumberFormat="1" applyFont="1" applyBorder="1"/>
    <xf numFmtId="3" fontId="10" fillId="0" borderId="18" xfId="0" applyNumberFormat="1" applyFont="1" applyBorder="1"/>
    <xf numFmtId="3" fontId="10" fillId="0" borderId="21" xfId="0" applyNumberFormat="1" applyFont="1" applyBorder="1"/>
    <xf numFmtId="3" fontId="15" fillId="0" borderId="1" xfId="0" applyNumberFormat="1" applyFont="1" applyBorder="1"/>
    <xf numFmtId="3" fontId="15" fillId="0" borderId="13" xfId="0" applyNumberFormat="1" applyFont="1" applyBorder="1"/>
    <xf numFmtId="3" fontId="7" fillId="0" borderId="37" xfId="0" applyNumberFormat="1" applyFont="1" applyBorder="1"/>
    <xf numFmtId="3" fontId="7" fillId="0" borderId="38" xfId="0" applyNumberFormat="1" applyFont="1" applyBorder="1"/>
    <xf numFmtId="3" fontId="10" fillId="0" borderId="50" xfId="0" applyNumberFormat="1" applyFont="1" applyBorder="1"/>
    <xf numFmtId="3" fontId="10" fillId="0" borderId="54" xfId="0" applyNumberFormat="1" applyFont="1" applyBorder="1"/>
    <xf numFmtId="3" fontId="10" fillId="0" borderId="23" xfId="0" applyNumberFormat="1" applyFont="1" applyBorder="1"/>
    <xf numFmtId="3" fontId="10" fillId="0" borderId="24" xfId="0" applyNumberFormat="1" applyFont="1" applyBorder="1"/>
    <xf numFmtId="3" fontId="10" fillId="0" borderId="7" xfId="0" applyNumberFormat="1" applyFont="1" applyBorder="1"/>
    <xf numFmtId="3" fontId="10" fillId="0" borderId="8" xfId="0" applyNumberFormat="1" applyFont="1" applyBorder="1"/>
    <xf numFmtId="3" fontId="9" fillId="0" borderId="17" xfId="0" applyNumberFormat="1" applyFont="1" applyBorder="1"/>
    <xf numFmtId="3" fontId="15" fillId="0" borderId="53" xfId="0" applyNumberFormat="1" applyFont="1" applyBorder="1"/>
    <xf numFmtId="0" fontId="3" fillId="0" borderId="19" xfId="0" applyFont="1" applyBorder="1" applyAlignment="1">
      <alignment horizontal="left" indent="2"/>
    </xf>
    <xf numFmtId="0" fontId="3" fillId="0" borderId="0" xfId="0" applyFont="1"/>
    <xf numFmtId="3" fontId="3" fillId="0" borderId="0" xfId="0" applyNumberFormat="1" applyFont="1"/>
    <xf numFmtId="164" fontId="3" fillId="0" borderId="0" xfId="1" applyNumberFormat="1" applyFont="1"/>
    <xf numFmtId="3" fontId="3" fillId="0" borderId="21" xfId="0" applyNumberFormat="1" applyFont="1" applyBorder="1"/>
    <xf numFmtId="0" fontId="3" fillId="0" borderId="70" xfId="0" applyFont="1" applyBorder="1" applyAlignment="1">
      <alignment horizontal="left" indent="6"/>
    </xf>
    <xf numFmtId="3" fontId="3" fillId="0" borderId="19" xfId="0" applyNumberFormat="1" applyFont="1" applyBorder="1"/>
    <xf numFmtId="3" fontId="3" fillId="0" borderId="20" xfId="0" applyNumberFormat="1" applyFont="1" applyBorder="1"/>
    <xf numFmtId="0" fontId="3" fillId="0" borderId="70" xfId="0" applyFont="1" applyBorder="1" applyAlignment="1">
      <alignment horizontal="left" indent="3"/>
    </xf>
    <xf numFmtId="0" fontId="3" fillId="0" borderId="70" xfId="0" applyFont="1" applyBorder="1" applyAlignment="1">
      <alignment horizontal="left" indent="4"/>
    </xf>
    <xf numFmtId="3" fontId="3" fillId="0" borderId="44" xfId="0" applyNumberFormat="1" applyFont="1" applyBorder="1"/>
    <xf numFmtId="3" fontId="3" fillId="0" borderId="71" xfId="0" applyNumberFormat="1" applyFont="1" applyBorder="1"/>
    <xf numFmtId="0" fontId="3" fillId="0" borderId="25" xfId="0" applyFont="1" applyBorder="1" applyAlignment="1">
      <alignment horizontal="left"/>
    </xf>
    <xf numFmtId="3" fontId="3" fillId="0" borderId="72" xfId="0" applyNumberFormat="1" applyFont="1" applyBorder="1"/>
    <xf numFmtId="3" fontId="3" fillId="0" borderId="61" xfId="0" applyNumberFormat="1" applyFont="1" applyBorder="1"/>
    <xf numFmtId="3" fontId="3" fillId="0" borderId="73" xfId="0" applyNumberFormat="1" applyFont="1" applyBorder="1"/>
    <xf numFmtId="0" fontId="28" fillId="0" borderId="0" xfId="0" applyFont="1" applyAlignment="1">
      <alignment vertical="center"/>
    </xf>
    <xf numFmtId="0" fontId="1" fillId="0" borderId="0" xfId="0" applyFont="1" applyAlignment="1"/>
    <xf numFmtId="0" fontId="3" fillId="0" borderId="0" xfId="0" applyFont="1" applyAlignment="1"/>
    <xf numFmtId="0" fontId="3" fillId="0" borderId="69" xfId="0" applyFont="1" applyBorder="1" applyAlignment="1">
      <alignment horizontal="left" indent="1"/>
    </xf>
    <xf numFmtId="3" fontId="3" fillId="0" borderId="31" xfId="0" applyNumberFormat="1" applyFont="1" applyBorder="1"/>
    <xf numFmtId="3" fontId="3" fillId="0" borderId="14" xfId="0" applyNumberFormat="1" applyFont="1" applyBorder="1"/>
    <xf numFmtId="3" fontId="3" fillId="0" borderId="78" xfId="0" applyNumberFormat="1" applyFont="1" applyBorder="1"/>
    <xf numFmtId="0" fontId="3" fillId="0" borderId="1" xfId="0" applyFont="1" applyBorder="1" applyAlignment="1">
      <alignment horizontal="center" vertical="top" wrapText="1"/>
    </xf>
    <xf numFmtId="0" fontId="3" fillId="0" borderId="16" xfId="0" applyFont="1" applyBorder="1" applyAlignment="1">
      <alignment horizontal="left" indent="3"/>
    </xf>
    <xf numFmtId="0" fontId="3" fillId="0" borderId="44" xfId="0" applyFont="1" applyBorder="1"/>
    <xf numFmtId="0" fontId="3" fillId="0" borderId="17" xfId="0" applyFont="1" applyBorder="1" applyAlignment="1">
      <alignment horizontal="left" indent="1"/>
    </xf>
    <xf numFmtId="0" fontId="3" fillId="0" borderId="50" xfId="0" applyFont="1" applyBorder="1" applyAlignment="1">
      <alignment horizontal="left" indent="1"/>
    </xf>
    <xf numFmtId="0" fontId="3" fillId="0" borderId="14" xfId="0" applyFont="1" applyBorder="1" applyAlignment="1">
      <alignment horizontal="left" indent="1"/>
    </xf>
    <xf numFmtId="0" fontId="15" fillId="0" borderId="4" xfId="0" applyFont="1" applyBorder="1" applyAlignment="1">
      <alignment horizontal="center" vertical="center" wrapText="1"/>
    </xf>
    <xf numFmtId="0" fontId="1" fillId="0" borderId="0" xfId="0" applyFont="1" applyAlignment="1">
      <alignment horizontal="center"/>
    </xf>
    <xf numFmtId="0" fontId="3" fillId="0" borderId="13" xfId="0" applyFont="1" applyBorder="1" applyAlignment="1">
      <alignment horizontal="center" vertical="top" wrapText="1"/>
    </xf>
    <xf numFmtId="0" fontId="3" fillId="0" borderId="17" xfId="0" applyFont="1" applyBorder="1"/>
    <xf numFmtId="0" fontId="3" fillId="0" borderId="18" xfId="0" applyFont="1" applyBorder="1"/>
    <xf numFmtId="0" fontId="3" fillId="0" borderId="44" xfId="0" applyFont="1" applyBorder="1" applyAlignment="1">
      <alignment vertical="top"/>
    </xf>
    <xf numFmtId="0" fontId="3" fillId="0" borderId="29" xfId="0" applyFont="1" applyBorder="1" applyAlignment="1">
      <alignment vertical="top" wrapText="1"/>
    </xf>
    <xf numFmtId="0" fontId="3" fillId="0" borderId="45" xfId="0" applyFont="1" applyBorder="1"/>
    <xf numFmtId="0" fontId="3" fillId="0" borderId="46" xfId="0" applyFont="1" applyBorder="1"/>
    <xf numFmtId="0" fontId="1" fillId="0" borderId="33" xfId="0" applyFont="1" applyBorder="1" applyAlignment="1"/>
    <xf numFmtId="3" fontId="3" fillId="0" borderId="17" xfId="0" applyNumberFormat="1" applyFont="1" applyBorder="1"/>
    <xf numFmtId="3" fontId="3" fillId="0" borderId="18" xfId="0" applyNumberFormat="1" applyFont="1" applyBorder="1"/>
    <xf numFmtId="0" fontId="3" fillId="0" borderId="19" xfId="0" applyFont="1" applyBorder="1" applyAlignment="1">
      <alignment horizontal="left" indent="3"/>
    </xf>
    <xf numFmtId="0" fontId="3" fillId="0" borderId="64" xfId="0" applyFont="1" applyBorder="1" applyAlignment="1">
      <alignment horizontal="left" indent="3"/>
    </xf>
    <xf numFmtId="3" fontId="3" fillId="0" borderId="50" xfId="0" applyNumberFormat="1" applyFont="1" applyBorder="1"/>
    <xf numFmtId="3" fontId="3" fillId="0" borderId="54" xfId="0" applyNumberFormat="1" applyFont="1" applyBorder="1"/>
    <xf numFmtId="0" fontId="3" fillId="0" borderId="19" xfId="0" applyFont="1" applyBorder="1" applyAlignment="1">
      <alignment horizontal="left" indent="5"/>
    </xf>
    <xf numFmtId="0" fontId="3" fillId="0" borderId="22" xfId="0" applyFont="1" applyBorder="1" applyAlignment="1">
      <alignment horizontal="left" indent="5"/>
    </xf>
    <xf numFmtId="3" fontId="3" fillId="0" borderId="23" xfId="0" applyNumberFormat="1" applyFont="1" applyBorder="1"/>
    <xf numFmtId="3" fontId="3" fillId="0" borderId="24" xfId="0" applyNumberFormat="1" applyFont="1" applyBorder="1"/>
    <xf numFmtId="0" fontId="3" fillId="0" borderId="6" xfId="0" applyFont="1" applyBorder="1" applyAlignment="1">
      <alignment horizontal="left" indent="3"/>
    </xf>
    <xf numFmtId="3" fontId="3" fillId="0" borderId="7" xfId="0" applyNumberFormat="1" applyFont="1" applyBorder="1"/>
    <xf numFmtId="3" fontId="3" fillId="0" borderId="8" xfId="0" applyNumberFormat="1" applyFont="1" applyBorder="1"/>
    <xf numFmtId="3" fontId="3" fillId="0" borderId="37" xfId="0" applyNumberFormat="1" applyFont="1" applyBorder="1"/>
    <xf numFmtId="0" fontId="3" fillId="0" borderId="37" xfId="0" applyFont="1" applyBorder="1" applyAlignment="1">
      <alignment horizontal="left" indent="1"/>
    </xf>
    <xf numFmtId="0" fontId="3" fillId="0" borderId="50" xfId="0" applyFont="1" applyBorder="1" applyAlignment="1">
      <alignment horizontal="left" indent="3"/>
    </xf>
    <xf numFmtId="0" fontId="3" fillId="0" borderId="0" xfId="0" applyFont="1" applyBorder="1"/>
    <xf numFmtId="3" fontId="26" fillId="0" borderId="0" xfId="0" applyNumberFormat="1" applyFont="1"/>
    <xf numFmtId="3" fontId="24" fillId="0" borderId="0" xfId="0" applyNumberFormat="1" applyFont="1"/>
    <xf numFmtId="3" fontId="9" fillId="0" borderId="11" xfId="0" applyNumberFormat="1" applyFont="1" applyBorder="1"/>
    <xf numFmtId="3" fontId="33" fillId="0" borderId="20" xfId="0" applyNumberFormat="1" applyFont="1" applyBorder="1"/>
    <xf numFmtId="3" fontId="34" fillId="0" borderId="20" xfId="0" applyNumberFormat="1" applyFont="1" applyBorder="1"/>
    <xf numFmtId="0" fontId="3" fillId="0" borderId="0" xfId="0" applyFont="1"/>
    <xf numFmtId="3" fontId="24" fillId="0" borderId="20" xfId="0" applyNumberFormat="1" applyFont="1" applyBorder="1"/>
    <xf numFmtId="0" fontId="24" fillId="0" borderId="16" xfId="0" applyFont="1" applyBorder="1" applyAlignment="1">
      <alignment horizontal="left" indent="3"/>
    </xf>
    <xf numFmtId="0" fontId="24" fillId="0" borderId="79" xfId="0" applyFont="1" applyBorder="1" applyAlignment="1">
      <alignment horizontal="left" indent="3"/>
    </xf>
    <xf numFmtId="0" fontId="24" fillId="0" borderId="28" xfId="0" applyFont="1" applyBorder="1" applyAlignment="1">
      <alignment horizontal="center"/>
    </xf>
    <xf numFmtId="0" fontId="24" fillId="0" borderId="67" xfId="0" applyFont="1" applyBorder="1" applyAlignment="1">
      <alignment horizontal="center"/>
    </xf>
    <xf numFmtId="3" fontId="24" fillId="0" borderId="17" xfId="0" applyNumberFormat="1" applyFont="1" applyBorder="1"/>
    <xf numFmtId="3" fontId="24" fillId="0" borderId="11" xfId="0" applyNumberFormat="1" applyFont="1" applyBorder="1"/>
    <xf numFmtId="3" fontId="25" fillId="0" borderId="7" xfId="0" applyNumberFormat="1" applyFont="1" applyBorder="1"/>
    <xf numFmtId="3" fontId="25" fillId="0" borderId="37" xfId="0" applyNumberFormat="1" applyFont="1" applyBorder="1"/>
    <xf numFmtId="0" fontId="35" fillId="0" borderId="44" xfId="0" applyFont="1" applyBorder="1" applyAlignment="1">
      <alignment vertical="top"/>
    </xf>
    <xf numFmtId="3" fontId="37" fillId="0" borderId="20" xfId="0" applyNumberFormat="1" applyFont="1" applyBorder="1"/>
    <xf numFmtId="3" fontId="35" fillId="0" borderId="21" xfId="0" applyNumberFormat="1" applyFont="1" applyBorder="1"/>
    <xf numFmtId="0" fontId="35" fillId="0" borderId="0" xfId="0" applyFont="1"/>
    <xf numFmtId="3" fontId="38" fillId="0" borderId="53" xfId="0" applyNumberFormat="1" applyFont="1" applyBorder="1"/>
    <xf numFmtId="3" fontId="38" fillId="0" borderId="55" xfId="0" applyNumberFormat="1" applyFont="1" applyBorder="1"/>
    <xf numFmtId="3" fontId="25" fillId="0" borderId="1" xfId="0" applyNumberFormat="1" applyFont="1" applyBorder="1"/>
    <xf numFmtId="3" fontId="24" fillId="0" borderId="18" xfId="0" applyNumberFormat="1" applyFont="1" applyBorder="1"/>
    <xf numFmtId="3" fontId="25" fillId="0" borderId="13" xfId="0" applyNumberFormat="1" applyFont="1" applyBorder="1"/>
    <xf numFmtId="3" fontId="24" fillId="0" borderId="37" xfId="0" applyNumberFormat="1" applyFont="1" applyBorder="1"/>
    <xf numFmtId="3" fontId="25" fillId="0" borderId="20" xfId="0" applyNumberFormat="1" applyFont="1" applyBorder="1"/>
    <xf numFmtId="3" fontId="25" fillId="0" borderId="53" xfId="0" applyNumberFormat="1" applyFont="1" applyBorder="1"/>
    <xf numFmtId="0" fontId="1" fillId="0" borderId="0" xfId="0" applyFont="1" applyAlignment="1">
      <alignment horizontal="center"/>
    </xf>
    <xf numFmtId="0" fontId="15" fillId="0" borderId="83"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0" xfId="0" applyFont="1" applyBorder="1" applyAlignment="1">
      <alignment horizontal="right"/>
    </xf>
    <xf numFmtId="3" fontId="15" fillId="0" borderId="0" xfId="0" applyNumberFormat="1" applyFont="1" applyBorder="1"/>
    <xf numFmtId="3" fontId="25" fillId="0" borderId="0" xfId="0" applyNumberFormat="1" applyFont="1" applyBorder="1"/>
    <xf numFmtId="0" fontId="15" fillId="0" borderId="4" xfId="0" applyFont="1" applyBorder="1" applyAlignment="1">
      <alignment horizontal="center" vertical="center" wrapText="1"/>
    </xf>
    <xf numFmtId="0" fontId="3" fillId="0" borderId="79" xfId="0" applyFont="1" applyBorder="1" applyAlignment="1">
      <alignment horizontal="left" indent="1"/>
    </xf>
    <xf numFmtId="0" fontId="3" fillId="0" borderId="10" xfId="0" applyFont="1" applyBorder="1" applyAlignment="1">
      <alignment horizontal="left" indent="1"/>
    </xf>
    <xf numFmtId="3" fontId="3" fillId="0" borderId="38" xfId="0" applyNumberFormat="1" applyFont="1" applyBorder="1"/>
    <xf numFmtId="3" fontId="20" fillId="0" borderId="50" xfId="0" applyNumberFormat="1" applyFont="1" applyBorder="1"/>
    <xf numFmtId="3" fontId="20" fillId="0" borderId="54" xfId="0" applyNumberFormat="1" applyFont="1" applyBorder="1"/>
    <xf numFmtId="0" fontId="1" fillId="0" borderId="0" xfId="0" applyFont="1" applyAlignment="1">
      <alignment horizontal="center"/>
    </xf>
    <xf numFmtId="3" fontId="10" fillId="0" borderId="87" xfId="0" applyNumberFormat="1" applyFont="1" applyBorder="1"/>
    <xf numFmtId="3" fontId="10" fillId="4" borderId="20" xfId="0" applyNumberFormat="1" applyFont="1" applyFill="1" applyBorder="1"/>
    <xf numFmtId="3" fontId="10" fillId="4" borderId="21" xfId="0" applyNumberFormat="1" applyFont="1" applyFill="1" applyBorder="1"/>
    <xf numFmtId="3" fontId="3" fillId="4" borderId="50" xfId="0" applyNumberFormat="1" applyFont="1" applyFill="1" applyBorder="1"/>
    <xf numFmtId="3" fontId="3" fillId="4" borderId="37" xfId="0" applyNumberFormat="1" applyFont="1" applyFill="1" applyBorder="1"/>
    <xf numFmtId="0" fontId="3" fillId="4" borderId="50" xfId="0" applyFont="1" applyFill="1" applyBorder="1" applyAlignment="1">
      <alignment horizontal="left" indent="1"/>
    </xf>
    <xf numFmtId="0" fontId="3" fillId="4" borderId="37" xfId="0" applyFont="1" applyFill="1" applyBorder="1" applyAlignment="1">
      <alignment horizontal="left" indent="1"/>
    </xf>
    <xf numFmtId="0" fontId="8" fillId="4" borderId="19" xfId="0" applyFont="1" applyFill="1" applyBorder="1" applyAlignment="1">
      <alignment horizontal="left" indent="2"/>
    </xf>
    <xf numFmtId="3" fontId="3" fillId="0" borderId="51" xfId="0" applyNumberFormat="1" applyFont="1" applyBorder="1"/>
    <xf numFmtId="3" fontId="3" fillId="0" borderId="88" xfId="0" applyNumberFormat="1" applyFont="1" applyBorder="1"/>
    <xf numFmtId="0" fontId="23" fillId="4" borderId="19" xfId="0" applyFont="1" applyFill="1" applyBorder="1" applyAlignment="1">
      <alignment horizontal="left" indent="8"/>
    </xf>
    <xf numFmtId="3" fontId="23" fillId="4" borderId="20" xfId="0" applyNumberFormat="1" applyFont="1" applyFill="1" applyBorder="1"/>
    <xf numFmtId="3" fontId="23" fillId="4" borderId="21" xfId="0" applyNumberFormat="1" applyFont="1" applyFill="1" applyBorder="1"/>
    <xf numFmtId="0" fontId="24" fillId="0" borderId="70" xfId="0" applyFont="1" applyBorder="1" applyAlignment="1">
      <alignment horizontal="left" indent="4"/>
    </xf>
    <xf numFmtId="3" fontId="24" fillId="0" borderId="17" xfId="0" applyNumberFormat="1" applyFont="1" applyFill="1" applyBorder="1"/>
    <xf numFmtId="3" fontId="24" fillId="0" borderId="20" xfId="0" applyNumberFormat="1" applyFont="1" applyFill="1" applyBorder="1"/>
    <xf numFmtId="3" fontId="25" fillId="0" borderId="1" xfId="0" applyNumberFormat="1" applyFont="1" applyFill="1" applyBorder="1"/>
    <xf numFmtId="3" fontId="24" fillId="0" borderId="50" xfId="0" applyNumberFormat="1" applyFont="1" applyBorder="1"/>
    <xf numFmtId="3" fontId="24" fillId="4" borderId="50" xfId="0" applyNumberFormat="1" applyFont="1" applyFill="1" applyBorder="1"/>
    <xf numFmtId="3" fontId="24" fillId="0" borderId="14" xfId="0" applyNumberFormat="1" applyFont="1" applyBorder="1"/>
    <xf numFmtId="0" fontId="8" fillId="0" borderId="19" xfId="0" applyFont="1" applyFill="1" applyBorder="1" applyAlignment="1">
      <alignment horizontal="left" indent="2"/>
    </xf>
    <xf numFmtId="3" fontId="10" fillId="0" borderId="37" xfId="0" applyNumberFormat="1" applyFont="1" applyFill="1" applyBorder="1"/>
    <xf numFmtId="3" fontId="10" fillId="0" borderId="38" xfId="0" applyNumberFormat="1" applyFont="1" applyFill="1" applyBorder="1"/>
    <xf numFmtId="3" fontId="25" fillId="0" borderId="21" xfId="0" applyNumberFormat="1" applyFont="1" applyFill="1" applyBorder="1"/>
    <xf numFmtId="3" fontId="25" fillId="0" borderId="55" xfId="0" applyNumberFormat="1" applyFont="1" applyBorder="1"/>
    <xf numFmtId="0" fontId="15" fillId="0" borderId="89" xfId="0" applyFont="1" applyBorder="1"/>
    <xf numFmtId="0" fontId="45" fillId="0" borderId="0" xfId="22" applyFont="1"/>
    <xf numFmtId="0" fontId="27" fillId="0" borderId="0" xfId="22"/>
    <xf numFmtId="0" fontId="46" fillId="0" borderId="0" xfId="22" applyFont="1"/>
    <xf numFmtId="0" fontId="47" fillId="0" borderId="0" xfId="0" applyFont="1"/>
    <xf numFmtId="0" fontId="31" fillId="0" borderId="0" xfId="22" applyFont="1"/>
    <xf numFmtId="0" fontId="27" fillId="3" borderId="0" xfId="22" applyFont="1" applyFill="1" applyAlignment="1"/>
    <xf numFmtId="0" fontId="27" fillId="3" borderId="0" xfId="22" applyFont="1" applyFill="1" applyBorder="1" applyAlignment="1">
      <alignment vertical="top" wrapText="1"/>
    </xf>
    <xf numFmtId="0" fontId="51" fillId="2" borderId="0" xfId="22" applyFont="1" applyFill="1" applyProtection="1">
      <protection hidden="1"/>
    </xf>
    <xf numFmtId="0" fontId="48" fillId="0" borderId="0" xfId="22" applyFont="1" applyBorder="1" applyAlignment="1"/>
    <xf numFmtId="0" fontId="27" fillId="0" borderId="0" xfId="22" applyFont="1" applyBorder="1" applyAlignment="1"/>
    <xf numFmtId="0" fontId="49" fillId="3" borderId="0" xfId="22" applyFont="1" applyFill="1" applyBorder="1" applyAlignment="1">
      <alignment horizontal="center" vertical="top"/>
    </xf>
    <xf numFmtId="0" fontId="50" fillId="4" borderId="0" xfId="22" applyFont="1" applyFill="1" applyBorder="1" applyAlignment="1">
      <alignment vertical="top" wrapText="1"/>
    </xf>
    <xf numFmtId="0" fontId="13" fillId="0" borderId="0" xfId="0" applyFont="1" applyAlignment="1">
      <alignment horizontal="center"/>
    </xf>
    <xf numFmtId="0" fontId="14"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2" fillId="0" borderId="0" xfId="0" applyFont="1" applyAlignment="1">
      <alignment horizontal="center"/>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10" fillId="0" borderId="0" xfId="0" applyFont="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9" fillId="0" borderId="0" xfId="0" applyFont="1" applyAlignment="1">
      <alignment horizontal="center"/>
    </xf>
    <xf numFmtId="0" fontId="15" fillId="0" borderId="42" xfId="0" applyFont="1" applyBorder="1" applyAlignment="1">
      <alignment horizontal="center" vertical="center" wrapText="1"/>
    </xf>
    <xf numFmtId="0" fontId="15" fillId="0" borderId="2"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8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82" xfId="0" applyFont="1" applyBorder="1" applyAlignment="1">
      <alignment horizontal="center" vertical="center" wrapText="1"/>
    </xf>
    <xf numFmtId="0" fontId="12" fillId="0" borderId="33" xfId="0" applyFont="1" applyBorder="1" applyAlignment="1">
      <alignment horizontal="center"/>
    </xf>
    <xf numFmtId="0" fontId="29" fillId="0" borderId="0" xfId="0" applyFont="1" applyAlignment="1">
      <alignment wrapText="1"/>
    </xf>
    <xf numFmtId="0" fontId="30" fillId="0" borderId="0" xfId="0" applyFont="1" applyAlignment="1">
      <alignment wrapText="1"/>
    </xf>
    <xf numFmtId="0" fontId="17" fillId="0" borderId="0" xfId="0" applyFont="1" applyAlignment="1">
      <alignment horizontal="left" vertical="top"/>
    </xf>
    <xf numFmtId="0" fontId="15" fillId="0" borderId="12"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33" xfId="0" applyFont="1" applyBorder="1" applyAlignment="1">
      <alignment horizontal="center"/>
    </xf>
    <xf numFmtId="0" fontId="35" fillId="0" borderId="40" xfId="0" applyFont="1" applyBorder="1" applyAlignment="1">
      <alignment horizontal="left" vertical="top" wrapText="1"/>
    </xf>
    <xf numFmtId="0" fontId="35" fillId="0" borderId="29" xfId="0" applyFont="1" applyBorder="1" applyAlignment="1">
      <alignment horizontal="left" vertical="top" wrapText="1"/>
    </xf>
    <xf numFmtId="0" fontId="19" fillId="0" borderId="49" xfId="0" applyFont="1" applyBorder="1" applyAlignment="1">
      <alignment horizontal="left" vertical="top"/>
    </xf>
    <xf numFmtId="0" fontId="19" fillId="0" borderId="52" xfId="0" applyFont="1" applyBorder="1" applyAlignment="1">
      <alignment horizontal="left" vertical="top"/>
    </xf>
    <xf numFmtId="0" fontId="22" fillId="0" borderId="40" xfId="0" applyFont="1" applyBorder="1" applyAlignment="1">
      <alignment horizontal="left" vertical="top" wrapText="1"/>
    </xf>
    <xf numFmtId="0" fontId="22" fillId="0" borderId="40" xfId="0" applyFont="1" applyBorder="1" applyAlignment="1">
      <alignment horizontal="left" vertical="top"/>
    </xf>
    <xf numFmtId="0" fontId="22" fillId="0" borderId="29" xfId="0" applyFont="1" applyBorder="1" applyAlignment="1">
      <alignment horizontal="left" vertical="top"/>
    </xf>
    <xf numFmtId="0" fontId="38" fillId="0" borderId="84" xfId="0" applyFont="1" applyBorder="1" applyAlignment="1">
      <alignment horizontal="center" vertical="top"/>
    </xf>
    <xf numFmtId="0" fontId="38" fillId="0" borderId="30" xfId="0" applyFont="1" applyBorder="1" applyAlignment="1">
      <alignment horizontal="center" vertical="top"/>
    </xf>
    <xf numFmtId="0" fontId="36" fillId="0" borderId="40" xfId="0" applyFont="1" applyBorder="1" applyAlignment="1">
      <alignment horizontal="left" vertical="top" wrapText="1"/>
    </xf>
    <xf numFmtId="0" fontId="36" fillId="0" borderId="40" xfId="0" applyFont="1" applyBorder="1" applyAlignment="1">
      <alignment horizontal="left" vertical="top"/>
    </xf>
    <xf numFmtId="0" fontId="36" fillId="0" borderId="29" xfId="0" applyFont="1" applyBorder="1" applyAlignment="1">
      <alignment horizontal="left" vertical="top"/>
    </xf>
    <xf numFmtId="0" fontId="19" fillId="0" borderId="41" xfId="0" applyFont="1" applyBorder="1" applyAlignment="1">
      <alignment horizontal="right" vertical="top"/>
    </xf>
    <xf numFmtId="0" fontId="22" fillId="0" borderId="85" xfId="0" applyFont="1" applyBorder="1" applyAlignment="1">
      <alignment horizontal="left" vertical="top" wrapText="1"/>
    </xf>
    <xf numFmtId="0" fontId="20" fillId="0" borderId="85" xfId="0" applyFont="1" applyBorder="1" applyAlignment="1">
      <alignment horizontal="left" vertical="top" wrapText="1"/>
    </xf>
    <xf numFmtId="0" fontId="20" fillId="0" borderId="86" xfId="0" applyFont="1" applyBorder="1" applyAlignment="1">
      <alignment horizontal="left" vertical="top" wrapText="1"/>
    </xf>
    <xf numFmtId="0" fontId="20" fillId="0" borderId="49" xfId="0" applyFont="1" applyBorder="1" applyAlignment="1">
      <alignment horizontal="left" vertical="top" wrapText="1"/>
    </xf>
    <xf numFmtId="0" fontId="20" fillId="0" borderId="52" xfId="0" applyFont="1" applyBorder="1" applyAlignment="1">
      <alignment horizontal="left" vertical="top" wrapText="1"/>
    </xf>
    <xf numFmtId="0" fontId="20" fillId="0" borderId="40" xfId="0" applyFont="1" applyBorder="1" applyAlignment="1">
      <alignment horizontal="left" vertical="top" wrapText="1"/>
    </xf>
    <xf numFmtId="0" fontId="20" fillId="0" borderId="29" xfId="0" applyFont="1" applyBorder="1" applyAlignment="1">
      <alignment horizontal="left" vertical="top" wrapText="1"/>
    </xf>
    <xf numFmtId="0" fontId="18" fillId="0" borderId="0" xfId="0" applyFont="1" applyAlignment="1">
      <alignment horizontal="center"/>
    </xf>
    <xf numFmtId="0" fontId="1"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19" fillId="0" borderId="49" xfId="0" applyFont="1" applyBorder="1" applyAlignment="1">
      <alignment horizontal="left" vertical="top" wrapText="1"/>
    </xf>
    <xf numFmtId="0" fontId="19" fillId="0" borderId="36" xfId="0" applyFont="1" applyBorder="1" applyAlignment="1">
      <alignment horizontal="right" vertical="top"/>
    </xf>
    <xf numFmtId="0" fontId="19" fillId="0" borderId="48" xfId="0" applyFont="1" applyBorder="1" applyAlignment="1">
      <alignment horizontal="left" vertical="top" wrapText="1"/>
    </xf>
    <xf numFmtId="0" fontId="3" fillId="0" borderId="0" xfId="0" applyFont="1" applyBorder="1" applyAlignment="1">
      <alignment horizontal="center"/>
    </xf>
    <xf numFmtId="0" fontId="19" fillId="0" borderId="39" xfId="0" applyFont="1" applyBorder="1" applyAlignment="1">
      <alignment horizontal="left" vertical="top" wrapText="1"/>
    </xf>
    <xf numFmtId="0" fontId="24" fillId="0" borderId="0" xfId="0" applyFont="1" applyAlignment="1">
      <alignment horizontal="left" wrapText="1"/>
    </xf>
    <xf numFmtId="0" fontId="3" fillId="0" borderId="0" xfId="0" applyFont="1" applyAlignment="1">
      <alignment horizontal="center" wrapText="1"/>
    </xf>
    <xf numFmtId="0" fontId="0" fillId="0" borderId="59" xfId="0" applyBorder="1" applyAlignment="1">
      <alignment horizontal="center" vertical="center" wrapText="1"/>
    </xf>
    <xf numFmtId="0" fontId="0" fillId="0" borderId="82" xfId="0" applyBorder="1" applyAlignment="1">
      <alignment horizontal="center" vertical="center" wrapText="1"/>
    </xf>
    <xf numFmtId="0" fontId="15" fillId="0" borderId="58"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4" xfId="0" applyFont="1" applyBorder="1" applyAlignment="1">
      <alignment horizontal="center" vertical="center" wrapText="1"/>
    </xf>
    <xf numFmtId="0" fontId="0" fillId="0" borderId="60" xfId="0" applyBorder="1" applyAlignment="1">
      <alignment horizontal="center" vertical="center" wrapText="1"/>
    </xf>
    <xf numFmtId="0" fontId="15" fillId="0" borderId="60"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27"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60" xfId="0" applyFont="1" applyBorder="1" applyAlignment="1">
      <alignment horizontal="center" vertical="center" wrapText="1"/>
    </xf>
    <xf numFmtId="0" fontId="39" fillId="0" borderId="60" xfId="0" applyFont="1" applyBorder="1" applyAlignment="1">
      <alignment horizontal="center" vertical="center" wrapText="1"/>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2" xfId="0" applyFont="1" applyBorder="1" applyAlignment="1">
      <alignment horizontal="center" vertical="center"/>
    </xf>
    <xf numFmtId="0" fontId="15" fillId="0" borderId="65" xfId="0" applyFont="1" applyBorder="1" applyAlignment="1">
      <alignment horizontal="center" vertical="center" wrapText="1"/>
    </xf>
  </cellXfs>
  <cellStyles count="23">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5 2" xfId="20"/>
    <cellStyle name="Normal 6" xfId="21"/>
    <cellStyle name="Normal 6 2" xfId="22"/>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147324</xdr:colOff>
      <xdr:row>1</xdr:row>
      <xdr:rowOff>88900</xdr:rowOff>
    </xdr:from>
    <xdr:to>
      <xdr:col>12</xdr:col>
      <xdr:colOff>524700</xdr:colOff>
      <xdr:row>27</xdr:row>
      <xdr:rowOff>25400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47324" y="342900"/>
          <a:ext cx="7692576" cy="4902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view="pageBreakPreview" zoomScale="75" zoomScaleNormal="75" zoomScaleSheetLayoutView="75" workbookViewId="0"/>
  </sheetViews>
  <sheetFormatPr defaultColWidth="9.140625" defaultRowHeight="15" x14ac:dyDescent="0.2"/>
  <cols>
    <col min="1" max="13" width="9.140625" style="242"/>
    <col min="14" max="14" width="2" style="243" customWidth="1"/>
    <col min="15" max="16384" width="9.140625" style="242"/>
  </cols>
  <sheetData>
    <row r="1" spans="1:14" ht="20.25" x14ac:dyDescent="0.3">
      <c r="A1" s="241" t="s">
        <v>209</v>
      </c>
      <c r="N1" s="243" t="s">
        <v>12</v>
      </c>
    </row>
    <row r="2" spans="1:14" x14ac:dyDescent="0.2">
      <c r="N2" s="243" t="s">
        <v>12</v>
      </c>
    </row>
    <row r="3" spans="1:14" x14ac:dyDescent="0.2">
      <c r="N3" s="243" t="s">
        <v>12</v>
      </c>
    </row>
    <row r="4" spans="1:14" x14ac:dyDescent="0.2">
      <c r="B4" s="244"/>
      <c r="N4" s="243" t="s">
        <v>12</v>
      </c>
    </row>
    <row r="5" spans="1:14" ht="15.75" x14ac:dyDescent="0.25">
      <c r="B5" s="245"/>
      <c r="N5" s="243" t="s">
        <v>12</v>
      </c>
    </row>
    <row r="6" spans="1:14" x14ac:dyDescent="0.2">
      <c r="N6" s="243" t="s">
        <v>12</v>
      </c>
    </row>
    <row r="7" spans="1:14" x14ac:dyDescent="0.2">
      <c r="N7" s="243" t="s">
        <v>12</v>
      </c>
    </row>
    <row r="8" spans="1:14" x14ac:dyDescent="0.2">
      <c r="N8" s="243" t="s">
        <v>12</v>
      </c>
    </row>
    <row r="9" spans="1:14" x14ac:dyDescent="0.2">
      <c r="N9" s="243" t="s">
        <v>12</v>
      </c>
    </row>
    <row r="10" spans="1:14" x14ac:dyDescent="0.2">
      <c r="N10" s="243" t="s">
        <v>12</v>
      </c>
    </row>
    <row r="11" spans="1:14" x14ac:dyDescent="0.2">
      <c r="N11" s="243" t="s">
        <v>12</v>
      </c>
    </row>
    <row r="12" spans="1:14" x14ac:dyDescent="0.2">
      <c r="N12" s="243" t="s">
        <v>12</v>
      </c>
    </row>
    <row r="13" spans="1:14" x14ac:dyDescent="0.2">
      <c r="N13" s="243" t="s">
        <v>12</v>
      </c>
    </row>
    <row r="14" spans="1:14" x14ac:dyDescent="0.2">
      <c r="N14" s="243" t="s">
        <v>12</v>
      </c>
    </row>
    <row r="15" spans="1:14" x14ac:dyDescent="0.2">
      <c r="N15" s="243" t="s">
        <v>12</v>
      </c>
    </row>
    <row r="16" spans="1:14" x14ac:dyDescent="0.2">
      <c r="N16" s="243" t="s">
        <v>12</v>
      </c>
    </row>
    <row r="17" spans="1:14" x14ac:dyDescent="0.2">
      <c r="N17" s="243" t="s">
        <v>12</v>
      </c>
    </row>
    <row r="18" spans="1:14" x14ac:dyDescent="0.2">
      <c r="N18" s="243" t="s">
        <v>12</v>
      </c>
    </row>
    <row r="19" spans="1:14" x14ac:dyDescent="0.2">
      <c r="N19" s="243" t="s">
        <v>12</v>
      </c>
    </row>
    <row r="20" spans="1:14" x14ac:dyDescent="0.2">
      <c r="N20" s="243" t="s">
        <v>12</v>
      </c>
    </row>
    <row r="21" spans="1:14" x14ac:dyDescent="0.2">
      <c r="N21" s="243" t="s">
        <v>12</v>
      </c>
    </row>
    <row r="22" spans="1:14" x14ac:dyDescent="0.2">
      <c r="N22" s="243" t="s">
        <v>12</v>
      </c>
    </row>
    <row r="23" spans="1:14" x14ac:dyDescent="0.2">
      <c r="N23" s="243" t="s">
        <v>12</v>
      </c>
    </row>
    <row r="24" spans="1:14" x14ac:dyDescent="0.2">
      <c r="N24" s="243" t="s">
        <v>12</v>
      </c>
    </row>
    <row r="25" spans="1:14" x14ac:dyDescent="0.2">
      <c r="N25" s="243" t="s">
        <v>12</v>
      </c>
    </row>
    <row r="26" spans="1:14" x14ac:dyDescent="0.2">
      <c r="N26" s="243" t="s">
        <v>12</v>
      </c>
    </row>
    <row r="27" spans="1:14" x14ac:dyDescent="0.2">
      <c r="N27" s="243" t="s">
        <v>12</v>
      </c>
    </row>
    <row r="28" spans="1:14" x14ac:dyDescent="0.2">
      <c r="N28" s="243" t="s">
        <v>12</v>
      </c>
    </row>
    <row r="29" spans="1:14" x14ac:dyDescent="0.2">
      <c r="A29" s="249"/>
      <c r="B29" s="250"/>
      <c r="C29" s="250"/>
      <c r="D29" s="250"/>
      <c r="E29" s="250"/>
      <c r="F29" s="250"/>
      <c r="G29" s="250"/>
      <c r="H29" s="250"/>
      <c r="I29" s="250"/>
      <c r="J29" s="250"/>
      <c r="K29" s="250"/>
      <c r="L29" s="250"/>
      <c r="M29" s="250"/>
      <c r="N29" s="243" t="s">
        <v>13</v>
      </c>
    </row>
    <row r="31" spans="1:14" ht="21" customHeight="1" x14ac:dyDescent="0.2">
      <c r="A31" s="251"/>
      <c r="B31" s="251"/>
      <c r="C31" s="251"/>
      <c r="D31" s="251"/>
      <c r="E31" s="251"/>
      <c r="F31" s="251"/>
      <c r="G31" s="251"/>
      <c r="H31" s="251"/>
      <c r="I31" s="251"/>
      <c r="J31" s="251"/>
      <c r="K31" s="246"/>
    </row>
    <row r="32" spans="1:14" ht="72.75" customHeight="1" x14ac:dyDescent="0.2">
      <c r="A32" s="252"/>
      <c r="B32" s="252"/>
      <c r="C32" s="252"/>
      <c r="D32" s="252"/>
      <c r="E32" s="252"/>
      <c r="F32" s="252"/>
      <c r="G32" s="252"/>
      <c r="H32" s="252"/>
      <c r="I32" s="252"/>
      <c r="J32" s="252"/>
      <c r="K32" s="247"/>
    </row>
    <row r="200" spans="1:1" x14ac:dyDescent="0.2">
      <c r="A200" s="242" t="s">
        <v>210</v>
      </c>
    </row>
    <row r="256" spans="1:1" ht="15.75" x14ac:dyDescent="0.25">
      <c r="A256" s="248" t="s">
        <v>211</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73"/>
  <sheetViews>
    <sheetView view="pageBreakPreview" zoomScale="80" zoomScaleNormal="100" zoomScaleSheetLayoutView="80" workbookViewId="0">
      <selection activeCell="R30" sqref="R30"/>
    </sheetView>
  </sheetViews>
  <sheetFormatPr defaultRowHeight="14.25" x14ac:dyDescent="0.2"/>
  <cols>
    <col min="1" max="1" width="63.5703125" style="120" customWidth="1"/>
    <col min="2" max="2" width="8.7109375" style="120" customWidth="1"/>
    <col min="3" max="3" width="12.7109375" style="120" customWidth="1"/>
    <col min="4" max="4" width="8.7109375" style="120" customWidth="1"/>
    <col min="5" max="5" width="12.7109375" style="120" customWidth="1"/>
    <col min="6" max="6" width="8.7109375" style="120" customWidth="1"/>
    <col min="7" max="7" width="12.7109375" style="120" customWidth="1"/>
    <col min="8" max="8" width="0.28515625" style="120" hidden="1" customWidth="1"/>
    <col min="9" max="9" width="0.140625" style="120" hidden="1" customWidth="1"/>
    <col min="10" max="10" width="12.85546875" style="120" hidden="1" customWidth="1"/>
    <col min="11" max="11" width="0.140625" style="120" hidden="1" customWidth="1"/>
    <col min="12" max="12" width="0.28515625" style="120" hidden="1" customWidth="1"/>
    <col min="13" max="13" width="12.7109375" style="120" hidden="1" customWidth="1"/>
    <col min="14" max="16" width="12.7109375" style="180" customWidth="1"/>
    <col min="17" max="17" width="13.85546875" style="180" customWidth="1"/>
    <col min="18" max="19" width="12.7109375" style="120" customWidth="1"/>
    <col min="20" max="21" width="8.28515625" style="120" customWidth="1"/>
    <col min="22" max="22" width="12.7109375" style="120" customWidth="1"/>
    <col min="23" max="24" width="8.28515625" style="120" customWidth="1"/>
    <col min="25" max="25" width="12.7109375" style="120" customWidth="1"/>
    <col min="26" max="16384" width="9.140625" style="120"/>
  </cols>
  <sheetData>
    <row r="1" spans="1:25" ht="18" x14ac:dyDescent="0.25">
      <c r="A1" s="253" t="s">
        <v>97</v>
      </c>
      <c r="B1" s="253"/>
      <c r="C1" s="253"/>
      <c r="D1" s="253"/>
      <c r="E1" s="253"/>
      <c r="F1" s="253"/>
      <c r="G1" s="253"/>
      <c r="H1" s="253"/>
      <c r="I1" s="253"/>
      <c r="J1" s="253"/>
      <c r="K1" s="253"/>
      <c r="L1" s="253"/>
      <c r="M1" s="253"/>
      <c r="N1" s="253"/>
      <c r="O1" s="253"/>
      <c r="P1" s="253"/>
      <c r="Q1" s="253"/>
      <c r="R1" s="253"/>
      <c r="S1" s="253"/>
      <c r="T1" s="6"/>
      <c r="U1" s="6"/>
      <c r="V1" s="6"/>
      <c r="W1" s="6"/>
      <c r="X1" s="6"/>
      <c r="Y1" s="6"/>
    </row>
    <row r="2" spans="1:25" ht="15" x14ac:dyDescent="0.2">
      <c r="A2" s="254" t="s">
        <v>175</v>
      </c>
      <c r="B2" s="254"/>
      <c r="C2" s="254"/>
      <c r="D2" s="254"/>
      <c r="E2" s="254"/>
      <c r="F2" s="254"/>
      <c r="G2" s="254"/>
      <c r="H2" s="254"/>
      <c r="I2" s="254"/>
      <c r="J2" s="254"/>
      <c r="K2" s="254"/>
      <c r="L2" s="254"/>
      <c r="M2" s="254"/>
      <c r="N2" s="254"/>
      <c r="O2" s="254"/>
      <c r="P2" s="254"/>
      <c r="Q2" s="254"/>
      <c r="R2" s="254"/>
      <c r="S2" s="254"/>
      <c r="T2" s="7"/>
      <c r="U2" s="7"/>
      <c r="V2" s="7"/>
      <c r="W2" s="7"/>
      <c r="X2" s="7"/>
      <c r="Y2" s="7"/>
    </row>
    <row r="3" spans="1:25" x14ac:dyDescent="0.2">
      <c r="A3" s="255" t="s">
        <v>1</v>
      </c>
      <c r="B3" s="255"/>
      <c r="C3" s="255"/>
      <c r="D3" s="255"/>
      <c r="E3" s="255"/>
      <c r="F3" s="255"/>
      <c r="G3" s="255"/>
      <c r="H3" s="255"/>
      <c r="I3" s="255"/>
      <c r="J3" s="255"/>
      <c r="K3" s="255"/>
      <c r="L3" s="255"/>
      <c r="M3" s="255"/>
      <c r="N3" s="255"/>
      <c r="O3" s="255"/>
      <c r="P3" s="255"/>
      <c r="Q3" s="255"/>
      <c r="R3" s="255"/>
      <c r="S3" s="255"/>
      <c r="T3" s="137"/>
      <c r="U3" s="137"/>
      <c r="V3" s="137"/>
      <c r="W3" s="137"/>
      <c r="X3" s="137"/>
      <c r="Y3" s="137"/>
    </row>
    <row r="4" spans="1:25" x14ac:dyDescent="0.2">
      <c r="A4" s="303" t="s">
        <v>2</v>
      </c>
      <c r="B4" s="303"/>
      <c r="C4" s="303"/>
      <c r="D4" s="303"/>
      <c r="E4" s="303"/>
      <c r="F4" s="303"/>
      <c r="G4" s="303"/>
      <c r="H4" s="303"/>
      <c r="I4" s="303"/>
      <c r="J4" s="303"/>
      <c r="K4" s="303"/>
      <c r="L4" s="303"/>
      <c r="M4" s="303"/>
      <c r="N4" s="303"/>
      <c r="O4" s="303"/>
      <c r="P4" s="303"/>
      <c r="Q4" s="303"/>
      <c r="R4" s="303"/>
      <c r="S4" s="303"/>
      <c r="T4" s="136"/>
      <c r="U4" s="136"/>
      <c r="V4" s="136"/>
      <c r="W4" s="136"/>
      <c r="X4" s="136"/>
      <c r="Y4" s="136"/>
    </row>
    <row r="5" spans="1:25" x14ac:dyDescent="0.2">
      <c r="A5" s="303"/>
      <c r="B5" s="303"/>
      <c r="C5" s="303"/>
      <c r="D5" s="303"/>
      <c r="E5" s="303"/>
      <c r="F5" s="303"/>
      <c r="G5" s="303"/>
      <c r="H5" s="303"/>
      <c r="I5" s="303"/>
      <c r="J5" s="303"/>
      <c r="K5" s="303"/>
      <c r="L5" s="303"/>
      <c r="M5" s="303"/>
      <c r="N5" s="202"/>
      <c r="O5" s="202"/>
      <c r="P5" s="214"/>
      <c r="Q5" s="214"/>
      <c r="R5" s="149"/>
      <c r="S5" s="149"/>
      <c r="T5" s="136"/>
      <c r="U5" s="136"/>
      <c r="V5" s="136"/>
      <c r="W5" s="136"/>
      <c r="X5" s="136"/>
      <c r="Y5" s="136"/>
    </row>
    <row r="6" spans="1:25" ht="15" x14ac:dyDescent="0.2">
      <c r="A6" s="328" t="s">
        <v>98</v>
      </c>
      <c r="B6" s="318" t="s">
        <v>155</v>
      </c>
      <c r="C6" s="331"/>
      <c r="D6" s="331"/>
      <c r="E6" s="331"/>
      <c r="F6" s="331"/>
      <c r="G6" s="320"/>
      <c r="H6" s="318" t="s">
        <v>14</v>
      </c>
      <c r="I6" s="331"/>
      <c r="J6" s="331"/>
      <c r="K6" s="331"/>
      <c r="L6" s="331"/>
      <c r="M6" s="320"/>
      <c r="N6" s="318" t="s">
        <v>177</v>
      </c>
      <c r="O6" s="319"/>
      <c r="P6" s="325" t="s">
        <v>207</v>
      </c>
      <c r="Q6" s="327"/>
      <c r="R6" s="321" t="s">
        <v>11</v>
      </c>
      <c r="S6" s="322"/>
    </row>
    <row r="7" spans="1:25" ht="43.5" customHeight="1" x14ac:dyDescent="0.2">
      <c r="A7" s="329"/>
      <c r="B7" s="318" t="s">
        <v>169</v>
      </c>
      <c r="C7" s="320"/>
      <c r="D7" s="318" t="s">
        <v>162</v>
      </c>
      <c r="E7" s="320"/>
      <c r="F7" s="318" t="s">
        <v>163</v>
      </c>
      <c r="G7" s="320"/>
      <c r="H7" s="318" t="s">
        <v>99</v>
      </c>
      <c r="I7" s="320"/>
      <c r="J7" s="318" t="s">
        <v>100</v>
      </c>
      <c r="K7" s="320"/>
      <c r="L7" s="318" t="s">
        <v>25</v>
      </c>
      <c r="M7" s="320"/>
      <c r="N7" s="325" t="s">
        <v>174</v>
      </c>
      <c r="O7" s="326"/>
      <c r="P7" s="325" t="s">
        <v>206</v>
      </c>
      <c r="Q7" s="326"/>
      <c r="R7" s="323"/>
      <c r="S7" s="324"/>
    </row>
    <row r="8" spans="1:25" ht="29.25" customHeight="1" x14ac:dyDescent="0.2">
      <c r="A8" s="330"/>
      <c r="B8" s="142" t="s">
        <v>3</v>
      </c>
      <c r="C8" s="142" t="s">
        <v>4</v>
      </c>
      <c r="D8" s="142" t="s">
        <v>3</v>
      </c>
      <c r="E8" s="142" t="s">
        <v>4</v>
      </c>
      <c r="F8" s="142" t="s">
        <v>3</v>
      </c>
      <c r="G8" s="142" t="s">
        <v>4</v>
      </c>
      <c r="H8" s="142" t="s">
        <v>3</v>
      </c>
      <c r="I8" s="142" t="s">
        <v>4</v>
      </c>
      <c r="J8" s="142" t="s">
        <v>3</v>
      </c>
      <c r="K8" s="142" t="s">
        <v>4</v>
      </c>
      <c r="L8" s="142" t="s">
        <v>3</v>
      </c>
      <c r="M8" s="142" t="s">
        <v>4</v>
      </c>
      <c r="N8" s="142" t="s">
        <v>3</v>
      </c>
      <c r="O8" s="142" t="s">
        <v>4</v>
      </c>
      <c r="P8" s="142" t="s">
        <v>3</v>
      </c>
      <c r="Q8" s="142" t="s">
        <v>4</v>
      </c>
      <c r="R8" s="142" t="s">
        <v>3</v>
      </c>
      <c r="S8" s="142" t="s">
        <v>4</v>
      </c>
    </row>
    <row r="9" spans="1:25" ht="12.75" customHeight="1" x14ac:dyDescent="0.2">
      <c r="A9" s="145" t="s">
        <v>158</v>
      </c>
      <c r="B9" s="158">
        <v>35</v>
      </c>
      <c r="C9" s="158">
        <v>5118</v>
      </c>
      <c r="D9" s="158">
        <v>0</v>
      </c>
      <c r="E9" s="158">
        <v>0</v>
      </c>
      <c r="F9" s="158">
        <v>0</v>
      </c>
      <c r="G9" s="158">
        <v>0</v>
      </c>
      <c r="H9" s="158">
        <v>0</v>
      </c>
      <c r="I9" s="158">
        <v>0</v>
      </c>
      <c r="J9" s="158">
        <v>0</v>
      </c>
      <c r="K9" s="158">
        <v>0</v>
      </c>
      <c r="L9" s="158">
        <v>0</v>
      </c>
      <c r="M9" s="158">
        <v>0</v>
      </c>
      <c r="N9" s="158">
        <v>0</v>
      </c>
      <c r="O9" s="158">
        <v>0</v>
      </c>
      <c r="P9" s="158">
        <v>0</v>
      </c>
      <c r="Q9" s="158">
        <v>0</v>
      </c>
      <c r="R9" s="158">
        <f>+B9+D9+F9+H9+J9+L9+N9</f>
        <v>35</v>
      </c>
      <c r="S9" s="158">
        <f>+C9+E9+G9+I9+K9+M9+O9</f>
        <v>5118</v>
      </c>
    </row>
    <row r="10" spans="1:25" ht="14.25" hidden="1" customHeight="1" x14ac:dyDescent="0.2">
      <c r="A10" s="220" t="s">
        <v>101</v>
      </c>
      <c r="B10" s="218">
        <v>0</v>
      </c>
      <c r="C10" s="218">
        <v>0</v>
      </c>
      <c r="D10" s="218">
        <v>0</v>
      </c>
      <c r="E10" s="218">
        <v>0</v>
      </c>
      <c r="F10" s="218">
        <v>0</v>
      </c>
      <c r="G10" s="218">
        <v>0</v>
      </c>
      <c r="H10" s="218">
        <v>0</v>
      </c>
      <c r="I10" s="218">
        <v>0</v>
      </c>
      <c r="J10" s="218">
        <v>0</v>
      </c>
      <c r="K10" s="218">
        <v>0</v>
      </c>
      <c r="L10" s="218">
        <v>0</v>
      </c>
      <c r="M10" s="218">
        <v>0</v>
      </c>
      <c r="N10" s="218">
        <v>0</v>
      </c>
      <c r="O10" s="218">
        <v>0</v>
      </c>
      <c r="P10" s="218">
        <v>0</v>
      </c>
      <c r="Q10" s="218">
        <v>0</v>
      </c>
      <c r="R10" s="218">
        <f>+B10+D10+F10+H10+J10+L10+N10</f>
        <v>0</v>
      </c>
      <c r="S10" s="218">
        <f>+C10+E10+G10+I10+K10+M10+O10</f>
        <v>0</v>
      </c>
    </row>
    <row r="11" spans="1:25" x14ac:dyDescent="0.2">
      <c r="A11" s="146" t="s">
        <v>102</v>
      </c>
      <c r="B11" s="162">
        <v>0</v>
      </c>
      <c r="C11" s="162">
        <v>0</v>
      </c>
      <c r="D11" s="162">
        <v>0</v>
      </c>
      <c r="E11" s="162">
        <v>0</v>
      </c>
      <c r="F11" s="162">
        <v>0</v>
      </c>
      <c r="G11" s="162">
        <v>0</v>
      </c>
      <c r="H11" s="162">
        <v>0</v>
      </c>
      <c r="I11" s="162">
        <v>0</v>
      </c>
      <c r="J11" s="162">
        <v>0</v>
      </c>
      <c r="K11" s="162">
        <v>0</v>
      </c>
      <c r="L11" s="162">
        <v>0</v>
      </c>
      <c r="M11" s="162">
        <v>0</v>
      </c>
      <c r="N11" s="162">
        <v>1</v>
      </c>
      <c r="O11" s="162">
        <v>123</v>
      </c>
      <c r="P11" s="162">
        <v>0</v>
      </c>
      <c r="Q11" s="162">
        <v>0</v>
      </c>
      <c r="R11" s="162">
        <f t="shared" ref="R11:R19" si="0">+B11+D11+F11+H11+J11+L11+N11</f>
        <v>1</v>
      </c>
      <c r="S11" s="162">
        <f>+C11+E11+G11+I11+K11+M11+O11</f>
        <v>123</v>
      </c>
    </row>
    <row r="12" spans="1:25" x14ac:dyDescent="0.2">
      <c r="A12" s="146" t="s">
        <v>103</v>
      </c>
      <c r="B12" s="162">
        <v>18</v>
      </c>
      <c r="C12" s="162">
        <v>1619</v>
      </c>
      <c r="D12" s="162">
        <v>0</v>
      </c>
      <c r="E12" s="162">
        <v>0</v>
      </c>
      <c r="F12" s="162">
        <v>0</v>
      </c>
      <c r="G12" s="162">
        <v>0</v>
      </c>
      <c r="H12" s="162">
        <v>0</v>
      </c>
      <c r="I12" s="162">
        <v>0</v>
      </c>
      <c r="J12" s="162">
        <v>0</v>
      </c>
      <c r="K12" s="162">
        <v>0</v>
      </c>
      <c r="L12" s="162">
        <v>0</v>
      </c>
      <c r="M12" s="162">
        <v>0</v>
      </c>
      <c r="N12" s="162">
        <v>3</v>
      </c>
      <c r="O12" s="162">
        <v>360</v>
      </c>
      <c r="P12" s="162">
        <v>0</v>
      </c>
      <c r="Q12" s="162">
        <v>0</v>
      </c>
      <c r="R12" s="162">
        <f t="shared" si="0"/>
        <v>21</v>
      </c>
      <c r="S12" s="162">
        <f t="shared" ref="S12:S19" si="1">+C12+E12+G12+I12+K12+M12+O12</f>
        <v>1979</v>
      </c>
    </row>
    <row r="13" spans="1:25" x14ac:dyDescent="0.2">
      <c r="A13" s="146" t="s">
        <v>104</v>
      </c>
      <c r="B13" s="162">
        <v>0</v>
      </c>
      <c r="C13" s="162">
        <v>0</v>
      </c>
      <c r="D13" s="162">
        <v>0</v>
      </c>
      <c r="E13" s="162">
        <v>0</v>
      </c>
      <c r="F13" s="162">
        <v>0</v>
      </c>
      <c r="G13" s="162">
        <v>0</v>
      </c>
      <c r="H13" s="162">
        <v>0</v>
      </c>
      <c r="I13" s="162">
        <v>0</v>
      </c>
      <c r="J13" s="162">
        <v>0</v>
      </c>
      <c r="K13" s="162">
        <v>0</v>
      </c>
      <c r="L13" s="162">
        <v>0</v>
      </c>
      <c r="M13" s="162">
        <v>0</v>
      </c>
      <c r="N13" s="162">
        <v>1</v>
      </c>
      <c r="O13" s="162">
        <v>77</v>
      </c>
      <c r="P13" s="162">
        <v>0</v>
      </c>
      <c r="Q13" s="162">
        <v>0</v>
      </c>
      <c r="R13" s="162">
        <f t="shared" si="0"/>
        <v>1</v>
      </c>
      <c r="S13" s="162">
        <f t="shared" si="1"/>
        <v>77</v>
      </c>
    </row>
    <row r="14" spans="1:25" x14ac:dyDescent="0.2">
      <c r="A14" s="146" t="s">
        <v>105</v>
      </c>
      <c r="B14" s="162">
        <v>35</v>
      </c>
      <c r="C14" s="162">
        <v>2208</v>
      </c>
      <c r="D14" s="162">
        <v>0</v>
      </c>
      <c r="E14" s="162">
        <v>0</v>
      </c>
      <c r="F14" s="162">
        <v>0</v>
      </c>
      <c r="G14" s="162">
        <v>0</v>
      </c>
      <c r="H14" s="162">
        <v>0</v>
      </c>
      <c r="I14" s="162">
        <v>0</v>
      </c>
      <c r="J14" s="162">
        <v>0</v>
      </c>
      <c r="K14" s="162">
        <v>0</v>
      </c>
      <c r="L14" s="162">
        <v>0</v>
      </c>
      <c r="M14" s="162">
        <v>0</v>
      </c>
      <c r="N14" s="162">
        <v>0</v>
      </c>
      <c r="O14" s="162">
        <v>0</v>
      </c>
      <c r="P14" s="162">
        <v>0</v>
      </c>
      <c r="Q14" s="162">
        <v>0</v>
      </c>
      <c r="R14" s="162">
        <f t="shared" si="0"/>
        <v>35</v>
      </c>
      <c r="S14" s="162">
        <f t="shared" si="1"/>
        <v>2208</v>
      </c>
    </row>
    <row r="15" spans="1:25" hidden="1" x14ac:dyDescent="0.2">
      <c r="A15" s="220" t="s">
        <v>106</v>
      </c>
      <c r="B15" s="218">
        <v>0</v>
      </c>
      <c r="C15" s="218">
        <v>0</v>
      </c>
      <c r="D15" s="218">
        <v>0</v>
      </c>
      <c r="E15" s="218">
        <v>0</v>
      </c>
      <c r="F15" s="218">
        <v>0</v>
      </c>
      <c r="G15" s="218">
        <v>0</v>
      </c>
      <c r="H15" s="218">
        <v>0</v>
      </c>
      <c r="I15" s="218">
        <v>0</v>
      </c>
      <c r="J15" s="218">
        <v>0</v>
      </c>
      <c r="K15" s="218">
        <v>0</v>
      </c>
      <c r="L15" s="218">
        <v>0</v>
      </c>
      <c r="M15" s="218">
        <v>0</v>
      </c>
      <c r="N15" s="218">
        <v>0</v>
      </c>
      <c r="O15" s="218">
        <v>0</v>
      </c>
      <c r="P15" s="218">
        <v>0</v>
      </c>
      <c r="Q15" s="218">
        <v>0</v>
      </c>
      <c r="R15" s="218">
        <f t="shared" si="0"/>
        <v>0</v>
      </c>
      <c r="S15" s="218">
        <f t="shared" si="1"/>
        <v>0</v>
      </c>
    </row>
    <row r="16" spans="1:25" ht="13.5" customHeight="1" x14ac:dyDescent="0.2">
      <c r="A16" s="146" t="s">
        <v>107</v>
      </c>
      <c r="B16" s="162">
        <v>53</v>
      </c>
      <c r="C16" s="162">
        <v>2764</v>
      </c>
      <c r="D16" s="162">
        <v>0</v>
      </c>
      <c r="E16" s="162">
        <v>0</v>
      </c>
      <c r="F16" s="162">
        <v>0</v>
      </c>
      <c r="G16" s="162">
        <v>0</v>
      </c>
      <c r="H16" s="162">
        <v>0</v>
      </c>
      <c r="I16" s="162">
        <v>0</v>
      </c>
      <c r="J16" s="162">
        <v>0</v>
      </c>
      <c r="K16" s="162">
        <v>0</v>
      </c>
      <c r="L16" s="162">
        <v>0</v>
      </c>
      <c r="M16" s="162">
        <v>0</v>
      </c>
      <c r="N16" s="162">
        <v>0</v>
      </c>
      <c r="O16" s="162">
        <v>0</v>
      </c>
      <c r="P16" s="162">
        <v>0</v>
      </c>
      <c r="Q16" s="162">
        <v>0</v>
      </c>
      <c r="R16" s="162">
        <f t="shared" si="0"/>
        <v>53</v>
      </c>
      <c r="S16" s="162">
        <f t="shared" si="1"/>
        <v>2764</v>
      </c>
    </row>
    <row r="17" spans="1:19" hidden="1" x14ac:dyDescent="0.2">
      <c r="A17" s="220" t="s">
        <v>108</v>
      </c>
      <c r="B17" s="218">
        <v>0</v>
      </c>
      <c r="C17" s="218">
        <v>0</v>
      </c>
      <c r="D17" s="218">
        <v>0</v>
      </c>
      <c r="E17" s="218">
        <v>0</v>
      </c>
      <c r="F17" s="218">
        <v>0</v>
      </c>
      <c r="G17" s="218">
        <v>0</v>
      </c>
      <c r="H17" s="218">
        <v>0</v>
      </c>
      <c r="I17" s="218">
        <v>0</v>
      </c>
      <c r="J17" s="218">
        <v>0</v>
      </c>
      <c r="K17" s="218">
        <v>0</v>
      </c>
      <c r="L17" s="218">
        <v>0</v>
      </c>
      <c r="M17" s="218">
        <v>0</v>
      </c>
      <c r="N17" s="218">
        <v>0</v>
      </c>
      <c r="O17" s="218">
        <v>0</v>
      </c>
      <c r="P17" s="218">
        <v>0</v>
      </c>
      <c r="Q17" s="218">
        <v>0</v>
      </c>
      <c r="R17" s="218">
        <f t="shared" si="0"/>
        <v>0</v>
      </c>
      <c r="S17" s="218">
        <f t="shared" si="1"/>
        <v>0</v>
      </c>
    </row>
    <row r="18" spans="1:19" ht="13.5" customHeight="1" x14ac:dyDescent="0.2">
      <c r="A18" s="146" t="s">
        <v>109</v>
      </c>
      <c r="B18" s="162">
        <v>70</v>
      </c>
      <c r="C18" s="162">
        <v>2984</v>
      </c>
      <c r="D18" s="162">
        <v>0</v>
      </c>
      <c r="E18" s="162">
        <v>0</v>
      </c>
      <c r="F18" s="162">
        <v>0</v>
      </c>
      <c r="G18" s="162">
        <v>0</v>
      </c>
      <c r="H18" s="162">
        <v>0</v>
      </c>
      <c r="I18" s="162">
        <v>0</v>
      </c>
      <c r="J18" s="162">
        <v>0</v>
      </c>
      <c r="K18" s="162">
        <v>0</v>
      </c>
      <c r="L18" s="162">
        <v>0</v>
      </c>
      <c r="M18" s="162">
        <v>0</v>
      </c>
      <c r="N18" s="162">
        <v>2</v>
      </c>
      <c r="O18" s="162">
        <v>88</v>
      </c>
      <c r="P18" s="162">
        <v>0</v>
      </c>
      <c r="Q18" s="162">
        <v>0</v>
      </c>
      <c r="R18" s="162">
        <f t="shared" si="0"/>
        <v>72</v>
      </c>
      <c r="S18" s="162">
        <f t="shared" si="1"/>
        <v>3072</v>
      </c>
    </row>
    <row r="19" spans="1:19" ht="1.5" hidden="1" customHeight="1" x14ac:dyDescent="0.2">
      <c r="A19" s="220" t="s">
        <v>110</v>
      </c>
      <c r="B19" s="218">
        <v>0</v>
      </c>
      <c r="C19" s="218">
        <v>0</v>
      </c>
      <c r="D19" s="218">
        <v>0</v>
      </c>
      <c r="E19" s="218">
        <v>0</v>
      </c>
      <c r="F19" s="218">
        <v>0</v>
      </c>
      <c r="G19" s="218">
        <v>0</v>
      </c>
      <c r="H19" s="218">
        <v>0</v>
      </c>
      <c r="I19" s="218">
        <v>0</v>
      </c>
      <c r="J19" s="218">
        <v>0</v>
      </c>
      <c r="K19" s="218">
        <v>0</v>
      </c>
      <c r="L19" s="218">
        <v>0</v>
      </c>
      <c r="M19" s="218">
        <v>0</v>
      </c>
      <c r="N19" s="218">
        <v>0</v>
      </c>
      <c r="O19" s="218">
        <v>0</v>
      </c>
      <c r="P19" s="218">
        <v>0</v>
      </c>
      <c r="Q19" s="218">
        <v>0</v>
      </c>
      <c r="R19" s="218">
        <f t="shared" si="0"/>
        <v>0</v>
      </c>
      <c r="S19" s="218">
        <f t="shared" si="1"/>
        <v>0</v>
      </c>
    </row>
    <row r="20" spans="1:19" hidden="1" x14ac:dyDescent="0.2">
      <c r="A20" s="221" t="s">
        <v>111</v>
      </c>
      <c r="B20" s="219">
        <v>0</v>
      </c>
      <c r="C20" s="219">
        <v>0</v>
      </c>
      <c r="D20" s="219">
        <v>0</v>
      </c>
      <c r="E20" s="219">
        <v>0</v>
      </c>
      <c r="F20" s="219">
        <v>0</v>
      </c>
      <c r="G20" s="219">
        <v>0</v>
      </c>
      <c r="H20" s="219">
        <v>0</v>
      </c>
      <c r="I20" s="219">
        <v>0</v>
      </c>
      <c r="J20" s="219">
        <v>0</v>
      </c>
      <c r="K20" s="219">
        <v>0</v>
      </c>
      <c r="L20" s="219">
        <v>0</v>
      </c>
      <c r="M20" s="219">
        <v>0</v>
      </c>
      <c r="N20" s="219">
        <v>0</v>
      </c>
      <c r="O20" s="219">
        <v>0</v>
      </c>
      <c r="P20" s="219">
        <v>0</v>
      </c>
      <c r="Q20" s="219">
        <v>0</v>
      </c>
      <c r="R20" s="219">
        <f t="shared" ref="R20:S22" si="2">+B20+D20+F20+H20+J20+L20+N20</f>
        <v>0</v>
      </c>
      <c r="S20" s="219">
        <f t="shared" si="2"/>
        <v>0</v>
      </c>
    </row>
    <row r="21" spans="1:19" x14ac:dyDescent="0.2">
      <c r="A21" s="145" t="s">
        <v>112</v>
      </c>
      <c r="B21" s="158">
        <f>SUM(B9:B20)</f>
        <v>211</v>
      </c>
      <c r="C21" s="158">
        <f>SUM(C9:C20)</f>
        <v>14693</v>
      </c>
      <c r="D21" s="158">
        <f>SUM(D9:D20)</f>
        <v>0</v>
      </c>
      <c r="E21" s="158">
        <f>SUM(E9:E20)</f>
        <v>0</v>
      </c>
      <c r="F21" s="158">
        <f>SUM(F9:F20)</f>
        <v>0</v>
      </c>
      <c r="G21" s="158">
        <f t="shared" ref="G21" si="3">SUM(G9:G20)</f>
        <v>0</v>
      </c>
      <c r="H21" s="158">
        <f>SUM(H9:H20)</f>
        <v>0</v>
      </c>
      <c r="I21" s="158">
        <f t="shared" ref="I21" si="4">SUM(I9:I20)</f>
        <v>0</v>
      </c>
      <c r="J21" s="158">
        <f>SUM(J9:J20)</f>
        <v>0</v>
      </c>
      <c r="K21" s="158">
        <f t="shared" ref="K21" si="5">SUM(K9:K20)</f>
        <v>0</v>
      </c>
      <c r="L21" s="158">
        <f>SUM(L9:L20)</f>
        <v>0</v>
      </c>
      <c r="M21" s="158">
        <f t="shared" ref="M21" si="6">SUM(M9:M20)</f>
        <v>0</v>
      </c>
      <c r="N21" s="158">
        <f>SUM(N9:N20)</f>
        <v>7</v>
      </c>
      <c r="O21" s="158">
        <f t="shared" ref="O21:Q21" si="7">SUM(O9:O20)</f>
        <v>648</v>
      </c>
      <c r="P21" s="158">
        <f>SUM(P9:P20)</f>
        <v>0</v>
      </c>
      <c r="Q21" s="158">
        <f t="shared" si="7"/>
        <v>0</v>
      </c>
      <c r="R21" s="158">
        <f t="shared" si="2"/>
        <v>218</v>
      </c>
      <c r="S21" s="158">
        <f t="shared" si="2"/>
        <v>15341</v>
      </c>
    </row>
    <row r="22" spans="1:19" x14ac:dyDescent="0.2">
      <c r="A22" s="173" t="s">
        <v>113</v>
      </c>
      <c r="B22" s="162">
        <f>-B21*0.5</f>
        <v>-105.5</v>
      </c>
      <c r="C22" s="162">
        <f t="shared" ref="C22:L22" si="8">-C21*0.5</f>
        <v>-7346.5</v>
      </c>
      <c r="D22" s="162">
        <f t="shared" si="8"/>
        <v>0</v>
      </c>
      <c r="E22" s="162">
        <f t="shared" si="8"/>
        <v>0</v>
      </c>
      <c r="F22" s="162">
        <f t="shared" si="8"/>
        <v>0</v>
      </c>
      <c r="G22" s="162">
        <f t="shared" si="8"/>
        <v>0</v>
      </c>
      <c r="H22" s="162">
        <f t="shared" si="8"/>
        <v>0</v>
      </c>
      <c r="I22" s="162">
        <f t="shared" si="8"/>
        <v>0</v>
      </c>
      <c r="J22" s="162">
        <f t="shared" si="8"/>
        <v>0</v>
      </c>
      <c r="K22" s="162">
        <f t="shared" si="8"/>
        <v>0</v>
      </c>
      <c r="L22" s="162">
        <f t="shared" si="8"/>
        <v>0</v>
      </c>
      <c r="M22" s="162"/>
      <c r="N22" s="162">
        <f t="shared" ref="N22:O22" si="9">-N21*0.5</f>
        <v>-3.5</v>
      </c>
      <c r="O22" s="162">
        <f t="shared" si="9"/>
        <v>-324</v>
      </c>
      <c r="P22" s="162">
        <f t="shared" ref="P22:Q22" si="10">-P21*0.5</f>
        <v>0</v>
      </c>
      <c r="Q22" s="162">
        <f t="shared" si="10"/>
        <v>0</v>
      </c>
      <c r="R22" s="162">
        <f t="shared" si="2"/>
        <v>-109</v>
      </c>
      <c r="S22" s="162">
        <f t="shared" si="2"/>
        <v>-7670.5</v>
      </c>
    </row>
    <row r="23" spans="1:19" x14ac:dyDescent="0.2">
      <c r="A23" s="146" t="s">
        <v>129</v>
      </c>
      <c r="B23" s="162"/>
      <c r="C23" s="162">
        <v>0</v>
      </c>
      <c r="D23" s="162"/>
      <c r="E23" s="162">
        <v>0</v>
      </c>
      <c r="F23" s="162"/>
      <c r="G23" s="162">
        <v>0</v>
      </c>
      <c r="H23" s="162"/>
      <c r="I23" s="162">
        <v>0</v>
      </c>
      <c r="J23" s="162"/>
      <c r="K23" s="162">
        <v>0</v>
      </c>
      <c r="L23" s="162"/>
      <c r="M23" s="162">
        <v>0</v>
      </c>
      <c r="N23" s="162"/>
      <c r="O23" s="162">
        <v>0</v>
      </c>
      <c r="P23" s="162"/>
      <c r="Q23" s="162">
        <v>0</v>
      </c>
      <c r="R23" s="162"/>
      <c r="S23" s="162">
        <f>+C23+E23+G23+I23+K23+M23+O23</f>
        <v>0</v>
      </c>
    </row>
    <row r="24" spans="1:19" x14ac:dyDescent="0.2">
      <c r="A24" s="172" t="s">
        <v>114</v>
      </c>
      <c r="B24" s="199">
        <v>105</v>
      </c>
      <c r="C24" s="171">
        <f t="shared" ref="C24:M24" si="11">SUM(C21:C23)</f>
        <v>7346.5</v>
      </c>
      <c r="D24" s="171">
        <f t="shared" si="11"/>
        <v>0</v>
      </c>
      <c r="E24" s="171">
        <f t="shared" si="11"/>
        <v>0</v>
      </c>
      <c r="F24" s="171">
        <f t="shared" si="11"/>
        <v>0</v>
      </c>
      <c r="G24" s="171">
        <f t="shared" si="11"/>
        <v>0</v>
      </c>
      <c r="H24" s="171">
        <f t="shared" si="11"/>
        <v>0</v>
      </c>
      <c r="I24" s="171">
        <f t="shared" si="11"/>
        <v>0</v>
      </c>
      <c r="J24" s="171">
        <f t="shared" si="11"/>
        <v>0</v>
      </c>
      <c r="K24" s="171">
        <f t="shared" si="11"/>
        <v>0</v>
      </c>
      <c r="L24" s="171">
        <f t="shared" si="11"/>
        <v>0</v>
      </c>
      <c r="M24" s="171">
        <f t="shared" si="11"/>
        <v>0</v>
      </c>
      <c r="N24" s="171">
        <f t="shared" ref="N24:O24" si="12">SUM(N21:N23)</f>
        <v>3.5</v>
      </c>
      <c r="O24" s="171">
        <f t="shared" si="12"/>
        <v>324</v>
      </c>
      <c r="P24" s="171">
        <f t="shared" ref="P24:Q24" si="13">SUM(P21:P23)</f>
        <v>0</v>
      </c>
      <c r="Q24" s="171">
        <f t="shared" si="13"/>
        <v>0</v>
      </c>
      <c r="R24" s="171">
        <f>+B24+D24+F24+H24+J24+L24+N24</f>
        <v>108.5</v>
      </c>
      <c r="S24" s="171">
        <f>+C24+E24+G24+I24+K24+M24+O24</f>
        <v>7670.5</v>
      </c>
    </row>
    <row r="25" spans="1:19" x14ac:dyDescent="0.2">
      <c r="A25" s="146" t="s">
        <v>75</v>
      </c>
      <c r="B25" s="162"/>
      <c r="C25" s="162">
        <v>2232</v>
      </c>
      <c r="D25" s="162"/>
      <c r="E25" s="162">
        <v>0</v>
      </c>
      <c r="F25" s="162"/>
      <c r="G25" s="162">
        <v>0</v>
      </c>
      <c r="H25" s="162"/>
      <c r="I25" s="162">
        <v>0</v>
      </c>
      <c r="J25" s="162"/>
      <c r="K25" s="162">
        <v>0</v>
      </c>
      <c r="L25" s="162"/>
      <c r="M25" s="162">
        <v>0</v>
      </c>
      <c r="N25" s="162"/>
      <c r="O25" s="162">
        <v>158</v>
      </c>
      <c r="P25" s="162"/>
      <c r="Q25" s="232">
        <v>-35</v>
      </c>
      <c r="R25" s="162"/>
      <c r="S25" s="162">
        <f>+C25+E25+G25+I25+K25+M25+O25+Q25</f>
        <v>2355</v>
      </c>
    </row>
    <row r="26" spans="1:19" x14ac:dyDescent="0.2">
      <c r="A26" s="146" t="s">
        <v>77</v>
      </c>
      <c r="B26" s="162"/>
      <c r="C26" s="176">
        <v>243</v>
      </c>
      <c r="D26" s="162"/>
      <c r="E26" s="162">
        <v>0</v>
      </c>
      <c r="F26" s="162"/>
      <c r="G26" s="162">
        <v>0</v>
      </c>
      <c r="H26" s="162"/>
      <c r="I26" s="162">
        <v>0</v>
      </c>
      <c r="J26" s="162"/>
      <c r="K26" s="162">
        <v>0</v>
      </c>
      <c r="L26" s="162"/>
      <c r="M26" s="162">
        <v>0</v>
      </c>
      <c r="N26" s="162"/>
      <c r="O26" s="162">
        <v>0</v>
      </c>
      <c r="P26" s="162"/>
      <c r="Q26" s="232">
        <v>0</v>
      </c>
      <c r="R26" s="162"/>
      <c r="S26" s="162">
        <f t="shared" ref="S26:S37" si="14">+C26+E26+G26+I26+K26+M26+O26+Q26</f>
        <v>243</v>
      </c>
    </row>
    <row r="27" spans="1:19" x14ac:dyDescent="0.2">
      <c r="A27" s="146" t="s">
        <v>130</v>
      </c>
      <c r="B27" s="162"/>
      <c r="C27" s="176">
        <v>127</v>
      </c>
      <c r="D27" s="162"/>
      <c r="E27" s="162">
        <v>0</v>
      </c>
      <c r="F27" s="162"/>
      <c r="G27" s="162">
        <v>0</v>
      </c>
      <c r="H27" s="162"/>
      <c r="I27" s="162">
        <v>0</v>
      </c>
      <c r="J27" s="162"/>
      <c r="K27" s="162">
        <v>0</v>
      </c>
      <c r="L27" s="162"/>
      <c r="M27" s="162">
        <v>0</v>
      </c>
      <c r="N27" s="162"/>
      <c r="O27" s="162">
        <v>4</v>
      </c>
      <c r="P27" s="162"/>
      <c r="Q27" s="232">
        <v>0</v>
      </c>
      <c r="R27" s="162"/>
      <c r="S27" s="162">
        <f t="shared" si="14"/>
        <v>131</v>
      </c>
    </row>
    <row r="28" spans="1:19" hidden="1" x14ac:dyDescent="0.2">
      <c r="A28" s="220" t="s">
        <v>78</v>
      </c>
      <c r="B28" s="218"/>
      <c r="C28" s="218">
        <v>0</v>
      </c>
      <c r="D28" s="218"/>
      <c r="E28" s="218">
        <v>0</v>
      </c>
      <c r="F28" s="218"/>
      <c r="G28" s="218">
        <v>0</v>
      </c>
      <c r="H28" s="218"/>
      <c r="I28" s="218">
        <v>0</v>
      </c>
      <c r="J28" s="218"/>
      <c r="K28" s="218">
        <v>0</v>
      </c>
      <c r="L28" s="218"/>
      <c r="M28" s="218">
        <v>0</v>
      </c>
      <c r="N28" s="218"/>
      <c r="O28" s="218">
        <v>0</v>
      </c>
      <c r="P28" s="218"/>
      <c r="Q28" s="233">
        <v>0</v>
      </c>
      <c r="R28" s="218"/>
      <c r="S28" s="218">
        <f t="shared" si="14"/>
        <v>0</v>
      </c>
    </row>
    <row r="29" spans="1:19" x14ac:dyDescent="0.2">
      <c r="A29" s="146" t="s">
        <v>80</v>
      </c>
      <c r="B29" s="162"/>
      <c r="C29" s="176">
        <v>524</v>
      </c>
      <c r="D29" s="162"/>
      <c r="E29" s="162">
        <v>0</v>
      </c>
      <c r="F29" s="162"/>
      <c r="G29" s="162">
        <v>0</v>
      </c>
      <c r="H29" s="162"/>
      <c r="I29" s="162">
        <v>0</v>
      </c>
      <c r="J29" s="162"/>
      <c r="K29" s="162">
        <v>0</v>
      </c>
      <c r="L29" s="162"/>
      <c r="M29" s="162">
        <v>0</v>
      </c>
      <c r="N29" s="162"/>
      <c r="O29" s="162">
        <v>46</v>
      </c>
      <c r="P29" s="162"/>
      <c r="Q29" s="232">
        <v>-5</v>
      </c>
      <c r="R29" s="162"/>
      <c r="S29" s="162">
        <f t="shared" si="14"/>
        <v>565</v>
      </c>
    </row>
    <row r="30" spans="1:19" x14ac:dyDescent="0.2">
      <c r="A30" s="146" t="s">
        <v>81</v>
      </c>
      <c r="B30" s="162"/>
      <c r="C30" s="176">
        <v>21</v>
      </c>
      <c r="D30" s="162"/>
      <c r="E30" s="162">
        <v>0</v>
      </c>
      <c r="F30" s="162"/>
      <c r="G30" s="162">
        <v>0</v>
      </c>
      <c r="H30" s="162"/>
      <c r="I30" s="162">
        <v>0</v>
      </c>
      <c r="J30" s="162"/>
      <c r="K30" s="162">
        <v>0</v>
      </c>
      <c r="L30" s="162"/>
      <c r="M30" s="162">
        <v>0</v>
      </c>
      <c r="N30" s="162"/>
      <c r="O30" s="162">
        <v>0</v>
      </c>
      <c r="P30" s="162"/>
      <c r="Q30" s="232">
        <v>0</v>
      </c>
      <c r="R30" s="162"/>
      <c r="S30" s="162">
        <f t="shared" si="14"/>
        <v>21</v>
      </c>
    </row>
    <row r="31" spans="1:19" hidden="1" x14ac:dyDescent="0.2">
      <c r="A31" s="220" t="s">
        <v>82</v>
      </c>
      <c r="B31" s="218"/>
      <c r="C31" s="218">
        <v>0</v>
      </c>
      <c r="D31" s="218"/>
      <c r="E31" s="218">
        <v>0</v>
      </c>
      <c r="F31" s="218"/>
      <c r="G31" s="218">
        <v>0</v>
      </c>
      <c r="H31" s="218"/>
      <c r="I31" s="218">
        <v>0</v>
      </c>
      <c r="J31" s="218"/>
      <c r="K31" s="218">
        <v>0</v>
      </c>
      <c r="L31" s="218"/>
      <c r="M31" s="218">
        <v>0</v>
      </c>
      <c r="N31" s="218"/>
      <c r="O31" s="218">
        <v>0</v>
      </c>
      <c r="P31" s="218"/>
      <c r="Q31" s="233">
        <v>0</v>
      </c>
      <c r="R31" s="218"/>
      <c r="S31" s="218">
        <f t="shared" si="14"/>
        <v>0</v>
      </c>
    </row>
    <row r="32" spans="1:19" x14ac:dyDescent="0.2">
      <c r="A32" s="146" t="s">
        <v>83</v>
      </c>
      <c r="B32" s="162"/>
      <c r="C32" s="176">
        <v>1746</v>
      </c>
      <c r="D32" s="162"/>
      <c r="E32" s="162">
        <v>2824</v>
      </c>
      <c r="F32" s="162"/>
      <c r="G32" s="162">
        <v>2824</v>
      </c>
      <c r="H32" s="162"/>
      <c r="I32" s="162">
        <v>0</v>
      </c>
      <c r="J32" s="162"/>
      <c r="K32" s="162">
        <v>0</v>
      </c>
      <c r="L32" s="162"/>
      <c r="M32" s="162">
        <v>0</v>
      </c>
      <c r="N32" s="162"/>
      <c r="O32" s="162">
        <v>73</v>
      </c>
      <c r="P32" s="162"/>
      <c r="Q32" s="232">
        <f>-20+-1710</f>
        <v>-1730</v>
      </c>
      <c r="R32" s="162"/>
      <c r="S32" s="162">
        <f t="shared" si="14"/>
        <v>5737</v>
      </c>
    </row>
    <row r="33" spans="1:19" x14ac:dyDescent="0.2">
      <c r="A33" s="146" t="s">
        <v>84</v>
      </c>
      <c r="B33" s="162"/>
      <c r="C33" s="176">
        <v>567</v>
      </c>
      <c r="D33" s="162"/>
      <c r="E33" s="162">
        <v>0</v>
      </c>
      <c r="F33" s="162"/>
      <c r="G33" s="162">
        <v>0</v>
      </c>
      <c r="H33" s="162"/>
      <c r="I33" s="162">
        <v>0</v>
      </c>
      <c r="J33" s="162"/>
      <c r="K33" s="162">
        <v>0</v>
      </c>
      <c r="L33" s="162"/>
      <c r="M33" s="162">
        <v>0</v>
      </c>
      <c r="N33" s="162"/>
      <c r="O33" s="162">
        <v>110</v>
      </c>
      <c r="P33" s="162"/>
      <c r="Q33" s="232">
        <v>-10</v>
      </c>
      <c r="R33" s="162"/>
      <c r="S33" s="162">
        <f t="shared" si="14"/>
        <v>667</v>
      </c>
    </row>
    <row r="34" spans="1:19" x14ac:dyDescent="0.2">
      <c r="A34" s="146" t="s">
        <v>40</v>
      </c>
      <c r="B34" s="162"/>
      <c r="C34" s="162">
        <v>15</v>
      </c>
      <c r="D34" s="162"/>
      <c r="E34" s="162">
        <v>0</v>
      </c>
      <c r="F34" s="162"/>
      <c r="G34" s="162">
        <v>0</v>
      </c>
      <c r="H34" s="162"/>
      <c r="I34" s="162">
        <v>0</v>
      </c>
      <c r="J34" s="162"/>
      <c r="K34" s="162">
        <v>0</v>
      </c>
      <c r="L34" s="162"/>
      <c r="M34" s="162">
        <v>0</v>
      </c>
      <c r="N34" s="162"/>
      <c r="O34" s="162">
        <v>0</v>
      </c>
      <c r="P34" s="162"/>
      <c r="Q34" s="232">
        <v>0</v>
      </c>
      <c r="R34" s="162"/>
      <c r="S34" s="162">
        <f t="shared" si="14"/>
        <v>15</v>
      </c>
    </row>
    <row r="35" spans="1:19" x14ac:dyDescent="0.2">
      <c r="A35" s="146" t="s">
        <v>87</v>
      </c>
      <c r="B35" s="162"/>
      <c r="C35" s="176">
        <v>1346</v>
      </c>
      <c r="D35" s="162"/>
      <c r="E35" s="162">
        <v>0</v>
      </c>
      <c r="F35" s="162"/>
      <c r="G35" s="162">
        <v>0</v>
      </c>
      <c r="H35" s="162"/>
      <c r="I35" s="162">
        <v>0</v>
      </c>
      <c r="J35" s="162"/>
      <c r="K35" s="162">
        <v>0</v>
      </c>
      <c r="L35" s="162"/>
      <c r="M35" s="162">
        <v>0</v>
      </c>
      <c r="N35" s="162"/>
      <c r="O35" s="162">
        <v>0</v>
      </c>
      <c r="P35" s="162"/>
      <c r="Q35" s="232">
        <v>0</v>
      </c>
      <c r="R35" s="162"/>
      <c r="S35" s="162">
        <f t="shared" si="14"/>
        <v>1346</v>
      </c>
    </row>
    <row r="36" spans="1:19" x14ac:dyDescent="0.2">
      <c r="A36" s="146" t="s">
        <v>89</v>
      </c>
      <c r="B36" s="162"/>
      <c r="C36" s="176">
        <v>197</v>
      </c>
      <c r="D36" s="162"/>
      <c r="E36" s="162">
        <v>0</v>
      </c>
      <c r="F36" s="162"/>
      <c r="G36" s="162">
        <v>0</v>
      </c>
      <c r="H36" s="162"/>
      <c r="I36" s="162">
        <v>0</v>
      </c>
      <c r="J36" s="162"/>
      <c r="K36" s="162">
        <v>0</v>
      </c>
      <c r="L36" s="162"/>
      <c r="M36" s="162">
        <v>0</v>
      </c>
      <c r="N36" s="162"/>
      <c r="O36" s="162">
        <v>10</v>
      </c>
      <c r="P36" s="162"/>
      <c r="Q36" s="232">
        <v>0</v>
      </c>
      <c r="R36" s="162"/>
      <c r="S36" s="162">
        <f t="shared" si="14"/>
        <v>207</v>
      </c>
    </row>
    <row r="37" spans="1:19" x14ac:dyDescent="0.2">
      <c r="A37" s="147" t="s">
        <v>90</v>
      </c>
      <c r="B37" s="140"/>
      <c r="C37" s="175">
        <v>2635</v>
      </c>
      <c r="D37" s="140"/>
      <c r="E37" s="140">
        <v>0</v>
      </c>
      <c r="F37" s="140"/>
      <c r="G37" s="140">
        <v>0</v>
      </c>
      <c r="H37" s="140"/>
      <c r="I37" s="140">
        <v>0</v>
      </c>
      <c r="J37" s="140"/>
      <c r="K37" s="140">
        <v>0</v>
      </c>
      <c r="L37" s="140"/>
      <c r="M37" s="140">
        <v>0</v>
      </c>
      <c r="N37" s="140"/>
      <c r="O37" s="140">
        <v>75</v>
      </c>
      <c r="P37" s="140"/>
      <c r="Q37" s="234">
        <v>-15</v>
      </c>
      <c r="R37" s="140"/>
      <c r="S37" s="140">
        <f t="shared" si="14"/>
        <v>2695</v>
      </c>
    </row>
    <row r="38" spans="1:19" ht="15" x14ac:dyDescent="0.25">
      <c r="A38" s="67" t="s">
        <v>128</v>
      </c>
      <c r="B38" s="196">
        <f>SUM(B24:B37)</f>
        <v>105</v>
      </c>
      <c r="C38" s="107">
        <f t="shared" ref="C38:S38" si="15">SUM(C24:C37)</f>
        <v>16999.5</v>
      </c>
      <c r="D38" s="107">
        <f t="shared" si="15"/>
        <v>0</v>
      </c>
      <c r="E38" s="107">
        <f t="shared" si="15"/>
        <v>2824</v>
      </c>
      <c r="F38" s="107">
        <f t="shared" si="15"/>
        <v>0</v>
      </c>
      <c r="G38" s="107">
        <f t="shared" si="15"/>
        <v>2824</v>
      </c>
      <c r="H38" s="107">
        <f t="shared" si="15"/>
        <v>0</v>
      </c>
      <c r="I38" s="107">
        <f t="shared" si="15"/>
        <v>0</v>
      </c>
      <c r="J38" s="107">
        <f t="shared" si="15"/>
        <v>0</v>
      </c>
      <c r="K38" s="107">
        <f t="shared" si="15"/>
        <v>0</v>
      </c>
      <c r="L38" s="107">
        <f t="shared" si="15"/>
        <v>0</v>
      </c>
      <c r="M38" s="107">
        <f t="shared" si="15"/>
        <v>0</v>
      </c>
      <c r="N38" s="107">
        <f t="shared" ref="N38:O38" si="16">SUM(N24:N37)</f>
        <v>3.5</v>
      </c>
      <c r="O38" s="107">
        <f t="shared" si="16"/>
        <v>800</v>
      </c>
      <c r="P38" s="107">
        <f t="shared" ref="P38:Q38" si="17">SUM(P24:P37)</f>
        <v>0</v>
      </c>
      <c r="Q38" s="196">
        <f t="shared" si="17"/>
        <v>-1795</v>
      </c>
      <c r="R38" s="107">
        <f t="shared" si="15"/>
        <v>108.5</v>
      </c>
      <c r="S38" s="196">
        <f t="shared" si="15"/>
        <v>21652.5</v>
      </c>
    </row>
    <row r="39" spans="1:19" ht="15" x14ac:dyDescent="0.25">
      <c r="A39" s="66"/>
      <c r="B39" s="65"/>
      <c r="C39" s="65"/>
      <c r="D39" s="65"/>
      <c r="E39" s="65"/>
      <c r="F39" s="65"/>
      <c r="G39" s="65"/>
      <c r="H39" s="65"/>
      <c r="I39" s="65"/>
      <c r="J39" s="65"/>
      <c r="K39" s="65"/>
      <c r="L39" s="65"/>
      <c r="M39" s="65"/>
      <c r="N39" s="65"/>
      <c r="O39" s="65"/>
      <c r="P39" s="65"/>
      <c r="Q39" s="65"/>
      <c r="R39" s="65"/>
      <c r="S39" s="65"/>
    </row>
    <row r="40" spans="1:19" ht="12.75" customHeight="1" x14ac:dyDescent="0.2">
      <c r="A40" s="174"/>
      <c r="B40" s="174"/>
      <c r="C40" s="174"/>
      <c r="D40" s="174"/>
      <c r="E40" s="174"/>
      <c r="F40" s="174"/>
      <c r="G40" s="174"/>
      <c r="H40" s="174"/>
      <c r="I40" s="174"/>
      <c r="J40" s="174"/>
      <c r="K40" s="174"/>
      <c r="L40" s="174"/>
      <c r="M40" s="174"/>
      <c r="N40" s="174"/>
      <c r="O40" s="174"/>
      <c r="P40" s="174"/>
      <c r="Q40" s="174"/>
    </row>
    <row r="41" spans="1:19" ht="3" hidden="1" customHeight="1" x14ac:dyDescent="0.2">
      <c r="A41" s="328" t="s">
        <v>98</v>
      </c>
      <c r="B41" s="318" t="s">
        <v>15</v>
      </c>
      <c r="C41" s="331"/>
      <c r="D41" s="331"/>
      <c r="E41" s="331"/>
      <c r="F41" s="331"/>
      <c r="G41" s="331"/>
      <c r="H41" s="318" t="s">
        <v>16</v>
      </c>
      <c r="I41" s="331"/>
      <c r="J41" s="331"/>
      <c r="K41" s="331"/>
      <c r="L41" s="331"/>
      <c r="M41" s="320"/>
      <c r="N41" s="203"/>
      <c r="O41" s="203"/>
      <c r="P41" s="203"/>
      <c r="Q41" s="203"/>
      <c r="R41" s="321" t="s">
        <v>11</v>
      </c>
      <c r="S41" s="322"/>
    </row>
    <row r="42" spans="1:19" ht="0.75" hidden="1" customHeight="1" x14ac:dyDescent="0.2">
      <c r="A42" s="329"/>
      <c r="B42" s="318" t="s">
        <v>99</v>
      </c>
      <c r="C42" s="320"/>
      <c r="D42" s="318" t="s">
        <v>100</v>
      </c>
      <c r="E42" s="320"/>
      <c r="F42" s="318" t="s">
        <v>25</v>
      </c>
      <c r="G42" s="320"/>
      <c r="H42" s="318" t="s">
        <v>99</v>
      </c>
      <c r="I42" s="320"/>
      <c r="J42" s="318" t="s">
        <v>100</v>
      </c>
      <c r="K42" s="320"/>
      <c r="L42" s="318" t="s">
        <v>25</v>
      </c>
      <c r="M42" s="320"/>
      <c r="N42" s="204"/>
      <c r="O42" s="204"/>
      <c r="P42" s="204"/>
      <c r="Q42" s="204"/>
      <c r="R42" s="323"/>
      <c r="S42" s="324"/>
    </row>
    <row r="43" spans="1:19" ht="142.5" hidden="1" x14ac:dyDescent="0.2">
      <c r="A43" s="330"/>
      <c r="B43" s="142" t="s">
        <v>3</v>
      </c>
      <c r="C43" s="142" t="s">
        <v>4</v>
      </c>
      <c r="D43" s="142" t="s">
        <v>3</v>
      </c>
      <c r="E43" s="142" t="s">
        <v>4</v>
      </c>
      <c r="F43" s="142" t="s">
        <v>3</v>
      </c>
      <c r="G43" s="142" t="s">
        <v>4</v>
      </c>
      <c r="H43" s="142" t="s">
        <v>3</v>
      </c>
      <c r="I43" s="142" t="s">
        <v>4</v>
      </c>
      <c r="J43" s="142" t="s">
        <v>3</v>
      </c>
      <c r="K43" s="142" t="s">
        <v>4</v>
      </c>
      <c r="L43" s="142" t="s">
        <v>3</v>
      </c>
      <c r="M43" s="142" t="s">
        <v>4</v>
      </c>
      <c r="N43" s="142"/>
      <c r="O43" s="142"/>
      <c r="P43" s="142"/>
      <c r="Q43" s="142"/>
      <c r="R43" s="142" t="s">
        <v>3</v>
      </c>
      <c r="S43" s="142" t="s">
        <v>4</v>
      </c>
    </row>
    <row r="44" spans="1:19" ht="0.75" hidden="1" customHeight="1" x14ac:dyDescent="0.2">
      <c r="A44" s="145" t="s">
        <v>170</v>
      </c>
      <c r="B44" s="158">
        <v>0</v>
      </c>
      <c r="C44" s="158">
        <v>0</v>
      </c>
      <c r="D44" s="158">
        <v>0</v>
      </c>
      <c r="E44" s="158">
        <v>0</v>
      </c>
      <c r="F44" s="158">
        <v>0</v>
      </c>
      <c r="G44" s="158">
        <v>0</v>
      </c>
      <c r="H44" s="158">
        <v>0</v>
      </c>
      <c r="I44" s="158">
        <v>0</v>
      </c>
      <c r="J44" s="158">
        <v>0</v>
      </c>
      <c r="K44" s="158">
        <v>0</v>
      </c>
      <c r="L44" s="158">
        <v>0</v>
      </c>
      <c r="M44" s="158">
        <v>0</v>
      </c>
      <c r="N44" s="158"/>
      <c r="O44" s="158"/>
      <c r="P44" s="158"/>
      <c r="Q44" s="158"/>
      <c r="R44" s="158">
        <f t="shared" ref="R44:R57" si="18">B9+D9+F9+H9+J9+L9+B44+D44+F44+H44+J44+L44</f>
        <v>35</v>
      </c>
      <c r="S44" s="158">
        <f t="shared" ref="S44:S57" si="19">C9+E9+G9+I9+K9+M9+C44+E44+G44+I44+K44+M44</f>
        <v>5118</v>
      </c>
    </row>
    <row r="45" spans="1:19" hidden="1" x14ac:dyDescent="0.2">
      <c r="A45" s="146" t="s">
        <v>101</v>
      </c>
      <c r="B45" s="162">
        <v>0</v>
      </c>
      <c r="C45" s="162">
        <v>0</v>
      </c>
      <c r="D45" s="162">
        <v>0</v>
      </c>
      <c r="E45" s="162">
        <v>0</v>
      </c>
      <c r="F45" s="162">
        <v>0</v>
      </c>
      <c r="G45" s="162">
        <v>0</v>
      </c>
      <c r="H45" s="162">
        <v>0</v>
      </c>
      <c r="I45" s="162">
        <v>0</v>
      </c>
      <c r="J45" s="162">
        <v>0</v>
      </c>
      <c r="K45" s="162">
        <v>0</v>
      </c>
      <c r="L45" s="162">
        <v>0</v>
      </c>
      <c r="M45" s="162">
        <v>0</v>
      </c>
      <c r="N45" s="162"/>
      <c r="O45" s="162"/>
      <c r="P45" s="162"/>
      <c r="Q45" s="162"/>
      <c r="R45" s="162">
        <f t="shared" si="18"/>
        <v>0</v>
      </c>
      <c r="S45" s="162">
        <f t="shared" si="19"/>
        <v>0</v>
      </c>
    </row>
    <row r="46" spans="1:19" hidden="1" x14ac:dyDescent="0.2">
      <c r="A46" s="146" t="s">
        <v>102</v>
      </c>
      <c r="B46" s="162">
        <v>0</v>
      </c>
      <c r="C46" s="162">
        <v>0</v>
      </c>
      <c r="D46" s="162">
        <v>0</v>
      </c>
      <c r="E46" s="162">
        <v>0</v>
      </c>
      <c r="F46" s="162">
        <v>0</v>
      </c>
      <c r="G46" s="162">
        <v>0</v>
      </c>
      <c r="H46" s="162">
        <v>0</v>
      </c>
      <c r="I46" s="162">
        <v>0</v>
      </c>
      <c r="J46" s="162">
        <v>0</v>
      </c>
      <c r="K46" s="162">
        <v>0</v>
      </c>
      <c r="L46" s="162">
        <v>0</v>
      </c>
      <c r="M46" s="162">
        <v>0</v>
      </c>
      <c r="N46" s="162"/>
      <c r="O46" s="162"/>
      <c r="P46" s="162"/>
      <c r="Q46" s="162"/>
      <c r="R46" s="162">
        <f t="shared" si="18"/>
        <v>0</v>
      </c>
      <c r="S46" s="162">
        <f t="shared" si="19"/>
        <v>0</v>
      </c>
    </row>
    <row r="47" spans="1:19" hidden="1" x14ac:dyDescent="0.2">
      <c r="A47" s="146" t="s">
        <v>103</v>
      </c>
      <c r="B47" s="162">
        <v>0</v>
      </c>
      <c r="C47" s="162">
        <v>0</v>
      </c>
      <c r="D47" s="162">
        <v>0</v>
      </c>
      <c r="E47" s="162">
        <v>0</v>
      </c>
      <c r="F47" s="162">
        <v>0</v>
      </c>
      <c r="G47" s="162">
        <v>0</v>
      </c>
      <c r="H47" s="162">
        <v>0</v>
      </c>
      <c r="I47" s="162">
        <v>0</v>
      </c>
      <c r="J47" s="162">
        <v>0</v>
      </c>
      <c r="K47" s="162">
        <v>0</v>
      </c>
      <c r="L47" s="162">
        <v>0</v>
      </c>
      <c r="M47" s="162">
        <v>0</v>
      </c>
      <c r="N47" s="162"/>
      <c r="O47" s="162"/>
      <c r="P47" s="162"/>
      <c r="Q47" s="162"/>
      <c r="R47" s="162">
        <f t="shared" si="18"/>
        <v>18</v>
      </c>
      <c r="S47" s="162">
        <f t="shared" si="19"/>
        <v>1619</v>
      </c>
    </row>
    <row r="48" spans="1:19" hidden="1" x14ac:dyDescent="0.2">
      <c r="A48" s="146" t="s">
        <v>104</v>
      </c>
      <c r="B48" s="162">
        <v>0</v>
      </c>
      <c r="C48" s="162">
        <v>0</v>
      </c>
      <c r="D48" s="162">
        <v>0</v>
      </c>
      <c r="E48" s="162">
        <v>0</v>
      </c>
      <c r="F48" s="162">
        <v>0</v>
      </c>
      <c r="G48" s="162">
        <v>0</v>
      </c>
      <c r="H48" s="162">
        <v>0</v>
      </c>
      <c r="I48" s="162">
        <v>0</v>
      </c>
      <c r="J48" s="162">
        <v>0</v>
      </c>
      <c r="K48" s="162">
        <v>0</v>
      </c>
      <c r="L48" s="162">
        <v>0</v>
      </c>
      <c r="M48" s="162">
        <v>0</v>
      </c>
      <c r="N48" s="162"/>
      <c r="O48" s="162"/>
      <c r="P48" s="162"/>
      <c r="Q48" s="162"/>
      <c r="R48" s="162">
        <f t="shared" si="18"/>
        <v>0</v>
      </c>
      <c r="S48" s="162">
        <f t="shared" si="19"/>
        <v>0</v>
      </c>
    </row>
    <row r="49" spans="1:19" hidden="1" x14ac:dyDescent="0.2">
      <c r="A49" s="146" t="s">
        <v>105</v>
      </c>
      <c r="B49" s="162">
        <v>0</v>
      </c>
      <c r="C49" s="162">
        <v>0</v>
      </c>
      <c r="D49" s="162">
        <v>0</v>
      </c>
      <c r="E49" s="162">
        <v>0</v>
      </c>
      <c r="F49" s="162">
        <v>0</v>
      </c>
      <c r="G49" s="162">
        <v>0</v>
      </c>
      <c r="H49" s="162">
        <v>0</v>
      </c>
      <c r="I49" s="162">
        <v>0</v>
      </c>
      <c r="J49" s="162">
        <v>0</v>
      </c>
      <c r="K49" s="162">
        <v>0</v>
      </c>
      <c r="L49" s="162">
        <v>0</v>
      </c>
      <c r="M49" s="162">
        <v>0</v>
      </c>
      <c r="N49" s="162"/>
      <c r="O49" s="162"/>
      <c r="P49" s="162"/>
      <c r="Q49" s="162"/>
      <c r="R49" s="162">
        <f t="shared" si="18"/>
        <v>35</v>
      </c>
      <c r="S49" s="162">
        <f t="shared" si="19"/>
        <v>2208</v>
      </c>
    </row>
    <row r="50" spans="1:19" hidden="1" x14ac:dyDescent="0.2">
      <c r="A50" s="146" t="s">
        <v>106</v>
      </c>
      <c r="B50" s="162">
        <v>0</v>
      </c>
      <c r="C50" s="162">
        <v>0</v>
      </c>
      <c r="D50" s="162">
        <v>0</v>
      </c>
      <c r="E50" s="162">
        <v>0</v>
      </c>
      <c r="F50" s="162">
        <v>0</v>
      </c>
      <c r="G50" s="162">
        <v>0</v>
      </c>
      <c r="H50" s="162">
        <v>0</v>
      </c>
      <c r="I50" s="162">
        <v>0</v>
      </c>
      <c r="J50" s="162">
        <v>0</v>
      </c>
      <c r="K50" s="162">
        <v>0</v>
      </c>
      <c r="L50" s="162">
        <v>0</v>
      </c>
      <c r="M50" s="162">
        <v>0</v>
      </c>
      <c r="N50" s="162"/>
      <c r="O50" s="162"/>
      <c r="P50" s="162"/>
      <c r="Q50" s="162"/>
      <c r="R50" s="162">
        <f t="shared" si="18"/>
        <v>0</v>
      </c>
      <c r="S50" s="162">
        <f t="shared" si="19"/>
        <v>0</v>
      </c>
    </row>
    <row r="51" spans="1:19" hidden="1" x14ac:dyDescent="0.2">
      <c r="A51" s="146" t="s">
        <v>107</v>
      </c>
      <c r="B51" s="162">
        <v>0</v>
      </c>
      <c r="C51" s="162">
        <v>0</v>
      </c>
      <c r="D51" s="162">
        <v>0</v>
      </c>
      <c r="E51" s="162">
        <v>0</v>
      </c>
      <c r="F51" s="162">
        <v>0</v>
      </c>
      <c r="G51" s="162">
        <v>0</v>
      </c>
      <c r="H51" s="162">
        <v>0</v>
      </c>
      <c r="I51" s="162">
        <v>0</v>
      </c>
      <c r="J51" s="162">
        <v>0</v>
      </c>
      <c r="K51" s="162">
        <v>0</v>
      </c>
      <c r="L51" s="162">
        <v>0</v>
      </c>
      <c r="M51" s="162">
        <v>0</v>
      </c>
      <c r="N51" s="162"/>
      <c r="O51" s="162"/>
      <c r="P51" s="162"/>
      <c r="Q51" s="162"/>
      <c r="R51" s="162">
        <f t="shared" si="18"/>
        <v>53</v>
      </c>
      <c r="S51" s="162">
        <f t="shared" si="19"/>
        <v>2764</v>
      </c>
    </row>
    <row r="52" spans="1:19" hidden="1" x14ac:dyDescent="0.2">
      <c r="A52" s="146" t="s">
        <v>108</v>
      </c>
      <c r="B52" s="162">
        <v>0</v>
      </c>
      <c r="C52" s="162">
        <v>0</v>
      </c>
      <c r="D52" s="162">
        <v>0</v>
      </c>
      <c r="E52" s="162">
        <v>0</v>
      </c>
      <c r="F52" s="162">
        <v>0</v>
      </c>
      <c r="G52" s="162">
        <v>0</v>
      </c>
      <c r="H52" s="162">
        <v>0</v>
      </c>
      <c r="I52" s="162">
        <v>0</v>
      </c>
      <c r="J52" s="162">
        <v>0</v>
      </c>
      <c r="K52" s="162">
        <v>0</v>
      </c>
      <c r="L52" s="162">
        <v>0</v>
      </c>
      <c r="M52" s="162">
        <v>0</v>
      </c>
      <c r="N52" s="162"/>
      <c r="O52" s="162"/>
      <c r="P52" s="162"/>
      <c r="Q52" s="162"/>
      <c r="R52" s="162">
        <f t="shared" si="18"/>
        <v>0</v>
      </c>
      <c r="S52" s="162">
        <f t="shared" si="19"/>
        <v>0</v>
      </c>
    </row>
    <row r="53" spans="1:19" ht="2.25" hidden="1" customHeight="1" x14ac:dyDescent="0.2">
      <c r="A53" s="146" t="s">
        <v>109</v>
      </c>
      <c r="B53" s="162">
        <v>0</v>
      </c>
      <c r="C53" s="162">
        <v>0</v>
      </c>
      <c r="D53" s="162">
        <v>0</v>
      </c>
      <c r="E53" s="162">
        <v>0</v>
      </c>
      <c r="F53" s="162">
        <v>0</v>
      </c>
      <c r="G53" s="162">
        <v>0</v>
      </c>
      <c r="H53" s="162">
        <v>0</v>
      </c>
      <c r="I53" s="162">
        <v>0</v>
      </c>
      <c r="J53" s="162">
        <v>0</v>
      </c>
      <c r="K53" s="162">
        <v>0</v>
      </c>
      <c r="L53" s="162">
        <v>0</v>
      </c>
      <c r="M53" s="162">
        <v>0</v>
      </c>
      <c r="N53" s="162"/>
      <c r="O53" s="162"/>
      <c r="P53" s="162"/>
      <c r="Q53" s="162"/>
      <c r="R53" s="162">
        <f t="shared" si="18"/>
        <v>70</v>
      </c>
      <c r="S53" s="162">
        <f t="shared" si="19"/>
        <v>2984</v>
      </c>
    </row>
    <row r="54" spans="1:19" hidden="1" x14ac:dyDescent="0.2">
      <c r="A54" s="146" t="s">
        <v>110</v>
      </c>
      <c r="B54" s="162">
        <v>0</v>
      </c>
      <c r="C54" s="162">
        <v>0</v>
      </c>
      <c r="D54" s="162">
        <v>0</v>
      </c>
      <c r="E54" s="162">
        <v>0</v>
      </c>
      <c r="F54" s="162">
        <v>0</v>
      </c>
      <c r="G54" s="162">
        <v>0</v>
      </c>
      <c r="H54" s="162">
        <v>0</v>
      </c>
      <c r="I54" s="162">
        <v>0</v>
      </c>
      <c r="J54" s="162">
        <v>0</v>
      </c>
      <c r="K54" s="162">
        <v>0</v>
      </c>
      <c r="L54" s="162">
        <v>0</v>
      </c>
      <c r="M54" s="162">
        <v>0</v>
      </c>
      <c r="N54" s="162"/>
      <c r="O54" s="162"/>
      <c r="P54" s="162"/>
      <c r="Q54" s="162"/>
      <c r="R54" s="162">
        <f t="shared" si="18"/>
        <v>0</v>
      </c>
      <c r="S54" s="162">
        <f t="shared" si="19"/>
        <v>0</v>
      </c>
    </row>
    <row r="55" spans="1:19" hidden="1" x14ac:dyDescent="0.2">
      <c r="A55" s="172" t="s">
        <v>111</v>
      </c>
      <c r="B55" s="171">
        <v>0</v>
      </c>
      <c r="C55" s="171">
        <v>0</v>
      </c>
      <c r="D55" s="171">
        <v>0</v>
      </c>
      <c r="E55" s="171">
        <v>0</v>
      </c>
      <c r="F55" s="171">
        <v>0</v>
      </c>
      <c r="G55" s="171">
        <v>0</v>
      </c>
      <c r="H55" s="171">
        <v>0</v>
      </c>
      <c r="I55" s="171">
        <v>0</v>
      </c>
      <c r="J55" s="171">
        <v>0</v>
      </c>
      <c r="K55" s="171">
        <v>0</v>
      </c>
      <c r="L55" s="171">
        <v>0</v>
      </c>
      <c r="M55" s="171">
        <v>0</v>
      </c>
      <c r="N55" s="171"/>
      <c r="O55" s="171"/>
      <c r="P55" s="171"/>
      <c r="Q55" s="171"/>
      <c r="R55" s="171">
        <f t="shared" si="18"/>
        <v>0</v>
      </c>
      <c r="S55" s="171">
        <f t="shared" si="19"/>
        <v>0</v>
      </c>
    </row>
    <row r="56" spans="1:19" ht="0.75" customHeight="1" x14ac:dyDescent="0.2">
      <c r="A56" s="145" t="s">
        <v>112</v>
      </c>
      <c r="B56" s="158">
        <f>SUM(B44:B55)</f>
        <v>0</v>
      </c>
      <c r="C56" s="158">
        <f>SUM(C44:C55)</f>
        <v>0</v>
      </c>
      <c r="D56" s="158">
        <f>SUM(D44:D55)</f>
        <v>0</v>
      </c>
      <c r="E56" s="158">
        <f>SUM(E44:E55)</f>
        <v>0</v>
      </c>
      <c r="F56" s="158">
        <f>SUM(F44:F55)</f>
        <v>0</v>
      </c>
      <c r="G56" s="158">
        <f t="shared" ref="G56" si="20">SUM(G44:G55)</f>
        <v>0</v>
      </c>
      <c r="H56" s="158">
        <f>SUM(H44:H55)</f>
        <v>0</v>
      </c>
      <c r="I56" s="158">
        <f t="shared" ref="I56" si="21">SUM(I44:I55)</f>
        <v>0</v>
      </c>
      <c r="J56" s="158">
        <f>SUM(J44:J55)</f>
        <v>0</v>
      </c>
      <c r="K56" s="158">
        <f t="shared" ref="K56" si="22">SUM(K44:K55)</f>
        <v>0</v>
      </c>
      <c r="L56" s="158">
        <f>SUM(L44:L55)</f>
        <v>0</v>
      </c>
      <c r="M56" s="158">
        <f t="shared" ref="M56" si="23">SUM(M44:M55)</f>
        <v>0</v>
      </c>
      <c r="N56" s="158"/>
      <c r="O56" s="158"/>
      <c r="P56" s="158"/>
      <c r="Q56" s="158"/>
      <c r="R56" s="158">
        <f t="shared" si="18"/>
        <v>211</v>
      </c>
      <c r="S56" s="158">
        <f t="shared" si="19"/>
        <v>14693</v>
      </c>
    </row>
    <row r="57" spans="1:19" ht="0.75" hidden="1" customHeight="1" x14ac:dyDescent="0.2">
      <c r="A57" s="173" t="s">
        <v>113</v>
      </c>
      <c r="B57" s="162">
        <f>-B56*0.5</f>
        <v>0</v>
      </c>
      <c r="C57" s="162">
        <f t="shared" ref="C57:L57" si="24">-C56*0.5</f>
        <v>0</v>
      </c>
      <c r="D57" s="162">
        <f t="shared" si="24"/>
        <v>0</v>
      </c>
      <c r="E57" s="162">
        <f t="shared" si="24"/>
        <v>0</v>
      </c>
      <c r="F57" s="162">
        <f t="shared" si="24"/>
        <v>0</v>
      </c>
      <c r="G57" s="162"/>
      <c r="H57" s="162">
        <f t="shared" si="24"/>
        <v>0</v>
      </c>
      <c r="I57" s="162">
        <f t="shared" si="24"/>
        <v>0</v>
      </c>
      <c r="J57" s="162">
        <f t="shared" si="24"/>
        <v>0</v>
      </c>
      <c r="K57" s="162">
        <f t="shared" si="24"/>
        <v>0</v>
      </c>
      <c r="L57" s="162">
        <f t="shared" si="24"/>
        <v>0</v>
      </c>
      <c r="M57" s="162"/>
      <c r="N57" s="162"/>
      <c r="O57" s="162"/>
      <c r="P57" s="162"/>
      <c r="Q57" s="162"/>
      <c r="R57" s="162">
        <f t="shared" si="18"/>
        <v>-105.5</v>
      </c>
      <c r="S57" s="162">
        <f t="shared" si="19"/>
        <v>-7346.5</v>
      </c>
    </row>
    <row r="58" spans="1:19" ht="13.5" hidden="1" customHeight="1" x14ac:dyDescent="0.2">
      <c r="A58" s="146" t="s">
        <v>129</v>
      </c>
      <c r="B58" s="162"/>
      <c r="C58" s="162">
        <v>0</v>
      </c>
      <c r="D58" s="162"/>
      <c r="E58" s="162">
        <v>0</v>
      </c>
      <c r="F58" s="162"/>
      <c r="G58" s="162">
        <v>0</v>
      </c>
      <c r="H58" s="162"/>
      <c r="I58" s="162">
        <v>0</v>
      </c>
      <c r="J58" s="162"/>
      <c r="K58" s="162">
        <v>0</v>
      </c>
      <c r="L58" s="162"/>
      <c r="M58" s="162">
        <v>0</v>
      </c>
      <c r="N58" s="162"/>
      <c r="O58" s="162"/>
      <c r="P58" s="162"/>
      <c r="Q58" s="162"/>
      <c r="R58" s="162"/>
      <c r="S58" s="162">
        <f>C23+E23+G23+I23+K23+M23+C58+E58+G58+I58+K58+M58</f>
        <v>0</v>
      </c>
    </row>
    <row r="59" spans="1:19" ht="13.5" hidden="1" customHeight="1" x14ac:dyDescent="0.2">
      <c r="A59" s="172" t="s">
        <v>114</v>
      </c>
      <c r="B59" s="171">
        <f>SUM(B56:B58)</f>
        <v>0</v>
      </c>
      <c r="C59" s="171">
        <f t="shared" ref="C59:M59" si="25">SUM(C56:C58)</f>
        <v>0</v>
      </c>
      <c r="D59" s="171">
        <f t="shared" si="25"/>
        <v>0</v>
      </c>
      <c r="E59" s="171">
        <f t="shared" si="25"/>
        <v>0</v>
      </c>
      <c r="F59" s="171">
        <f t="shared" si="25"/>
        <v>0</v>
      </c>
      <c r="G59" s="171">
        <f t="shared" si="25"/>
        <v>0</v>
      </c>
      <c r="H59" s="171">
        <f t="shared" si="25"/>
        <v>0</v>
      </c>
      <c r="I59" s="171">
        <f t="shared" si="25"/>
        <v>0</v>
      </c>
      <c r="J59" s="171">
        <f t="shared" si="25"/>
        <v>0</v>
      </c>
      <c r="K59" s="171">
        <f t="shared" si="25"/>
        <v>0</v>
      </c>
      <c r="L59" s="171">
        <f t="shared" si="25"/>
        <v>0</v>
      </c>
      <c r="M59" s="171">
        <f t="shared" si="25"/>
        <v>0</v>
      </c>
      <c r="N59" s="171"/>
      <c r="O59" s="171"/>
      <c r="P59" s="171"/>
      <c r="Q59" s="171"/>
      <c r="R59" s="171">
        <f>B24+D24+F24+H24+J24+L24+B59+D59+F59+H59+J59+L59</f>
        <v>105</v>
      </c>
      <c r="S59" s="171">
        <f>C24+E24+G24+I24+K24+M24+C59+E59+G59+I59+K59+M59</f>
        <v>7346.5</v>
      </c>
    </row>
    <row r="60" spans="1:19" ht="13.5" hidden="1" customHeight="1" x14ac:dyDescent="0.2">
      <c r="A60" s="146" t="s">
        <v>76</v>
      </c>
      <c r="B60" s="162"/>
      <c r="C60" s="162">
        <v>0</v>
      </c>
      <c r="D60" s="162"/>
      <c r="E60" s="162">
        <v>0</v>
      </c>
      <c r="F60" s="162"/>
      <c r="G60" s="162">
        <v>0</v>
      </c>
      <c r="H60" s="162"/>
      <c r="I60" s="162">
        <v>0</v>
      </c>
      <c r="J60" s="162"/>
      <c r="K60" s="162">
        <v>0</v>
      </c>
      <c r="L60" s="162"/>
      <c r="M60" s="162">
        <v>0</v>
      </c>
      <c r="N60" s="162"/>
      <c r="O60" s="162"/>
      <c r="P60" s="162"/>
      <c r="Q60" s="162"/>
      <c r="R60" s="162"/>
      <c r="S60" s="162">
        <f t="shared" ref="S60:S72" si="26">C25+E25+G25+I25+K25+M25+C60+E60+G60+I60+K60+M60</f>
        <v>2232</v>
      </c>
    </row>
    <row r="61" spans="1:19" hidden="1" x14ac:dyDescent="0.2">
      <c r="A61" s="146" t="s">
        <v>77</v>
      </c>
      <c r="B61" s="162"/>
      <c r="C61" s="162">
        <v>0</v>
      </c>
      <c r="D61" s="162"/>
      <c r="E61" s="162">
        <v>0</v>
      </c>
      <c r="F61" s="162"/>
      <c r="G61" s="162">
        <v>0</v>
      </c>
      <c r="H61" s="162"/>
      <c r="I61" s="162">
        <v>0</v>
      </c>
      <c r="J61" s="162"/>
      <c r="K61" s="162">
        <v>0</v>
      </c>
      <c r="L61" s="162"/>
      <c r="M61" s="162">
        <v>0</v>
      </c>
      <c r="N61" s="162"/>
      <c r="O61" s="162"/>
      <c r="P61" s="162"/>
      <c r="Q61" s="162"/>
      <c r="R61" s="162"/>
      <c r="S61" s="162">
        <f t="shared" si="26"/>
        <v>243</v>
      </c>
    </row>
    <row r="62" spans="1:19" hidden="1" x14ac:dyDescent="0.2">
      <c r="A62" s="146" t="s">
        <v>130</v>
      </c>
      <c r="B62" s="162"/>
      <c r="C62" s="162">
        <v>0</v>
      </c>
      <c r="D62" s="162"/>
      <c r="E62" s="162">
        <v>0</v>
      </c>
      <c r="F62" s="162"/>
      <c r="G62" s="162">
        <v>0</v>
      </c>
      <c r="H62" s="162"/>
      <c r="I62" s="162">
        <v>0</v>
      </c>
      <c r="J62" s="162"/>
      <c r="K62" s="162">
        <v>0</v>
      </c>
      <c r="L62" s="162"/>
      <c r="M62" s="162">
        <v>0</v>
      </c>
      <c r="N62" s="162"/>
      <c r="O62" s="162"/>
      <c r="P62" s="162"/>
      <c r="Q62" s="162"/>
      <c r="R62" s="162"/>
      <c r="S62" s="162">
        <f t="shared" si="26"/>
        <v>127</v>
      </c>
    </row>
    <row r="63" spans="1:19" ht="11.25" hidden="1" customHeight="1" x14ac:dyDescent="0.2">
      <c r="A63" s="146" t="s">
        <v>78</v>
      </c>
      <c r="B63" s="162"/>
      <c r="C63" s="162">
        <v>0</v>
      </c>
      <c r="D63" s="162"/>
      <c r="E63" s="162">
        <v>0</v>
      </c>
      <c r="F63" s="162"/>
      <c r="G63" s="162">
        <v>0</v>
      </c>
      <c r="H63" s="162"/>
      <c r="I63" s="162">
        <v>0</v>
      </c>
      <c r="J63" s="162"/>
      <c r="K63" s="162">
        <v>0</v>
      </c>
      <c r="L63" s="162"/>
      <c r="M63" s="162">
        <v>0</v>
      </c>
      <c r="N63" s="162"/>
      <c r="O63" s="162"/>
      <c r="P63" s="162"/>
      <c r="Q63" s="162"/>
      <c r="R63" s="162"/>
      <c r="S63" s="162">
        <f t="shared" si="26"/>
        <v>0</v>
      </c>
    </row>
    <row r="64" spans="1:19" ht="12.75" hidden="1" customHeight="1" x14ac:dyDescent="0.2">
      <c r="A64" s="146" t="s">
        <v>80</v>
      </c>
      <c r="B64" s="162"/>
      <c r="C64" s="162">
        <v>0</v>
      </c>
      <c r="D64" s="162"/>
      <c r="E64" s="162">
        <v>0</v>
      </c>
      <c r="F64" s="162"/>
      <c r="G64" s="162">
        <v>0</v>
      </c>
      <c r="H64" s="162"/>
      <c r="I64" s="162">
        <v>0</v>
      </c>
      <c r="J64" s="162"/>
      <c r="K64" s="162">
        <v>0</v>
      </c>
      <c r="L64" s="162"/>
      <c r="M64" s="162">
        <v>0</v>
      </c>
      <c r="N64" s="162"/>
      <c r="O64" s="162"/>
      <c r="P64" s="162"/>
      <c r="Q64" s="162"/>
      <c r="R64" s="162"/>
      <c r="S64" s="162">
        <f t="shared" si="26"/>
        <v>524</v>
      </c>
    </row>
    <row r="65" spans="1:19" ht="13.5" hidden="1" customHeight="1" x14ac:dyDescent="0.2">
      <c r="A65" s="146" t="s">
        <v>81</v>
      </c>
      <c r="B65" s="162"/>
      <c r="C65" s="162">
        <v>0</v>
      </c>
      <c r="D65" s="162"/>
      <c r="E65" s="162">
        <v>0</v>
      </c>
      <c r="F65" s="162"/>
      <c r="G65" s="162">
        <v>0</v>
      </c>
      <c r="H65" s="162"/>
      <c r="I65" s="162">
        <v>0</v>
      </c>
      <c r="J65" s="162"/>
      <c r="K65" s="162">
        <v>0</v>
      </c>
      <c r="L65" s="162"/>
      <c r="M65" s="162">
        <v>0</v>
      </c>
      <c r="N65" s="162"/>
      <c r="O65" s="162"/>
      <c r="P65" s="162"/>
      <c r="Q65" s="162"/>
      <c r="R65" s="162"/>
      <c r="S65" s="162">
        <f t="shared" si="26"/>
        <v>21</v>
      </c>
    </row>
    <row r="66" spans="1:19" hidden="1" x14ac:dyDescent="0.2">
      <c r="A66" s="146" t="s">
        <v>82</v>
      </c>
      <c r="B66" s="162"/>
      <c r="C66" s="162">
        <v>0</v>
      </c>
      <c r="D66" s="162"/>
      <c r="E66" s="162">
        <v>0</v>
      </c>
      <c r="F66" s="162"/>
      <c r="G66" s="162">
        <v>0</v>
      </c>
      <c r="H66" s="162"/>
      <c r="I66" s="162">
        <v>0</v>
      </c>
      <c r="J66" s="162"/>
      <c r="K66" s="162">
        <v>0</v>
      </c>
      <c r="L66" s="162"/>
      <c r="M66" s="162">
        <v>0</v>
      </c>
      <c r="N66" s="162"/>
      <c r="O66" s="162"/>
      <c r="P66" s="162"/>
      <c r="Q66" s="162"/>
      <c r="R66" s="162"/>
      <c r="S66" s="162">
        <f t="shared" si="26"/>
        <v>0</v>
      </c>
    </row>
    <row r="67" spans="1:19" ht="0.75" hidden="1" customHeight="1" x14ac:dyDescent="0.2">
      <c r="A67" s="146" t="s">
        <v>83</v>
      </c>
      <c r="B67" s="162"/>
      <c r="C67" s="162">
        <v>0</v>
      </c>
      <c r="D67" s="162"/>
      <c r="E67" s="162">
        <v>0</v>
      </c>
      <c r="F67" s="162"/>
      <c r="G67" s="162">
        <v>0</v>
      </c>
      <c r="H67" s="162"/>
      <c r="I67" s="162">
        <v>0</v>
      </c>
      <c r="J67" s="162"/>
      <c r="K67" s="162">
        <v>0</v>
      </c>
      <c r="L67" s="162"/>
      <c r="M67" s="162">
        <v>0</v>
      </c>
      <c r="N67" s="162"/>
      <c r="O67" s="162"/>
      <c r="P67" s="162"/>
      <c r="Q67" s="162"/>
      <c r="R67" s="162"/>
      <c r="S67" s="162">
        <f t="shared" si="26"/>
        <v>7394</v>
      </c>
    </row>
    <row r="68" spans="1:19" ht="13.5" hidden="1" customHeight="1" x14ac:dyDescent="0.2">
      <c r="A68" s="146" t="s">
        <v>84</v>
      </c>
      <c r="B68" s="162"/>
      <c r="C68" s="162">
        <v>0</v>
      </c>
      <c r="D68" s="162"/>
      <c r="E68" s="162">
        <v>0</v>
      </c>
      <c r="F68" s="162"/>
      <c r="G68" s="162">
        <v>0</v>
      </c>
      <c r="H68" s="162"/>
      <c r="I68" s="162">
        <v>0</v>
      </c>
      <c r="J68" s="162"/>
      <c r="K68" s="162">
        <v>0</v>
      </c>
      <c r="L68" s="162"/>
      <c r="M68" s="162">
        <v>0</v>
      </c>
      <c r="N68" s="162"/>
      <c r="O68" s="162"/>
      <c r="P68" s="162"/>
      <c r="Q68" s="162"/>
      <c r="R68" s="162"/>
      <c r="S68" s="162">
        <f t="shared" si="26"/>
        <v>567</v>
      </c>
    </row>
    <row r="69" spans="1:19" hidden="1" x14ac:dyDescent="0.2">
      <c r="A69" s="146" t="s">
        <v>86</v>
      </c>
      <c r="B69" s="162"/>
      <c r="C69" s="162">
        <v>0</v>
      </c>
      <c r="D69" s="162"/>
      <c r="E69" s="162">
        <v>0</v>
      </c>
      <c r="F69" s="162"/>
      <c r="G69" s="162">
        <v>0</v>
      </c>
      <c r="H69" s="162"/>
      <c r="I69" s="162">
        <v>0</v>
      </c>
      <c r="J69" s="162"/>
      <c r="K69" s="162">
        <v>0</v>
      </c>
      <c r="L69" s="162"/>
      <c r="M69" s="162">
        <v>0</v>
      </c>
      <c r="N69" s="162"/>
      <c r="O69" s="162"/>
      <c r="P69" s="162"/>
      <c r="Q69" s="162"/>
      <c r="R69" s="162"/>
      <c r="S69" s="162">
        <f t="shared" si="26"/>
        <v>15</v>
      </c>
    </row>
    <row r="70" spans="1:19" ht="11.25" hidden="1" customHeight="1" x14ac:dyDescent="0.2">
      <c r="A70" s="146" t="s">
        <v>87</v>
      </c>
      <c r="B70" s="162"/>
      <c r="C70" s="162">
        <v>0</v>
      </c>
      <c r="D70" s="162"/>
      <c r="E70" s="162">
        <v>0</v>
      </c>
      <c r="F70" s="162"/>
      <c r="G70" s="162">
        <v>0</v>
      </c>
      <c r="H70" s="162"/>
      <c r="I70" s="162">
        <v>0</v>
      </c>
      <c r="J70" s="162"/>
      <c r="K70" s="162">
        <v>0</v>
      </c>
      <c r="L70" s="162"/>
      <c r="M70" s="162">
        <v>0</v>
      </c>
      <c r="N70" s="162"/>
      <c r="O70" s="162"/>
      <c r="P70" s="162"/>
      <c r="Q70" s="162"/>
      <c r="R70" s="162"/>
      <c r="S70" s="162">
        <f t="shared" si="26"/>
        <v>1346</v>
      </c>
    </row>
    <row r="71" spans="1:19" ht="12.75" hidden="1" customHeight="1" x14ac:dyDescent="0.2">
      <c r="A71" s="146" t="s">
        <v>89</v>
      </c>
      <c r="B71" s="162"/>
      <c r="C71" s="162">
        <v>0</v>
      </c>
      <c r="D71" s="162"/>
      <c r="E71" s="162">
        <v>0</v>
      </c>
      <c r="F71" s="162"/>
      <c r="G71" s="162">
        <v>0</v>
      </c>
      <c r="H71" s="162"/>
      <c r="I71" s="162">
        <v>0</v>
      </c>
      <c r="J71" s="162"/>
      <c r="K71" s="162">
        <v>0</v>
      </c>
      <c r="L71" s="162"/>
      <c r="M71" s="162">
        <v>0</v>
      </c>
      <c r="N71" s="162"/>
      <c r="O71" s="162"/>
      <c r="P71" s="162"/>
      <c r="Q71" s="162"/>
      <c r="R71" s="162"/>
      <c r="S71" s="162">
        <f t="shared" si="26"/>
        <v>197</v>
      </c>
    </row>
    <row r="72" spans="1:19" hidden="1" x14ac:dyDescent="0.2">
      <c r="A72" s="147" t="s">
        <v>90</v>
      </c>
      <c r="B72" s="140"/>
      <c r="C72" s="140">
        <v>0</v>
      </c>
      <c r="D72" s="140"/>
      <c r="E72" s="140">
        <v>0</v>
      </c>
      <c r="F72" s="140"/>
      <c r="G72" s="140">
        <v>0</v>
      </c>
      <c r="H72" s="140"/>
      <c r="I72" s="140">
        <v>0</v>
      </c>
      <c r="J72" s="140"/>
      <c r="K72" s="140">
        <v>0</v>
      </c>
      <c r="L72" s="140"/>
      <c r="M72" s="140">
        <v>0</v>
      </c>
      <c r="N72" s="140"/>
      <c r="O72" s="140"/>
      <c r="P72" s="140"/>
      <c r="Q72" s="140"/>
      <c r="R72" s="140"/>
      <c r="S72" s="140">
        <f t="shared" si="26"/>
        <v>2635</v>
      </c>
    </row>
    <row r="73" spans="1:19" ht="0.75" customHeight="1" x14ac:dyDescent="0.25">
      <c r="A73" s="67" t="s">
        <v>128</v>
      </c>
      <c r="B73" s="107">
        <f>SUM(B59:B72)</f>
        <v>0</v>
      </c>
      <c r="C73" s="107">
        <f t="shared" ref="C73:S73" si="27">SUM(C59:C72)</f>
        <v>0</v>
      </c>
      <c r="D73" s="107">
        <f t="shared" si="27"/>
        <v>0</v>
      </c>
      <c r="E73" s="107">
        <f t="shared" si="27"/>
        <v>0</v>
      </c>
      <c r="F73" s="107">
        <f t="shared" si="27"/>
        <v>0</v>
      </c>
      <c r="G73" s="107">
        <f t="shared" si="27"/>
        <v>0</v>
      </c>
      <c r="H73" s="107">
        <f t="shared" si="27"/>
        <v>0</v>
      </c>
      <c r="I73" s="107">
        <f t="shared" si="27"/>
        <v>0</v>
      </c>
      <c r="J73" s="107">
        <f t="shared" si="27"/>
        <v>0</v>
      </c>
      <c r="K73" s="107">
        <f t="shared" si="27"/>
        <v>0</v>
      </c>
      <c r="L73" s="107">
        <f t="shared" si="27"/>
        <v>0</v>
      </c>
      <c r="M73" s="107">
        <f t="shared" si="27"/>
        <v>0</v>
      </c>
      <c r="N73" s="107"/>
      <c r="O73" s="107"/>
      <c r="P73" s="107"/>
      <c r="Q73" s="107"/>
      <c r="R73" s="107">
        <f t="shared" si="27"/>
        <v>105</v>
      </c>
      <c r="S73" s="107">
        <f t="shared" si="27"/>
        <v>22647.5</v>
      </c>
    </row>
  </sheetData>
  <mergeCells count="29">
    <mergeCell ref="A41:A43"/>
    <mergeCell ref="B41:G41"/>
    <mergeCell ref="H41:M41"/>
    <mergeCell ref="A1:S1"/>
    <mergeCell ref="A2:S2"/>
    <mergeCell ref="A3:S3"/>
    <mergeCell ref="A4:S4"/>
    <mergeCell ref="A5:M5"/>
    <mergeCell ref="A6:A8"/>
    <mergeCell ref="B6:G6"/>
    <mergeCell ref="H6:M6"/>
    <mergeCell ref="R6:S7"/>
    <mergeCell ref="B7:C7"/>
    <mergeCell ref="D7:E7"/>
    <mergeCell ref="F7:G7"/>
    <mergeCell ref="H7:I7"/>
    <mergeCell ref="N6:O6"/>
    <mergeCell ref="J7:K7"/>
    <mergeCell ref="L7:M7"/>
    <mergeCell ref="R41:S42"/>
    <mergeCell ref="B42:C42"/>
    <mergeCell ref="D42:E42"/>
    <mergeCell ref="F42:G42"/>
    <mergeCell ref="H42:I42"/>
    <mergeCell ref="J42:K42"/>
    <mergeCell ref="L42:M42"/>
    <mergeCell ref="N7:O7"/>
    <mergeCell ref="P6:Q6"/>
    <mergeCell ref="P7:Q7"/>
  </mergeCells>
  <printOptions horizontalCentered="1"/>
  <pageMargins left="0.7" right="0.7" top="0.52" bottom="0.39" header="0.3" footer="0.23"/>
  <pageSetup scale="56" fitToHeight="2"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40" max="1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tabSelected="1" view="pageBreakPreview" zoomScale="85" zoomScaleNormal="100" zoomScaleSheetLayoutView="85" workbookViewId="0">
      <pane xSplit="1" ySplit="7" topLeftCell="B8" activePane="bottomRight" state="frozen"/>
      <selection pane="topRight" activeCell="B1" sqref="B1"/>
      <selection pane="bottomLeft" activeCell="A8" sqref="A8"/>
      <selection pane="bottomRight" activeCell="C39" sqref="C39"/>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1" width="8.28515625" style="9" customWidth="1"/>
    <col min="12" max="12" width="12.7109375" style="9" customWidth="1"/>
    <col min="13" max="14" width="8.28515625" style="9" customWidth="1"/>
    <col min="15" max="15" width="12.7109375" style="9" customWidth="1"/>
    <col min="16" max="16384" width="9.140625" style="9"/>
  </cols>
  <sheetData>
    <row r="1" spans="1:15" ht="18" x14ac:dyDescent="0.25">
      <c r="A1" s="253" t="s">
        <v>69</v>
      </c>
      <c r="B1" s="253"/>
      <c r="C1" s="253"/>
      <c r="D1" s="253"/>
      <c r="E1" s="253"/>
      <c r="F1" s="253"/>
      <c r="G1" s="253"/>
      <c r="H1" s="253"/>
      <c r="I1" s="253"/>
      <c r="J1" s="6"/>
      <c r="K1" s="6"/>
      <c r="L1" s="6"/>
      <c r="M1" s="6"/>
      <c r="N1" s="6"/>
      <c r="O1" s="6"/>
    </row>
    <row r="2" spans="1:15" ht="15" x14ac:dyDescent="0.2">
      <c r="A2" s="254" t="s">
        <v>175</v>
      </c>
      <c r="B2" s="254"/>
      <c r="C2" s="254"/>
      <c r="D2" s="254"/>
      <c r="E2" s="254"/>
      <c r="F2" s="254"/>
      <c r="G2" s="254"/>
      <c r="H2" s="254"/>
      <c r="I2" s="254"/>
      <c r="J2" s="7"/>
      <c r="K2" s="7"/>
      <c r="L2" s="7"/>
      <c r="M2" s="7"/>
      <c r="N2" s="7"/>
      <c r="O2" s="7"/>
    </row>
    <row r="3" spans="1:15" x14ac:dyDescent="0.2">
      <c r="A3" s="263" t="s">
        <v>1</v>
      </c>
      <c r="B3" s="263"/>
      <c r="C3" s="263"/>
      <c r="D3" s="263"/>
      <c r="E3" s="263"/>
      <c r="F3" s="263"/>
      <c r="G3" s="263"/>
      <c r="H3" s="263"/>
      <c r="I3" s="263"/>
      <c r="J3" s="10"/>
      <c r="K3" s="10"/>
      <c r="L3" s="10"/>
      <c r="M3" s="10"/>
      <c r="N3" s="10"/>
      <c r="O3" s="10"/>
    </row>
    <row r="4" spans="1:15" x14ac:dyDescent="0.2">
      <c r="A4" s="260" t="s">
        <v>2</v>
      </c>
      <c r="B4" s="260"/>
      <c r="C4" s="260"/>
      <c r="D4" s="260"/>
      <c r="E4" s="260"/>
      <c r="F4" s="260"/>
      <c r="G4" s="260"/>
      <c r="H4" s="260"/>
      <c r="I4" s="260"/>
      <c r="J4" s="8"/>
      <c r="K4" s="8"/>
      <c r="L4" s="8"/>
      <c r="M4" s="8"/>
      <c r="N4" s="8"/>
      <c r="O4" s="8"/>
    </row>
    <row r="5" spans="1:15" ht="15" thickBot="1" x14ac:dyDescent="0.25">
      <c r="A5" s="260"/>
      <c r="B5" s="260"/>
      <c r="C5" s="260"/>
      <c r="D5" s="260"/>
      <c r="E5" s="260"/>
      <c r="F5" s="260"/>
      <c r="G5" s="260"/>
      <c r="H5" s="260"/>
      <c r="I5" s="260"/>
      <c r="J5" s="8"/>
      <c r="K5" s="8"/>
      <c r="L5" s="8"/>
      <c r="M5" s="8"/>
      <c r="N5" s="8"/>
      <c r="O5" s="8"/>
    </row>
    <row r="6" spans="1:15" ht="44.25" customHeight="1" x14ac:dyDescent="0.2">
      <c r="A6" s="261" t="s">
        <v>70</v>
      </c>
      <c r="B6" s="264" t="s">
        <v>197</v>
      </c>
      <c r="C6" s="264"/>
      <c r="D6" s="264" t="s">
        <v>152</v>
      </c>
      <c r="E6" s="264"/>
      <c r="F6" s="264" t="s">
        <v>148</v>
      </c>
      <c r="G6" s="264"/>
      <c r="H6" s="264" t="s">
        <v>47</v>
      </c>
      <c r="I6" s="265"/>
    </row>
    <row r="7" spans="1:15" ht="28.5" x14ac:dyDescent="0.2">
      <c r="A7" s="262"/>
      <c r="B7" s="53" t="s">
        <v>22</v>
      </c>
      <c r="C7" s="11" t="s">
        <v>4</v>
      </c>
      <c r="D7" s="11" t="s">
        <v>22</v>
      </c>
      <c r="E7" s="11" t="s">
        <v>4</v>
      </c>
      <c r="F7" s="11" t="s">
        <v>22</v>
      </c>
      <c r="G7" s="11" t="s">
        <v>4</v>
      </c>
      <c r="H7" s="11" t="s">
        <v>22</v>
      </c>
      <c r="I7" s="12" t="s">
        <v>4</v>
      </c>
    </row>
    <row r="8" spans="1:15" x14ac:dyDescent="0.2">
      <c r="A8" s="60" t="s">
        <v>71</v>
      </c>
      <c r="B8" s="158">
        <f>1210+14</f>
        <v>1224</v>
      </c>
      <c r="C8" s="104">
        <v>128514</v>
      </c>
      <c r="D8" s="104">
        <f>1210+14</f>
        <v>1224</v>
      </c>
      <c r="E8" s="104">
        <v>132960</v>
      </c>
      <c r="F8" s="104">
        <f>1315+18</f>
        <v>1333</v>
      </c>
      <c r="G8" s="104">
        <v>142891</v>
      </c>
      <c r="H8" s="104">
        <f>F8-D8</f>
        <v>109</v>
      </c>
      <c r="I8" s="105">
        <f>G8-E8</f>
        <v>9931</v>
      </c>
    </row>
    <row r="9" spans="1:15" x14ac:dyDescent="0.2">
      <c r="A9" s="61" t="s">
        <v>72</v>
      </c>
      <c r="B9" s="23">
        <v>145</v>
      </c>
      <c r="C9" s="23">
        <v>9901</v>
      </c>
      <c r="D9" s="23">
        <v>145</v>
      </c>
      <c r="E9" s="23">
        <v>10524</v>
      </c>
      <c r="F9" s="23">
        <v>145</v>
      </c>
      <c r="G9" s="23">
        <v>10524</v>
      </c>
      <c r="H9" s="23">
        <f t="shared" ref="H9:H12" si="0">F9-D9</f>
        <v>0</v>
      </c>
      <c r="I9" s="106">
        <f t="shared" ref="I9:I12" si="1">G9-E9</f>
        <v>0</v>
      </c>
    </row>
    <row r="10" spans="1:15" ht="14.25" customHeight="1" x14ac:dyDescent="0.2">
      <c r="A10" s="92" t="s">
        <v>129</v>
      </c>
      <c r="B10" s="23">
        <f>SUM(B11:B12)</f>
        <v>0</v>
      </c>
      <c r="C10" s="23">
        <v>175</v>
      </c>
      <c r="D10" s="23">
        <f t="shared" ref="D10:F10" si="2">SUM(D11:D12)</f>
        <v>0</v>
      </c>
      <c r="E10" s="23">
        <v>1856</v>
      </c>
      <c r="F10" s="23">
        <f t="shared" si="2"/>
        <v>0</v>
      </c>
      <c r="G10" s="23">
        <v>1856</v>
      </c>
      <c r="H10" s="23">
        <f t="shared" si="0"/>
        <v>0</v>
      </c>
      <c r="I10" s="106">
        <f t="shared" si="1"/>
        <v>0</v>
      </c>
    </row>
    <row r="11" spans="1:15" ht="1.5" hidden="1" customHeight="1" x14ac:dyDescent="0.2">
      <c r="A11" s="225" t="s">
        <v>21</v>
      </c>
      <c r="B11" s="226">
        <v>0</v>
      </c>
      <c r="C11" s="226">
        <v>0</v>
      </c>
      <c r="D11" s="226">
        <v>0</v>
      </c>
      <c r="E11" s="226">
        <v>0</v>
      </c>
      <c r="F11" s="226">
        <v>0</v>
      </c>
      <c r="G11" s="226">
        <v>0</v>
      </c>
      <c r="H11" s="226">
        <f t="shared" si="0"/>
        <v>0</v>
      </c>
      <c r="I11" s="227">
        <f t="shared" si="1"/>
        <v>0</v>
      </c>
    </row>
    <row r="12" spans="1:15" hidden="1" x14ac:dyDescent="0.2">
      <c r="A12" s="225" t="s">
        <v>73</v>
      </c>
      <c r="B12" s="226">
        <v>0</v>
      </c>
      <c r="C12" s="226">
        <v>0</v>
      </c>
      <c r="D12" s="226">
        <v>0</v>
      </c>
      <c r="E12" s="226">
        <v>0</v>
      </c>
      <c r="F12" s="226">
        <v>0</v>
      </c>
      <c r="G12" s="226">
        <v>0</v>
      </c>
      <c r="H12" s="226">
        <f t="shared" si="0"/>
        <v>0</v>
      </c>
      <c r="I12" s="227">
        <f t="shared" si="1"/>
        <v>0</v>
      </c>
    </row>
    <row r="13" spans="1:15" ht="2.25" customHeight="1" x14ac:dyDescent="0.2">
      <c r="A13" s="235"/>
      <c r="B13" s="236"/>
      <c r="C13" s="236"/>
      <c r="D13" s="236"/>
      <c r="E13" s="236"/>
      <c r="F13" s="236"/>
      <c r="G13" s="236"/>
      <c r="H13" s="236"/>
      <c r="I13" s="237"/>
    </row>
    <row r="14" spans="1:15" ht="15" x14ac:dyDescent="0.25">
      <c r="A14" s="63" t="s">
        <v>17</v>
      </c>
      <c r="B14" s="96">
        <f>SUM(B8:B10,B13)</f>
        <v>1369</v>
      </c>
      <c r="C14" s="96">
        <f t="shared" ref="C14:G14" si="3">SUM(C8:C10,C13)</f>
        <v>138590</v>
      </c>
      <c r="D14" s="96">
        <f t="shared" si="3"/>
        <v>1369</v>
      </c>
      <c r="E14" s="96">
        <f t="shared" si="3"/>
        <v>145340</v>
      </c>
      <c r="F14" s="96">
        <f t="shared" si="3"/>
        <v>1478</v>
      </c>
      <c r="G14" s="96">
        <f t="shared" si="3"/>
        <v>155271</v>
      </c>
      <c r="H14" s="96">
        <f>F14-D14</f>
        <v>109</v>
      </c>
      <c r="I14" s="100">
        <f>G14-E14</f>
        <v>9931</v>
      </c>
    </row>
    <row r="15" spans="1:15" ht="15" x14ac:dyDescent="0.25">
      <c r="A15" s="62" t="s">
        <v>74</v>
      </c>
      <c r="B15" s="23"/>
      <c r="C15" s="23"/>
      <c r="D15" s="23"/>
      <c r="E15" s="23"/>
      <c r="F15" s="23"/>
      <c r="G15" s="23"/>
      <c r="H15" s="23"/>
      <c r="I15" s="106"/>
    </row>
    <row r="16" spans="1:15" x14ac:dyDescent="0.2">
      <c r="A16" s="61" t="s">
        <v>75</v>
      </c>
      <c r="B16" s="23"/>
      <c r="C16" s="23">
        <v>40066</v>
      </c>
      <c r="D16" s="23"/>
      <c r="E16" s="23">
        <v>42821</v>
      </c>
      <c r="F16" s="23"/>
      <c r="G16" s="23">
        <v>47330</v>
      </c>
      <c r="H16" s="23"/>
      <c r="I16" s="106">
        <f>G16-E16</f>
        <v>4509</v>
      </c>
    </row>
    <row r="17" spans="1:9" x14ac:dyDescent="0.2">
      <c r="A17" s="61" t="s">
        <v>76</v>
      </c>
      <c r="B17" s="23"/>
      <c r="C17" s="23">
        <v>123</v>
      </c>
      <c r="D17" s="23"/>
      <c r="E17" s="23">
        <v>140</v>
      </c>
      <c r="F17" s="23"/>
      <c r="G17" s="23">
        <v>140</v>
      </c>
      <c r="H17" s="23"/>
      <c r="I17" s="106">
        <f t="shared" ref="I17:I37" si="4">G17-E17</f>
        <v>0</v>
      </c>
    </row>
    <row r="18" spans="1:9" x14ac:dyDescent="0.2">
      <c r="A18" s="61" t="s">
        <v>77</v>
      </c>
      <c r="B18" s="23"/>
      <c r="C18" s="23">
        <v>1174</v>
      </c>
      <c r="D18" s="23"/>
      <c r="E18" s="23">
        <v>2745</v>
      </c>
      <c r="F18" s="23"/>
      <c r="G18" s="23">
        <v>2988</v>
      </c>
      <c r="H18" s="23"/>
      <c r="I18" s="106">
        <f t="shared" si="4"/>
        <v>243</v>
      </c>
    </row>
    <row r="19" spans="1:9" x14ac:dyDescent="0.2">
      <c r="A19" s="92" t="s">
        <v>130</v>
      </c>
      <c r="B19" s="23"/>
      <c r="C19" s="23">
        <v>2006</v>
      </c>
      <c r="D19" s="23"/>
      <c r="E19" s="23">
        <v>1655</v>
      </c>
      <c r="F19" s="23"/>
      <c r="G19" s="23">
        <v>1782</v>
      </c>
      <c r="H19" s="23"/>
      <c r="I19" s="106">
        <f t="shared" si="4"/>
        <v>127</v>
      </c>
    </row>
    <row r="20" spans="1:9" ht="14.25" customHeight="1" x14ac:dyDescent="0.2">
      <c r="A20" s="61" t="s">
        <v>78</v>
      </c>
      <c r="B20" s="23"/>
      <c r="C20" s="23">
        <v>32717</v>
      </c>
      <c r="D20" s="23"/>
      <c r="E20" s="23">
        <v>33478</v>
      </c>
      <c r="F20" s="23"/>
      <c r="G20" s="23">
        <v>34867</v>
      </c>
      <c r="H20" s="23"/>
      <c r="I20" s="106">
        <f t="shared" si="4"/>
        <v>1389</v>
      </c>
    </row>
    <row r="21" spans="1:9" ht="14.25" customHeight="1" x14ac:dyDescent="0.2">
      <c r="A21" s="61" t="s">
        <v>79</v>
      </c>
      <c r="B21" s="23"/>
      <c r="C21" s="23">
        <v>13</v>
      </c>
      <c r="D21" s="23"/>
      <c r="E21" s="23">
        <v>13</v>
      </c>
      <c r="F21" s="23"/>
      <c r="G21" s="23">
        <v>13</v>
      </c>
      <c r="H21" s="23"/>
      <c r="I21" s="106">
        <f t="shared" si="4"/>
        <v>0</v>
      </c>
    </row>
    <row r="22" spans="1:9" x14ac:dyDescent="0.2">
      <c r="A22" s="61" t="s">
        <v>80</v>
      </c>
      <c r="B22" s="23"/>
      <c r="C22" s="23">
        <v>5607</v>
      </c>
      <c r="D22" s="23"/>
      <c r="E22" s="23">
        <v>5678</v>
      </c>
      <c r="F22" s="23"/>
      <c r="G22" s="23">
        <v>6202</v>
      </c>
      <c r="H22" s="23"/>
      <c r="I22" s="106">
        <f t="shared" si="4"/>
        <v>524</v>
      </c>
    </row>
    <row r="23" spans="1:9" x14ac:dyDescent="0.2">
      <c r="A23" s="61" t="s">
        <v>81</v>
      </c>
      <c r="B23" s="23"/>
      <c r="C23" s="23">
        <v>259</v>
      </c>
      <c r="D23" s="23"/>
      <c r="E23" s="23">
        <v>250</v>
      </c>
      <c r="F23" s="23"/>
      <c r="G23" s="23">
        <v>271</v>
      </c>
      <c r="H23" s="23"/>
      <c r="I23" s="106">
        <f t="shared" si="4"/>
        <v>21</v>
      </c>
    </row>
    <row r="24" spans="1:9" x14ac:dyDescent="0.2">
      <c r="A24" s="61" t="s">
        <v>82</v>
      </c>
      <c r="B24" s="23"/>
      <c r="C24" s="126">
        <f>5537+8</f>
        <v>5545</v>
      </c>
      <c r="D24" s="178"/>
      <c r="E24" s="181">
        <v>5945</v>
      </c>
      <c r="F24" s="23"/>
      <c r="G24" s="23">
        <v>5945</v>
      </c>
      <c r="H24" s="23"/>
      <c r="I24" s="106">
        <f t="shared" si="4"/>
        <v>0</v>
      </c>
    </row>
    <row r="25" spans="1:9" x14ac:dyDescent="0.2">
      <c r="A25" s="61" t="s">
        <v>83</v>
      </c>
      <c r="B25" s="23"/>
      <c r="C25" s="181">
        <f>31568+2746+2153+49+1999</f>
        <v>38515</v>
      </c>
      <c r="D25" s="23"/>
      <c r="E25" s="181">
        <v>44985</v>
      </c>
      <c r="F25" s="23"/>
      <c r="G25" s="23">
        <v>61347</v>
      </c>
      <c r="H25" s="23"/>
      <c r="I25" s="106">
        <f t="shared" si="4"/>
        <v>16362</v>
      </c>
    </row>
    <row r="26" spans="1:9" x14ac:dyDescent="0.2">
      <c r="A26" s="61" t="s">
        <v>84</v>
      </c>
      <c r="B26" s="23"/>
      <c r="C26" s="23">
        <f>10816+109</f>
        <v>10925</v>
      </c>
      <c r="D26" s="23"/>
      <c r="E26" s="23">
        <v>11068</v>
      </c>
      <c r="F26" s="23"/>
      <c r="G26" s="23">
        <v>11635</v>
      </c>
      <c r="H26" s="23"/>
      <c r="I26" s="106">
        <f t="shared" si="4"/>
        <v>567</v>
      </c>
    </row>
    <row r="27" spans="1:9" x14ac:dyDescent="0.2">
      <c r="A27" s="61" t="s">
        <v>85</v>
      </c>
      <c r="B27" s="23"/>
      <c r="C27" s="23">
        <v>2007</v>
      </c>
      <c r="D27" s="23"/>
      <c r="E27" s="23">
        <v>2007</v>
      </c>
      <c r="F27" s="23"/>
      <c r="G27" s="23">
        <v>2007</v>
      </c>
      <c r="H27" s="23"/>
      <c r="I27" s="106">
        <f t="shared" si="4"/>
        <v>0</v>
      </c>
    </row>
    <row r="28" spans="1:9" hidden="1" x14ac:dyDescent="0.2">
      <c r="A28" s="61" t="s">
        <v>86</v>
      </c>
      <c r="B28" s="23"/>
      <c r="C28" s="23">
        <v>0</v>
      </c>
      <c r="D28" s="23"/>
      <c r="E28" s="23">
        <v>0</v>
      </c>
      <c r="F28" s="23"/>
      <c r="G28" s="23">
        <v>0</v>
      </c>
      <c r="H28" s="23"/>
      <c r="I28" s="106">
        <f t="shared" si="4"/>
        <v>0</v>
      </c>
    </row>
    <row r="29" spans="1:9" x14ac:dyDescent="0.2">
      <c r="A29" s="61" t="s">
        <v>40</v>
      </c>
      <c r="B29" s="23"/>
      <c r="C29" s="23">
        <f>182+1</f>
        <v>183</v>
      </c>
      <c r="D29" s="23"/>
      <c r="E29" s="23">
        <v>184</v>
      </c>
      <c r="F29" s="23"/>
      <c r="G29" s="23">
        <v>199</v>
      </c>
      <c r="H29" s="23"/>
      <c r="I29" s="106">
        <f t="shared" si="4"/>
        <v>15</v>
      </c>
    </row>
    <row r="30" spans="1:9" x14ac:dyDescent="0.2">
      <c r="A30" s="61" t="s">
        <v>87</v>
      </c>
      <c r="B30" s="23"/>
      <c r="C30" s="23">
        <f>12691+4</f>
        <v>12695</v>
      </c>
      <c r="D30" s="23"/>
      <c r="E30" s="23">
        <v>13002</v>
      </c>
      <c r="F30" s="23"/>
      <c r="G30" s="23">
        <v>14348</v>
      </c>
      <c r="H30" s="23"/>
      <c r="I30" s="106">
        <f t="shared" si="4"/>
        <v>1346</v>
      </c>
    </row>
    <row r="31" spans="1:9" hidden="1" x14ac:dyDescent="0.2">
      <c r="A31" s="61" t="s">
        <v>88</v>
      </c>
      <c r="B31" s="23"/>
      <c r="C31" s="23">
        <v>0</v>
      </c>
      <c r="D31" s="23"/>
      <c r="E31" s="23">
        <v>0</v>
      </c>
      <c r="F31" s="23"/>
      <c r="G31" s="23">
        <v>0</v>
      </c>
      <c r="H31" s="23"/>
      <c r="I31" s="106">
        <f t="shared" si="4"/>
        <v>0</v>
      </c>
    </row>
    <row r="32" spans="1:9" x14ac:dyDescent="0.2">
      <c r="A32" s="61" t="s">
        <v>89</v>
      </c>
      <c r="B32" s="23"/>
      <c r="C32" s="23">
        <v>1829</v>
      </c>
      <c r="D32" s="23"/>
      <c r="E32" s="23">
        <v>1824</v>
      </c>
      <c r="F32" s="23"/>
      <c r="G32" s="23">
        <v>2021</v>
      </c>
      <c r="H32" s="23"/>
      <c r="I32" s="106">
        <f t="shared" si="4"/>
        <v>197</v>
      </c>
    </row>
    <row r="33" spans="1:9" x14ac:dyDescent="0.2">
      <c r="A33" s="61" t="s">
        <v>90</v>
      </c>
      <c r="B33" s="23"/>
      <c r="C33" s="23">
        <v>1389</v>
      </c>
      <c r="D33" s="23"/>
      <c r="E33" s="23">
        <v>3845</v>
      </c>
      <c r="F33" s="23"/>
      <c r="G33" s="23">
        <v>6481</v>
      </c>
      <c r="H33" s="23"/>
      <c r="I33" s="106">
        <f t="shared" si="4"/>
        <v>2636</v>
      </c>
    </row>
    <row r="34" spans="1:9" hidden="1" x14ac:dyDescent="0.2">
      <c r="A34" s="222" t="s">
        <v>91</v>
      </c>
      <c r="B34" s="216"/>
      <c r="C34" s="216">
        <v>0</v>
      </c>
      <c r="D34" s="216"/>
      <c r="E34" s="216">
        <v>0</v>
      </c>
      <c r="F34" s="216"/>
      <c r="G34" s="216">
        <v>0</v>
      </c>
      <c r="H34" s="216"/>
      <c r="I34" s="217">
        <f t="shared" si="4"/>
        <v>0</v>
      </c>
    </row>
    <row r="35" spans="1:9" hidden="1" x14ac:dyDescent="0.2">
      <c r="A35" s="222" t="s">
        <v>92</v>
      </c>
      <c r="B35" s="216"/>
      <c r="C35" s="216">
        <v>0</v>
      </c>
      <c r="D35" s="216"/>
      <c r="E35" s="216">
        <v>0</v>
      </c>
      <c r="F35" s="216"/>
      <c r="G35" s="216">
        <v>0</v>
      </c>
      <c r="H35" s="216"/>
      <c r="I35" s="217">
        <f t="shared" si="4"/>
        <v>0</v>
      </c>
    </row>
    <row r="36" spans="1:9" x14ac:dyDescent="0.2">
      <c r="A36" s="61" t="s">
        <v>93</v>
      </c>
      <c r="B36" s="23"/>
      <c r="C36" s="126">
        <v>35</v>
      </c>
      <c r="D36" s="23"/>
      <c r="E36" s="23">
        <v>20</v>
      </c>
      <c r="F36" s="23"/>
      <c r="G36" s="23">
        <v>20</v>
      </c>
      <c r="H36" s="23"/>
      <c r="I36" s="106">
        <f t="shared" si="4"/>
        <v>0</v>
      </c>
    </row>
    <row r="37" spans="1:9" x14ac:dyDescent="0.2">
      <c r="A37" s="119" t="s">
        <v>203</v>
      </c>
      <c r="B37" s="23"/>
      <c r="C37" s="126">
        <v>0</v>
      </c>
      <c r="D37" s="23"/>
      <c r="E37" s="23">
        <v>0</v>
      </c>
      <c r="F37" s="23"/>
      <c r="G37" s="23">
        <v>-1795</v>
      </c>
      <c r="H37" s="23"/>
      <c r="I37" s="106">
        <f t="shared" si="4"/>
        <v>-1795</v>
      </c>
    </row>
    <row r="38" spans="1:9" ht="15" x14ac:dyDescent="0.25">
      <c r="A38" s="63" t="s">
        <v>94</v>
      </c>
      <c r="B38" s="70"/>
      <c r="C38" s="200">
        <f>SUM(C14:C37)</f>
        <v>293678</v>
      </c>
      <c r="D38" s="179"/>
      <c r="E38" s="200">
        <f>SUM(E14:E37)</f>
        <v>315000</v>
      </c>
      <c r="F38" s="70"/>
      <c r="G38" s="70">
        <f>SUM(G14:G37)</f>
        <v>351072</v>
      </c>
      <c r="H38" s="70"/>
      <c r="I38" s="238">
        <f>G38-E38</f>
        <v>36072</v>
      </c>
    </row>
    <row r="39" spans="1:9" x14ac:dyDescent="0.2">
      <c r="A39" s="92" t="s">
        <v>131</v>
      </c>
      <c r="B39" s="23"/>
      <c r="C39" s="23">
        <v>0</v>
      </c>
      <c r="D39" s="23"/>
      <c r="E39" s="23">
        <v>0</v>
      </c>
      <c r="F39" s="23"/>
      <c r="G39" s="23">
        <v>0</v>
      </c>
      <c r="H39" s="23"/>
      <c r="I39" s="106">
        <f>G39-E39</f>
        <v>0</v>
      </c>
    </row>
    <row r="40" spans="1:9" x14ac:dyDescent="0.2">
      <c r="A40" s="119" t="s">
        <v>172</v>
      </c>
      <c r="B40" s="23"/>
      <c r="C40" s="23">
        <v>-2153</v>
      </c>
      <c r="D40" s="23"/>
      <c r="E40" s="23">
        <v>0</v>
      </c>
      <c r="F40" s="23"/>
      <c r="G40" s="23">
        <v>0</v>
      </c>
      <c r="H40" s="23"/>
      <c r="I40" s="106">
        <f t="shared" ref="I40:I43" si="5">G40-E40</f>
        <v>0</v>
      </c>
    </row>
    <row r="41" spans="1:9" x14ac:dyDescent="0.2">
      <c r="A41" s="119" t="s">
        <v>138</v>
      </c>
      <c r="B41" s="23"/>
      <c r="C41" s="23">
        <v>0</v>
      </c>
      <c r="D41" s="23"/>
      <c r="E41" s="23">
        <v>0</v>
      </c>
      <c r="F41" s="23"/>
      <c r="G41" s="23">
        <v>0</v>
      </c>
      <c r="H41" s="23"/>
      <c r="I41" s="106">
        <f t="shared" si="5"/>
        <v>0</v>
      </c>
    </row>
    <row r="42" spans="1:9" x14ac:dyDescent="0.2">
      <c r="A42" s="61" t="s">
        <v>95</v>
      </c>
      <c r="B42" s="23"/>
      <c r="C42" s="23">
        <v>0</v>
      </c>
      <c r="D42" s="23"/>
      <c r="E42" s="23">
        <v>0</v>
      </c>
      <c r="F42" s="23"/>
      <c r="G42" s="23">
        <v>0</v>
      </c>
      <c r="H42" s="23"/>
      <c r="I42" s="106">
        <f t="shared" si="5"/>
        <v>0</v>
      </c>
    </row>
    <row r="43" spans="1:9" x14ac:dyDescent="0.2">
      <c r="A43" s="94" t="s">
        <v>134</v>
      </c>
      <c r="B43" s="23"/>
      <c r="C43" s="181">
        <v>154</v>
      </c>
      <c r="D43" s="23"/>
      <c r="E43" s="23">
        <v>0</v>
      </c>
      <c r="F43" s="23"/>
      <c r="G43" s="23">
        <v>0</v>
      </c>
      <c r="H43" s="23"/>
      <c r="I43" s="106">
        <f t="shared" si="5"/>
        <v>0</v>
      </c>
    </row>
    <row r="44" spans="1:9" ht="15.75" thickBot="1" x14ac:dyDescent="0.3">
      <c r="A44" s="64" t="s">
        <v>96</v>
      </c>
      <c r="B44" s="118">
        <f t="shared" ref="B44:H44" si="6">SUM(B38:B43)</f>
        <v>0</v>
      </c>
      <c r="C44" s="201">
        <f>SUM(C38:C43)</f>
        <v>291679</v>
      </c>
      <c r="D44" s="201">
        <f t="shared" si="6"/>
        <v>0</v>
      </c>
      <c r="E44" s="201">
        <f t="shared" si="6"/>
        <v>315000</v>
      </c>
      <c r="F44" s="118">
        <f t="shared" si="6"/>
        <v>0</v>
      </c>
      <c r="G44" s="118">
        <f t="shared" si="6"/>
        <v>351072</v>
      </c>
      <c r="H44" s="118">
        <f t="shared" si="6"/>
        <v>0</v>
      </c>
      <c r="I44" s="239">
        <f>SUM(I38:I43)</f>
        <v>36072</v>
      </c>
    </row>
    <row r="45" spans="1:9" x14ac:dyDescent="0.2">
      <c r="A45" s="180" t="s">
        <v>173</v>
      </c>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Normal="100" zoomScaleSheetLayoutView="100" workbookViewId="0">
      <selection activeCell="A26" sqref="A26"/>
    </sheetView>
  </sheetViews>
  <sheetFormatPr defaultRowHeight="14.25" x14ac:dyDescent="0.2"/>
  <cols>
    <col min="1" max="1" width="113.5703125" style="120" customWidth="1"/>
    <col min="2" max="3" width="14.5703125" style="121" customWidth="1"/>
    <col min="4" max="4" width="14.5703125" style="122" customWidth="1"/>
    <col min="5" max="16384" width="9.140625" style="120"/>
  </cols>
  <sheetData>
    <row r="1" spans="1:4" ht="18" x14ac:dyDescent="0.25">
      <c r="A1" s="253" t="s">
        <v>0</v>
      </c>
      <c r="B1" s="253"/>
      <c r="C1" s="253"/>
      <c r="D1" s="253"/>
    </row>
    <row r="2" spans="1:4" ht="15" x14ac:dyDescent="0.2">
      <c r="A2" s="254" t="s">
        <v>175</v>
      </c>
      <c r="B2" s="254"/>
      <c r="C2" s="254"/>
      <c r="D2" s="254"/>
    </row>
    <row r="3" spans="1:4" x14ac:dyDescent="0.2">
      <c r="A3" s="255" t="s">
        <v>1</v>
      </c>
      <c r="B3" s="255"/>
      <c r="C3" s="255"/>
      <c r="D3" s="255"/>
    </row>
    <row r="4" spans="1:4" x14ac:dyDescent="0.2">
      <c r="A4" s="256" t="s">
        <v>2</v>
      </c>
      <c r="B4" s="256"/>
      <c r="C4" s="256"/>
      <c r="D4" s="256"/>
    </row>
    <row r="5" spans="1:4" ht="15" thickBot="1" x14ac:dyDescent="0.25"/>
    <row r="6" spans="1:4" ht="15" x14ac:dyDescent="0.25">
      <c r="B6" s="257" t="s">
        <v>139</v>
      </c>
      <c r="C6" s="258"/>
      <c r="D6" s="259"/>
    </row>
    <row r="7" spans="1:4" ht="15.75" thickBot="1" x14ac:dyDescent="0.25">
      <c r="B7" s="1" t="s">
        <v>3</v>
      </c>
      <c r="C7" s="2" t="s">
        <v>118</v>
      </c>
      <c r="D7" s="3" t="s">
        <v>4</v>
      </c>
    </row>
    <row r="8" spans="1:4" ht="15" x14ac:dyDescent="0.25">
      <c r="A8" s="80" t="s">
        <v>140</v>
      </c>
      <c r="B8" s="81">
        <v>1597</v>
      </c>
      <c r="C8" s="82">
        <v>1369</v>
      </c>
      <c r="D8" s="83">
        <v>313438</v>
      </c>
    </row>
    <row r="9" spans="1:4" x14ac:dyDescent="0.2">
      <c r="A9" s="138" t="s">
        <v>160</v>
      </c>
      <c r="B9" s="139"/>
      <c r="C9" s="140"/>
      <c r="D9" s="141">
        <v>-6416</v>
      </c>
    </row>
    <row r="10" spans="1:4" ht="15" x14ac:dyDescent="0.25">
      <c r="A10" s="138" t="s">
        <v>141</v>
      </c>
      <c r="B10" s="85"/>
      <c r="C10" s="86"/>
      <c r="D10" s="141">
        <v>-15343</v>
      </c>
    </row>
    <row r="11" spans="1:4" ht="15" x14ac:dyDescent="0.25">
      <c r="A11" s="79" t="s">
        <v>186</v>
      </c>
      <c r="B11" s="95">
        <f>SUM(B8:B10)</f>
        <v>1597</v>
      </c>
      <c r="C11" s="96">
        <f>SUM(C8:C10)</f>
        <v>1369</v>
      </c>
      <c r="D11" s="97">
        <f>SUM(D8:D10)</f>
        <v>291679</v>
      </c>
    </row>
    <row r="12" spans="1:4" ht="15" x14ac:dyDescent="0.25">
      <c r="A12" s="79"/>
      <c r="B12" s="95"/>
      <c r="C12" s="96"/>
      <c r="D12" s="97"/>
    </row>
    <row r="13" spans="1:4" ht="15" x14ac:dyDescent="0.25">
      <c r="A13" s="68" t="s">
        <v>187</v>
      </c>
      <c r="B13" s="95">
        <v>1597</v>
      </c>
      <c r="C13" s="96">
        <v>1369</v>
      </c>
      <c r="D13" s="97">
        <v>315000</v>
      </c>
    </row>
    <row r="14" spans="1:4" ht="15" x14ac:dyDescent="0.25">
      <c r="A14" s="71"/>
      <c r="B14" s="69"/>
      <c r="C14" s="70"/>
      <c r="D14" s="72"/>
    </row>
    <row r="15" spans="1:4" ht="15" x14ac:dyDescent="0.25">
      <c r="A15" s="73" t="s">
        <v>5</v>
      </c>
      <c r="B15" s="69"/>
      <c r="C15" s="70"/>
      <c r="D15" s="72"/>
    </row>
    <row r="16" spans="1:4" x14ac:dyDescent="0.2">
      <c r="A16" s="124" t="s">
        <v>154</v>
      </c>
      <c r="B16" s="125">
        <v>0</v>
      </c>
      <c r="C16" s="126">
        <v>0</v>
      </c>
      <c r="D16" s="123">
        <v>-4000</v>
      </c>
    </row>
    <row r="17" spans="1:4" ht="15" x14ac:dyDescent="0.25">
      <c r="A17" s="74" t="s">
        <v>137</v>
      </c>
      <c r="B17" s="69">
        <f>SUM(B16:B16)</f>
        <v>0</v>
      </c>
      <c r="C17" s="70">
        <f>SUM(C16:C16)</f>
        <v>0</v>
      </c>
      <c r="D17" s="72">
        <f>SUM(D16:D16)</f>
        <v>-4000</v>
      </c>
    </row>
    <row r="18" spans="1:4" ht="15" x14ac:dyDescent="0.25">
      <c r="A18" s="73" t="s">
        <v>115</v>
      </c>
      <c r="B18" s="69"/>
      <c r="C18" s="70"/>
      <c r="D18" s="72"/>
    </row>
    <row r="19" spans="1:4" ht="15" x14ac:dyDescent="0.25">
      <c r="A19" s="127" t="s">
        <v>6</v>
      </c>
      <c r="B19" s="69"/>
      <c r="C19" s="70"/>
      <c r="D19" s="72"/>
    </row>
    <row r="20" spans="1:4" x14ac:dyDescent="0.2">
      <c r="A20" s="124" t="s">
        <v>154</v>
      </c>
      <c r="B20" s="125">
        <v>0</v>
      </c>
      <c r="C20" s="126">
        <v>0</v>
      </c>
      <c r="D20" s="123">
        <v>4000</v>
      </c>
    </row>
    <row r="21" spans="1:4" x14ac:dyDescent="0.2">
      <c r="A21" s="127" t="s">
        <v>7</v>
      </c>
      <c r="B21" s="125">
        <v>0</v>
      </c>
      <c r="C21" s="126">
        <v>0</v>
      </c>
      <c r="D21" s="123">
        <v>4062</v>
      </c>
    </row>
    <row r="22" spans="1:4" x14ac:dyDescent="0.2">
      <c r="A22" s="127" t="s">
        <v>8</v>
      </c>
      <c r="B22" s="125">
        <v>0</v>
      </c>
      <c r="C22" s="126">
        <v>0</v>
      </c>
      <c r="D22" s="123">
        <v>10357</v>
      </c>
    </row>
    <row r="23" spans="1:4" ht="15" x14ac:dyDescent="0.25">
      <c r="A23" s="74" t="s">
        <v>116</v>
      </c>
      <c r="B23" s="69">
        <f>SUM(B20:B22)</f>
        <v>0</v>
      </c>
      <c r="C23" s="70">
        <f>SUM(C20:C22)</f>
        <v>0</v>
      </c>
      <c r="D23" s="72">
        <f>SUM(D20:D22)</f>
        <v>18419</v>
      </c>
    </row>
    <row r="24" spans="1:4" ht="15" x14ac:dyDescent="0.25">
      <c r="A24" s="71" t="s">
        <v>117</v>
      </c>
      <c r="B24" s="101">
        <f>B23+B17</f>
        <v>0</v>
      </c>
      <c r="C24" s="24">
        <f>C23+C17</f>
        <v>0</v>
      </c>
      <c r="D24" s="25">
        <f>D23+D17</f>
        <v>14419</v>
      </c>
    </row>
    <row r="25" spans="1:4" ht="15" x14ac:dyDescent="0.25">
      <c r="A25" s="75" t="s">
        <v>142</v>
      </c>
      <c r="B25" s="99">
        <f>+B13+B24</f>
        <v>1597</v>
      </c>
      <c r="C25" s="96">
        <f>+C13+C24</f>
        <v>1369</v>
      </c>
      <c r="D25" s="100">
        <f>+D13+D24</f>
        <v>329419</v>
      </c>
    </row>
    <row r="26" spans="1:4" ht="15" x14ac:dyDescent="0.25">
      <c r="A26" s="75" t="s">
        <v>9</v>
      </c>
      <c r="B26" s="99"/>
      <c r="C26" s="96"/>
      <c r="D26" s="100"/>
    </row>
    <row r="27" spans="1:4" ht="15" x14ac:dyDescent="0.25">
      <c r="A27" s="127" t="s">
        <v>159</v>
      </c>
      <c r="B27" s="76"/>
      <c r="C27" s="70"/>
      <c r="D27" s="77"/>
    </row>
    <row r="28" spans="1:4" x14ac:dyDescent="0.2">
      <c r="A28" s="128" t="s">
        <v>161</v>
      </c>
      <c r="B28" s="129">
        <v>211</v>
      </c>
      <c r="C28" s="126">
        <v>105</v>
      </c>
      <c r="D28" s="130">
        <v>17000</v>
      </c>
    </row>
    <row r="29" spans="1:4" x14ac:dyDescent="0.2">
      <c r="A29" s="128" t="s">
        <v>162</v>
      </c>
      <c r="B29" s="129">
        <v>0</v>
      </c>
      <c r="C29" s="126">
        <v>0</v>
      </c>
      <c r="D29" s="130">
        <v>2824</v>
      </c>
    </row>
    <row r="30" spans="1:4" x14ac:dyDescent="0.2">
      <c r="A30" s="128" t="s">
        <v>163</v>
      </c>
      <c r="B30" s="129">
        <v>0</v>
      </c>
      <c r="C30" s="126">
        <v>0</v>
      </c>
      <c r="D30" s="130">
        <v>2824</v>
      </c>
    </row>
    <row r="31" spans="1:4" s="180" customFormat="1" x14ac:dyDescent="0.2">
      <c r="A31" s="128" t="s">
        <v>174</v>
      </c>
      <c r="B31" s="129">
        <v>7</v>
      </c>
      <c r="C31" s="126">
        <v>4</v>
      </c>
      <c r="D31" s="130">
        <v>800</v>
      </c>
    </row>
    <row r="32" spans="1:4" x14ac:dyDescent="0.2">
      <c r="A32" s="128" t="s">
        <v>10</v>
      </c>
      <c r="B32" s="129">
        <f>SUM(B28:B31)</f>
        <v>218</v>
      </c>
      <c r="C32" s="126">
        <f>SUM(C28:C31)</f>
        <v>109</v>
      </c>
      <c r="D32" s="130">
        <f>SUM(D28:D31)</f>
        <v>23448</v>
      </c>
    </row>
    <row r="33" spans="1:4" s="180" customFormat="1" ht="15" x14ac:dyDescent="0.25">
      <c r="A33" s="127" t="s">
        <v>189</v>
      </c>
      <c r="B33" s="76"/>
      <c r="C33" s="70"/>
      <c r="D33" s="77"/>
    </row>
    <row r="34" spans="1:4" s="180" customFormat="1" x14ac:dyDescent="0.2">
      <c r="A34" s="128" t="s">
        <v>188</v>
      </c>
      <c r="B34" s="129">
        <v>0</v>
      </c>
      <c r="C34" s="126">
        <v>0</v>
      </c>
      <c r="D34" s="130">
        <v>-1795</v>
      </c>
    </row>
    <row r="35" spans="1:4" s="180" customFormat="1" x14ac:dyDescent="0.2">
      <c r="A35" s="228" t="s">
        <v>205</v>
      </c>
      <c r="B35" s="223">
        <f>SUM(B34)</f>
        <v>0</v>
      </c>
      <c r="C35" s="166">
        <f t="shared" ref="C35:D35" si="0">SUM(C34)</f>
        <v>0</v>
      </c>
      <c r="D35" s="224">
        <f t="shared" si="0"/>
        <v>-1795</v>
      </c>
    </row>
    <row r="36" spans="1:4" ht="15" x14ac:dyDescent="0.25">
      <c r="A36" s="71" t="s">
        <v>11</v>
      </c>
      <c r="B36" s="98">
        <f>B32+B34</f>
        <v>218</v>
      </c>
      <c r="C36" s="24">
        <f>C32+C34</f>
        <v>109</v>
      </c>
      <c r="D36" s="102">
        <f>D32+D34</f>
        <v>21653</v>
      </c>
    </row>
    <row r="37" spans="1:4" ht="15" x14ac:dyDescent="0.25">
      <c r="A37" s="78" t="s">
        <v>143</v>
      </c>
      <c r="B37" s="95">
        <f>B25+B36</f>
        <v>1815</v>
      </c>
      <c r="C37" s="96">
        <f>C25+C36</f>
        <v>1478</v>
      </c>
      <c r="D37" s="97">
        <f>D25+D36</f>
        <v>351072</v>
      </c>
    </row>
    <row r="38" spans="1:4" ht="15" thickBot="1" x14ac:dyDescent="0.25">
      <c r="A38" s="131" t="s">
        <v>144</v>
      </c>
      <c r="B38" s="132">
        <f>B37-B13</f>
        <v>218</v>
      </c>
      <c r="C38" s="133">
        <f>C37-C13</f>
        <v>109</v>
      </c>
      <c r="D38" s="134">
        <f>D37-D13</f>
        <v>36072</v>
      </c>
    </row>
    <row r="39" spans="1:4" x14ac:dyDescent="0.2">
      <c r="A39" s="4"/>
    </row>
  </sheetData>
  <mergeCells count="5">
    <mergeCell ref="A1:D1"/>
    <mergeCell ref="A2:D2"/>
    <mergeCell ref="A3:D3"/>
    <mergeCell ref="A4:D4"/>
    <mergeCell ref="B6:D6"/>
  </mergeCells>
  <printOptions horizontalCentered="1"/>
  <pageMargins left="0.7" right="0.7" top="0.63" bottom="0.63" header="0.3" footer="0.3"/>
  <pageSetup scale="68"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view="pageBreakPreview" zoomScaleNormal="100" zoomScaleSheetLayoutView="100" workbookViewId="0">
      <selection activeCell="A32" sqref="A32"/>
    </sheetView>
  </sheetViews>
  <sheetFormatPr defaultRowHeight="14.25" x14ac:dyDescent="0.2"/>
  <cols>
    <col min="1" max="1" width="42.7109375" style="9" customWidth="1"/>
    <col min="2" max="3" width="8.28515625" style="9" customWidth="1"/>
    <col min="4" max="4" width="11.28515625" style="9" customWidth="1"/>
    <col min="5" max="6" width="8.28515625" style="9" customWidth="1"/>
    <col min="7" max="7" width="11.28515625" style="9" customWidth="1"/>
    <col min="8" max="9" width="8.28515625" style="9" customWidth="1"/>
    <col min="10" max="10" width="11.28515625" style="9" customWidth="1"/>
    <col min="11" max="12" width="8.28515625" style="9" customWidth="1"/>
    <col min="13" max="13" width="11.28515625" style="9"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253" t="s">
        <v>0</v>
      </c>
      <c r="B1" s="253"/>
      <c r="C1" s="253"/>
      <c r="D1" s="253"/>
      <c r="E1" s="253"/>
      <c r="F1" s="253"/>
      <c r="G1" s="253"/>
      <c r="H1" s="253"/>
      <c r="I1" s="253"/>
      <c r="J1" s="253"/>
      <c r="K1" s="253"/>
      <c r="L1" s="253"/>
      <c r="M1" s="253"/>
      <c r="N1" s="6"/>
      <c r="O1" s="6"/>
      <c r="P1" s="6"/>
      <c r="Q1" s="6"/>
      <c r="R1" s="6"/>
      <c r="S1" s="6"/>
    </row>
    <row r="2" spans="1:19" ht="15" x14ac:dyDescent="0.2">
      <c r="A2" s="254" t="s">
        <v>175</v>
      </c>
      <c r="B2" s="254"/>
      <c r="C2" s="254"/>
      <c r="D2" s="254"/>
      <c r="E2" s="254"/>
      <c r="F2" s="254"/>
      <c r="G2" s="254"/>
      <c r="H2" s="254"/>
      <c r="I2" s="254"/>
      <c r="J2" s="254"/>
      <c r="K2" s="254"/>
      <c r="L2" s="254"/>
      <c r="M2" s="254"/>
      <c r="N2" s="7"/>
      <c r="O2" s="7"/>
      <c r="P2" s="7"/>
      <c r="Q2" s="7"/>
      <c r="R2" s="7"/>
      <c r="S2" s="7"/>
    </row>
    <row r="3" spans="1:19" x14ac:dyDescent="0.2">
      <c r="A3" s="263" t="s">
        <v>1</v>
      </c>
      <c r="B3" s="263"/>
      <c r="C3" s="263"/>
      <c r="D3" s="263"/>
      <c r="E3" s="263"/>
      <c r="F3" s="263"/>
      <c r="G3" s="263"/>
      <c r="H3" s="263"/>
      <c r="I3" s="263"/>
      <c r="J3" s="263"/>
      <c r="K3" s="263"/>
      <c r="L3" s="263"/>
      <c r="M3" s="263"/>
      <c r="N3" s="10"/>
      <c r="O3" s="10"/>
      <c r="P3" s="10"/>
      <c r="Q3" s="10"/>
      <c r="R3" s="10"/>
      <c r="S3" s="10"/>
    </row>
    <row r="4" spans="1:19" x14ac:dyDescent="0.2">
      <c r="A4" s="260" t="s">
        <v>2</v>
      </c>
      <c r="B4" s="260"/>
      <c r="C4" s="260"/>
      <c r="D4" s="260"/>
      <c r="E4" s="260"/>
      <c r="F4" s="260"/>
      <c r="G4" s="260"/>
      <c r="H4" s="260"/>
      <c r="I4" s="260"/>
      <c r="J4" s="260"/>
      <c r="K4" s="260"/>
      <c r="L4" s="260"/>
      <c r="M4" s="260"/>
      <c r="N4" s="8"/>
      <c r="O4" s="8"/>
      <c r="P4" s="8"/>
      <c r="Q4" s="8"/>
      <c r="R4" s="8"/>
      <c r="S4" s="8"/>
    </row>
    <row r="5" spans="1:19" x14ac:dyDescent="0.2">
      <c r="A5" s="260"/>
      <c r="B5" s="260"/>
      <c r="C5" s="260"/>
      <c r="D5" s="260"/>
      <c r="E5" s="260"/>
      <c r="F5" s="260"/>
      <c r="G5" s="260"/>
      <c r="H5" s="260"/>
      <c r="I5" s="260"/>
      <c r="J5" s="260"/>
      <c r="K5" s="260"/>
      <c r="L5" s="260"/>
      <c r="M5" s="260"/>
      <c r="N5" s="8"/>
      <c r="O5" s="8"/>
      <c r="P5" s="8"/>
      <c r="Q5" s="8"/>
      <c r="R5" s="8"/>
      <c r="S5" s="8"/>
    </row>
    <row r="6" spans="1:19" ht="15" thickBot="1" x14ac:dyDescent="0.25">
      <c r="A6" s="260"/>
      <c r="B6" s="260"/>
      <c r="C6" s="260"/>
      <c r="D6" s="260"/>
      <c r="E6" s="260"/>
      <c r="F6" s="260"/>
      <c r="G6" s="260"/>
      <c r="H6" s="260"/>
      <c r="I6" s="260"/>
      <c r="J6" s="260"/>
      <c r="K6" s="260"/>
      <c r="L6" s="260"/>
      <c r="M6" s="260"/>
      <c r="N6" s="8"/>
      <c r="O6" s="8"/>
      <c r="P6" s="8"/>
      <c r="Q6" s="8"/>
      <c r="R6" s="8"/>
      <c r="S6" s="8"/>
    </row>
    <row r="7" spans="1:19" ht="48" customHeight="1" x14ac:dyDescent="0.2">
      <c r="A7" s="261" t="s">
        <v>124</v>
      </c>
      <c r="B7" s="264" t="s">
        <v>164</v>
      </c>
      <c r="C7" s="264"/>
      <c r="D7" s="264"/>
      <c r="E7" s="264" t="s">
        <v>187</v>
      </c>
      <c r="F7" s="264"/>
      <c r="G7" s="264"/>
      <c r="H7" s="264" t="s">
        <v>145</v>
      </c>
      <c r="I7" s="264"/>
      <c r="J7" s="264"/>
      <c r="K7" s="264" t="s">
        <v>142</v>
      </c>
      <c r="L7" s="264"/>
      <c r="M7" s="265"/>
    </row>
    <row r="8" spans="1:19" ht="28.5" x14ac:dyDescent="0.2">
      <c r="A8" s="262"/>
      <c r="B8" s="11" t="s">
        <v>3</v>
      </c>
      <c r="C8" s="142" t="s">
        <v>132</v>
      </c>
      <c r="D8" s="11" t="s">
        <v>4</v>
      </c>
      <c r="E8" s="11" t="s">
        <v>3</v>
      </c>
      <c r="F8" s="87" t="s">
        <v>132</v>
      </c>
      <c r="G8" s="11" t="s">
        <v>4</v>
      </c>
      <c r="H8" s="11" t="s">
        <v>3</v>
      </c>
      <c r="I8" s="11" t="s">
        <v>132</v>
      </c>
      <c r="J8" s="11" t="s">
        <v>4</v>
      </c>
      <c r="K8" s="11" t="s">
        <v>3</v>
      </c>
      <c r="L8" s="11" t="s">
        <v>132</v>
      </c>
      <c r="M8" s="12" t="s">
        <v>4</v>
      </c>
    </row>
    <row r="9" spans="1:19" x14ac:dyDescent="0.2">
      <c r="A9" s="182" t="s">
        <v>153</v>
      </c>
      <c r="B9" s="104">
        <v>1582</v>
      </c>
      <c r="C9" s="104">
        <v>1355</v>
      </c>
      <c r="D9" s="104">
        <v>289079</v>
      </c>
      <c r="E9" s="104">
        <v>1582</v>
      </c>
      <c r="F9" s="104">
        <v>1355</v>
      </c>
      <c r="G9" s="104">
        <v>312200</v>
      </c>
      <c r="H9" s="104">
        <v>0</v>
      </c>
      <c r="I9" s="104">
        <v>0</v>
      </c>
      <c r="J9" s="104">
        <v>14016</v>
      </c>
      <c r="K9" s="104">
        <f>E9+H9</f>
        <v>1582</v>
      </c>
      <c r="L9" s="104">
        <f t="shared" ref="L9:M12" si="0">F9+I9</f>
        <v>1355</v>
      </c>
      <c r="M9" s="215">
        <f t="shared" si="0"/>
        <v>326216</v>
      </c>
    </row>
    <row r="10" spans="1:19" x14ac:dyDescent="0.2">
      <c r="A10" s="160" t="s">
        <v>176</v>
      </c>
      <c r="B10" s="23">
        <v>15</v>
      </c>
      <c r="C10" s="23">
        <v>14</v>
      </c>
      <c r="D10" s="23">
        <v>2600</v>
      </c>
      <c r="E10" s="23">
        <v>15</v>
      </c>
      <c r="F10" s="23">
        <v>14</v>
      </c>
      <c r="G10" s="23">
        <v>2800</v>
      </c>
      <c r="H10" s="23">
        <v>0</v>
      </c>
      <c r="I10" s="23">
        <v>0</v>
      </c>
      <c r="J10" s="23">
        <v>403</v>
      </c>
      <c r="K10" s="23">
        <v>15</v>
      </c>
      <c r="L10" s="23">
        <v>14</v>
      </c>
      <c r="M10" s="112">
        <f t="shared" si="0"/>
        <v>3203</v>
      </c>
    </row>
    <row r="11" spans="1:19" ht="15" x14ac:dyDescent="0.25">
      <c r="A11" s="13" t="s">
        <v>121</v>
      </c>
      <c r="B11" s="107">
        <f t="shared" ref="B11:G11" si="1">SUM(B9:B10)</f>
        <v>1597</v>
      </c>
      <c r="C11" s="107">
        <f t="shared" si="1"/>
        <v>1369</v>
      </c>
      <c r="D11" s="107">
        <f t="shared" si="1"/>
        <v>291679</v>
      </c>
      <c r="E11" s="107">
        <f t="shared" si="1"/>
        <v>1597</v>
      </c>
      <c r="F11" s="107">
        <f t="shared" si="1"/>
        <v>1369</v>
      </c>
      <c r="G11" s="107">
        <f t="shared" si="1"/>
        <v>315000</v>
      </c>
      <c r="H11" s="107">
        <f t="shared" ref="H11:I11" si="2">SUM(H9:H9)</f>
        <v>0</v>
      </c>
      <c r="I11" s="107">
        <f t="shared" si="2"/>
        <v>0</v>
      </c>
      <c r="J11" s="107">
        <f>SUM(J9:J10)</f>
        <v>14419</v>
      </c>
      <c r="K11" s="107">
        <f>SUM(K9:K10)</f>
        <v>1597</v>
      </c>
      <c r="L11" s="107">
        <f>SUM(L9:L10)</f>
        <v>1369</v>
      </c>
      <c r="M11" s="108">
        <f>SUM(M9:M10)</f>
        <v>329419</v>
      </c>
    </row>
    <row r="12" spans="1:19" ht="15" x14ac:dyDescent="0.25">
      <c r="A12" s="93" t="s">
        <v>133</v>
      </c>
      <c r="B12" s="24"/>
      <c r="C12" s="24"/>
      <c r="D12" s="109">
        <f>SUM(D11:D11)</f>
        <v>291679</v>
      </c>
      <c r="E12" s="24"/>
      <c r="F12" s="24"/>
      <c r="G12" s="109">
        <f>SUM(G11:G11)</f>
        <v>315000</v>
      </c>
      <c r="H12" s="24"/>
      <c r="I12" s="24"/>
      <c r="J12" s="109">
        <f>SUM(J11:J11)</f>
        <v>14419</v>
      </c>
      <c r="K12" s="24"/>
      <c r="L12" s="24"/>
      <c r="M12" s="110">
        <f t="shared" si="0"/>
        <v>329419</v>
      </c>
    </row>
    <row r="13" spans="1:19" x14ac:dyDescent="0.2">
      <c r="A13" s="88" t="s">
        <v>18</v>
      </c>
      <c r="B13" s="111"/>
      <c r="C13" s="111">
        <v>0</v>
      </c>
      <c r="D13" s="111"/>
      <c r="E13" s="111"/>
      <c r="F13" s="111">
        <v>0</v>
      </c>
      <c r="G13" s="111"/>
      <c r="H13" s="111"/>
      <c r="I13" s="111">
        <v>0</v>
      </c>
      <c r="J13" s="111"/>
      <c r="K13" s="111"/>
      <c r="L13" s="111">
        <f t="shared" ref="L13:L14" si="3">F13+I13</f>
        <v>0</v>
      </c>
      <c r="M13" s="112"/>
    </row>
    <row r="14" spans="1:19" x14ac:dyDescent="0.2">
      <c r="A14" s="89" t="s">
        <v>122</v>
      </c>
      <c r="B14" s="23"/>
      <c r="C14" s="23">
        <f>C11+C13</f>
        <v>1369</v>
      </c>
      <c r="D14" s="23"/>
      <c r="E14" s="23"/>
      <c r="F14" s="23">
        <f>F11+F13</f>
        <v>1369</v>
      </c>
      <c r="G14" s="23"/>
      <c r="H14" s="23"/>
      <c r="I14" s="23">
        <f>I11+I13</f>
        <v>0</v>
      </c>
      <c r="J14" s="23"/>
      <c r="K14" s="23"/>
      <c r="L14" s="23">
        <f t="shared" si="3"/>
        <v>1369</v>
      </c>
      <c r="M14" s="106"/>
    </row>
    <row r="15" spans="1:19" x14ac:dyDescent="0.2">
      <c r="A15" s="14"/>
      <c r="B15" s="23"/>
      <c r="C15" s="23"/>
      <c r="D15" s="23"/>
      <c r="E15" s="23"/>
      <c r="F15" s="23"/>
      <c r="G15" s="23"/>
      <c r="H15" s="23"/>
      <c r="I15" s="23"/>
      <c r="J15" s="23"/>
      <c r="K15" s="23"/>
      <c r="L15" s="23"/>
      <c r="M15" s="106"/>
    </row>
    <row r="16" spans="1:19" x14ac:dyDescent="0.2">
      <c r="A16" s="14" t="s">
        <v>19</v>
      </c>
      <c r="B16" s="23"/>
      <c r="C16" s="23"/>
      <c r="D16" s="23"/>
      <c r="E16" s="23"/>
      <c r="F16" s="23"/>
      <c r="G16" s="23"/>
      <c r="H16" s="23"/>
      <c r="I16" s="23"/>
      <c r="J16" s="23"/>
      <c r="K16" s="23"/>
      <c r="L16" s="23"/>
      <c r="M16" s="106"/>
    </row>
    <row r="17" spans="1:13" x14ac:dyDescent="0.2">
      <c r="A17" s="15" t="s">
        <v>20</v>
      </c>
      <c r="B17" s="23"/>
      <c r="C17" s="23">
        <v>0</v>
      </c>
      <c r="D17" s="23"/>
      <c r="E17" s="23"/>
      <c r="F17" s="23">
        <v>0</v>
      </c>
      <c r="G17" s="23"/>
      <c r="H17" s="23"/>
      <c r="I17" s="23">
        <v>0</v>
      </c>
      <c r="J17" s="23"/>
      <c r="K17" s="23"/>
      <c r="L17" s="23">
        <f t="shared" ref="L17:L19" si="4">F17+I17</f>
        <v>0</v>
      </c>
      <c r="M17" s="106"/>
    </row>
    <row r="18" spans="1:13" x14ac:dyDescent="0.2">
      <c r="A18" s="16" t="s">
        <v>21</v>
      </c>
      <c r="B18" s="113"/>
      <c r="C18" s="113">
        <v>0</v>
      </c>
      <c r="D18" s="113"/>
      <c r="E18" s="113"/>
      <c r="F18" s="113">
        <v>0</v>
      </c>
      <c r="G18" s="113"/>
      <c r="H18" s="113"/>
      <c r="I18" s="113">
        <v>0</v>
      </c>
      <c r="J18" s="113"/>
      <c r="K18" s="113"/>
      <c r="L18" s="113">
        <f t="shared" si="4"/>
        <v>0</v>
      </c>
      <c r="M18" s="114"/>
    </row>
    <row r="19" spans="1:13" ht="15" thickBot="1" x14ac:dyDescent="0.25">
      <c r="A19" s="90" t="s">
        <v>123</v>
      </c>
      <c r="B19" s="115"/>
      <c r="C19" s="115">
        <f>C14+C17+C18</f>
        <v>1369</v>
      </c>
      <c r="D19" s="115"/>
      <c r="E19" s="115"/>
      <c r="F19" s="115">
        <f>F14+F17+F18</f>
        <v>1369</v>
      </c>
      <c r="G19" s="115"/>
      <c r="H19" s="115"/>
      <c r="I19" s="115">
        <f>I14+I17+I18</f>
        <v>0</v>
      </c>
      <c r="J19" s="115"/>
      <c r="K19" s="115"/>
      <c r="L19" s="115">
        <f t="shared" si="4"/>
        <v>1369</v>
      </c>
      <c r="M19" s="116"/>
    </row>
    <row r="20" spans="1:13" ht="15" thickBot="1" x14ac:dyDescent="0.25"/>
    <row r="21" spans="1:13" ht="15" x14ac:dyDescent="0.2">
      <c r="A21" s="261" t="s">
        <v>124</v>
      </c>
      <c r="B21" s="264" t="s">
        <v>146</v>
      </c>
      <c r="C21" s="264"/>
      <c r="D21" s="264"/>
      <c r="E21" s="264" t="s">
        <v>147</v>
      </c>
      <c r="F21" s="264"/>
      <c r="G21" s="264"/>
      <c r="H21" s="264" t="s">
        <v>148</v>
      </c>
      <c r="I21" s="264"/>
      <c r="J21" s="265"/>
    </row>
    <row r="22" spans="1:13" ht="28.5" x14ac:dyDescent="0.2">
      <c r="A22" s="262"/>
      <c r="B22" s="11" t="s">
        <v>3</v>
      </c>
      <c r="C22" s="11" t="s">
        <v>132</v>
      </c>
      <c r="D22" s="11" t="s">
        <v>4</v>
      </c>
      <c r="E22" s="11" t="s">
        <v>3</v>
      </c>
      <c r="F22" s="11" t="s">
        <v>132</v>
      </c>
      <c r="G22" s="11" t="s">
        <v>4</v>
      </c>
      <c r="H22" s="11" t="s">
        <v>3</v>
      </c>
      <c r="I22" s="11" t="s">
        <v>132</v>
      </c>
      <c r="J22" s="12" t="s">
        <v>4</v>
      </c>
    </row>
    <row r="23" spans="1:13" x14ac:dyDescent="0.2">
      <c r="A23" s="182" t="str">
        <f>A9</f>
        <v>Executive Office for Immigration Review</v>
      </c>
      <c r="B23" s="104">
        <v>211</v>
      </c>
      <c r="C23" s="104">
        <v>105</v>
      </c>
      <c r="D23" s="104">
        <v>22648</v>
      </c>
      <c r="E23" s="104">
        <v>0</v>
      </c>
      <c r="F23" s="104">
        <v>0</v>
      </c>
      <c r="G23" s="104">
        <v>-1710</v>
      </c>
      <c r="H23" s="104">
        <f t="shared" ref="H23:J24" si="5">K9+B23+E23</f>
        <v>1793</v>
      </c>
      <c r="I23" s="104">
        <f t="shared" si="5"/>
        <v>1460</v>
      </c>
      <c r="J23" s="105">
        <f t="shared" si="5"/>
        <v>347154</v>
      </c>
    </row>
    <row r="24" spans="1:13" x14ac:dyDescent="0.2">
      <c r="A24" s="160" t="s">
        <v>176</v>
      </c>
      <c r="B24" s="23">
        <v>7</v>
      </c>
      <c r="C24" s="23">
        <v>4</v>
      </c>
      <c r="D24" s="23">
        <v>800</v>
      </c>
      <c r="E24" s="23">
        <v>0</v>
      </c>
      <c r="F24" s="23">
        <v>0</v>
      </c>
      <c r="G24" s="23">
        <v>-85</v>
      </c>
      <c r="H24" s="23">
        <f t="shared" si="5"/>
        <v>22</v>
      </c>
      <c r="I24" s="23">
        <f t="shared" si="5"/>
        <v>18</v>
      </c>
      <c r="J24" s="106">
        <f t="shared" si="5"/>
        <v>3918</v>
      </c>
    </row>
    <row r="25" spans="1:13" ht="15" x14ac:dyDescent="0.25">
      <c r="A25" s="13" t="s">
        <v>121</v>
      </c>
      <c r="B25" s="107">
        <f t="shared" ref="B25:I25" si="6">SUM(B23:B24)</f>
        <v>218</v>
      </c>
      <c r="C25" s="107">
        <f t="shared" si="6"/>
        <v>109</v>
      </c>
      <c r="D25" s="107">
        <f t="shared" si="6"/>
        <v>23448</v>
      </c>
      <c r="E25" s="107">
        <f t="shared" si="6"/>
        <v>0</v>
      </c>
      <c r="F25" s="107">
        <f t="shared" si="6"/>
        <v>0</v>
      </c>
      <c r="G25" s="107">
        <f t="shared" si="6"/>
        <v>-1795</v>
      </c>
      <c r="H25" s="107">
        <f t="shared" si="6"/>
        <v>1815</v>
      </c>
      <c r="I25" s="107">
        <f t="shared" si="6"/>
        <v>1478</v>
      </c>
      <c r="J25" s="108">
        <f>SUM(J23:J24)</f>
        <v>351072</v>
      </c>
    </row>
    <row r="26" spans="1:13" ht="15" x14ac:dyDescent="0.25">
      <c r="A26" s="93" t="s">
        <v>133</v>
      </c>
      <c r="B26" s="24"/>
      <c r="C26" s="24"/>
      <c r="D26" s="109">
        <f>SUM(D25:D25)</f>
        <v>23448</v>
      </c>
      <c r="E26" s="24"/>
      <c r="F26" s="24"/>
      <c r="G26" s="109">
        <f>SUM(G25:G25)</f>
        <v>-1795</v>
      </c>
      <c r="H26" s="24"/>
      <c r="I26" s="24"/>
      <c r="J26" s="110">
        <f>M12+D26+G26</f>
        <v>351072</v>
      </c>
    </row>
    <row r="27" spans="1:13" x14ac:dyDescent="0.2">
      <c r="A27" s="84" t="s">
        <v>18</v>
      </c>
      <c r="B27" s="111"/>
      <c r="C27" s="111">
        <v>0</v>
      </c>
      <c r="D27" s="111"/>
      <c r="E27" s="111"/>
      <c r="F27" s="111">
        <v>0</v>
      </c>
      <c r="G27" s="111"/>
      <c r="H27" s="111"/>
      <c r="I27" s="111">
        <f t="shared" ref="I27:I33" si="7">L13+C27+F27</f>
        <v>0</v>
      </c>
      <c r="J27" s="112"/>
    </row>
    <row r="28" spans="1:13" x14ac:dyDescent="0.2">
      <c r="A28" s="14" t="s">
        <v>122</v>
      </c>
      <c r="B28" s="23"/>
      <c r="C28" s="23">
        <f>C25+C27</f>
        <v>109</v>
      </c>
      <c r="D28" s="23"/>
      <c r="E28" s="23"/>
      <c r="F28" s="23">
        <f>F25+F27</f>
        <v>0</v>
      </c>
      <c r="G28" s="23"/>
      <c r="H28" s="23"/>
      <c r="I28" s="23">
        <f t="shared" si="7"/>
        <v>1478</v>
      </c>
      <c r="J28" s="106"/>
    </row>
    <row r="29" spans="1:13" x14ac:dyDescent="0.2">
      <c r="A29" s="14"/>
      <c r="B29" s="23"/>
      <c r="C29" s="23"/>
      <c r="D29" s="23"/>
      <c r="E29" s="23"/>
      <c r="F29" s="23"/>
      <c r="G29" s="23"/>
      <c r="H29" s="23"/>
      <c r="I29" s="23">
        <f t="shared" si="7"/>
        <v>0</v>
      </c>
      <c r="J29" s="106"/>
    </row>
    <row r="30" spans="1:13" x14ac:dyDescent="0.2">
      <c r="A30" s="14" t="s">
        <v>19</v>
      </c>
      <c r="B30" s="23"/>
      <c r="C30" s="23"/>
      <c r="D30" s="23"/>
      <c r="E30" s="23"/>
      <c r="F30" s="23"/>
      <c r="G30" s="23"/>
      <c r="H30" s="23"/>
      <c r="I30" s="23">
        <f t="shared" si="7"/>
        <v>0</v>
      </c>
      <c r="J30" s="106"/>
    </row>
    <row r="31" spans="1:13" x14ac:dyDescent="0.2">
      <c r="A31" s="15" t="s">
        <v>20</v>
      </c>
      <c r="B31" s="23"/>
      <c r="C31" s="23">
        <v>0</v>
      </c>
      <c r="D31" s="23"/>
      <c r="E31" s="23"/>
      <c r="F31" s="23">
        <v>0</v>
      </c>
      <c r="G31" s="23"/>
      <c r="H31" s="23"/>
      <c r="I31" s="23">
        <f t="shared" si="7"/>
        <v>0</v>
      </c>
      <c r="J31" s="106"/>
    </row>
    <row r="32" spans="1:13" x14ac:dyDescent="0.2">
      <c r="A32" s="16" t="s">
        <v>21</v>
      </c>
      <c r="B32" s="113"/>
      <c r="C32" s="113">
        <v>0</v>
      </c>
      <c r="D32" s="113"/>
      <c r="E32" s="113"/>
      <c r="F32" s="113">
        <v>0</v>
      </c>
      <c r="G32" s="113"/>
      <c r="H32" s="113"/>
      <c r="I32" s="113">
        <f t="shared" si="7"/>
        <v>0</v>
      </c>
      <c r="J32" s="114"/>
    </row>
    <row r="33" spans="1:10" ht="15" thickBot="1" x14ac:dyDescent="0.25">
      <c r="A33" s="17" t="s">
        <v>123</v>
      </c>
      <c r="B33" s="115"/>
      <c r="C33" s="115">
        <f>C28+C31+C32</f>
        <v>109</v>
      </c>
      <c r="D33" s="115"/>
      <c r="E33" s="115"/>
      <c r="F33" s="115">
        <f>F28+F31+F32</f>
        <v>0</v>
      </c>
      <c r="G33" s="115"/>
      <c r="H33" s="115"/>
      <c r="I33" s="115">
        <f t="shared" si="7"/>
        <v>1478</v>
      </c>
      <c r="J33" s="116"/>
    </row>
    <row r="35" spans="1:10" x14ac:dyDescent="0.2">
      <c r="A35" s="135"/>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view="pageBreakPreview" zoomScaleNormal="100" zoomScaleSheetLayoutView="100" workbookViewId="0">
      <selection sqref="A1:J1"/>
    </sheetView>
  </sheetViews>
  <sheetFormatPr defaultRowHeight="14.25" x14ac:dyDescent="0.2"/>
  <cols>
    <col min="1" max="1" width="48.28515625" style="9" customWidth="1"/>
    <col min="2" max="2" width="17" style="9" customWidth="1"/>
    <col min="3" max="5" width="8.7109375" style="9" customWidth="1"/>
    <col min="6" max="6" width="12.7109375" style="9" customWidth="1"/>
    <col min="7" max="9" width="8.7109375" style="9" customWidth="1"/>
    <col min="10" max="10" width="12.7109375" style="9" customWidth="1"/>
    <col min="11" max="12" width="8.28515625" style="9" customWidth="1"/>
    <col min="13" max="13" width="12.7109375" style="9" customWidth="1"/>
    <col min="14" max="15" width="8.28515625" style="9" customWidth="1"/>
    <col min="16" max="16" width="12.7109375" style="9" customWidth="1"/>
    <col min="17" max="16384" width="9.140625" style="9"/>
  </cols>
  <sheetData>
    <row r="1" spans="1:16" ht="18" x14ac:dyDescent="0.25">
      <c r="A1" s="253" t="s">
        <v>165</v>
      </c>
      <c r="B1" s="253"/>
      <c r="C1" s="253"/>
      <c r="D1" s="253"/>
      <c r="E1" s="253"/>
      <c r="F1" s="253"/>
      <c r="G1" s="253"/>
      <c r="H1" s="253"/>
      <c r="I1" s="253"/>
      <c r="J1" s="253"/>
      <c r="K1" s="6"/>
      <c r="L1" s="6"/>
      <c r="M1" s="6"/>
      <c r="N1" s="6"/>
      <c r="O1" s="6"/>
      <c r="P1" s="6"/>
    </row>
    <row r="2" spans="1:16" ht="15" x14ac:dyDescent="0.2">
      <c r="A2" s="254" t="s">
        <v>175</v>
      </c>
      <c r="B2" s="254"/>
      <c r="C2" s="254"/>
      <c r="D2" s="254"/>
      <c r="E2" s="254"/>
      <c r="F2" s="254"/>
      <c r="G2" s="254"/>
      <c r="H2" s="254"/>
      <c r="I2" s="254"/>
      <c r="J2" s="254"/>
      <c r="K2" s="7"/>
      <c r="L2" s="7"/>
      <c r="M2" s="7"/>
      <c r="N2" s="7"/>
      <c r="O2" s="7"/>
      <c r="P2" s="7"/>
    </row>
    <row r="3" spans="1:16" x14ac:dyDescent="0.2">
      <c r="A3" s="266" t="s">
        <v>1</v>
      </c>
      <c r="B3" s="266"/>
      <c r="C3" s="266"/>
      <c r="D3" s="266"/>
      <c r="E3" s="266"/>
      <c r="F3" s="266"/>
      <c r="G3" s="266"/>
      <c r="H3" s="266"/>
      <c r="I3" s="266"/>
      <c r="J3" s="266"/>
      <c r="K3" s="10"/>
      <c r="L3" s="10"/>
      <c r="M3" s="10"/>
      <c r="N3" s="10"/>
      <c r="O3" s="10"/>
      <c r="P3" s="10"/>
    </row>
    <row r="4" spans="1:16" x14ac:dyDescent="0.2">
      <c r="A4" s="260" t="s">
        <v>2</v>
      </c>
      <c r="B4" s="260"/>
      <c r="C4" s="260"/>
      <c r="D4" s="260"/>
      <c r="E4" s="260"/>
      <c r="F4" s="260"/>
      <c r="G4" s="260"/>
      <c r="H4" s="260"/>
      <c r="I4" s="260"/>
      <c r="J4" s="260"/>
      <c r="K4" s="8"/>
      <c r="L4" s="8"/>
      <c r="M4" s="8"/>
      <c r="N4" s="8"/>
      <c r="O4" s="8"/>
      <c r="P4" s="8"/>
    </row>
    <row r="5" spans="1:16" ht="15" thickBot="1" x14ac:dyDescent="0.25">
      <c r="A5" s="275"/>
      <c r="B5" s="275"/>
      <c r="C5" s="275"/>
      <c r="D5" s="275"/>
      <c r="E5" s="275"/>
      <c r="F5" s="275"/>
      <c r="G5" s="275"/>
      <c r="H5" s="275"/>
      <c r="I5" s="275"/>
      <c r="J5" s="275"/>
      <c r="K5" s="8"/>
      <c r="L5" s="8"/>
      <c r="M5" s="8"/>
      <c r="N5" s="8"/>
      <c r="O5" s="8"/>
      <c r="P5" s="8"/>
    </row>
    <row r="6" spans="1:16" s="19" customFormat="1" ht="33.75" customHeight="1" x14ac:dyDescent="0.2">
      <c r="A6" s="261" t="s">
        <v>23</v>
      </c>
      <c r="B6" s="267" t="s">
        <v>191</v>
      </c>
      <c r="C6" s="269" t="s">
        <v>190</v>
      </c>
      <c r="D6" s="270"/>
      <c r="E6" s="270"/>
      <c r="F6" s="271"/>
      <c r="G6" s="272" t="s">
        <v>24</v>
      </c>
      <c r="H6" s="273"/>
      <c r="I6" s="273"/>
      <c r="J6" s="274"/>
    </row>
    <row r="7" spans="1:16" s="19" customFormat="1" ht="28.5" x14ac:dyDescent="0.2">
      <c r="A7" s="262"/>
      <c r="B7" s="268"/>
      <c r="C7" s="18" t="s">
        <v>3</v>
      </c>
      <c r="D7" s="18" t="s">
        <v>27</v>
      </c>
      <c r="E7" s="18" t="s">
        <v>132</v>
      </c>
      <c r="F7" s="18" t="s">
        <v>4</v>
      </c>
      <c r="G7" s="18" t="s">
        <v>3</v>
      </c>
      <c r="H7" s="18" t="s">
        <v>27</v>
      </c>
      <c r="I7" s="18" t="s">
        <v>132</v>
      </c>
      <c r="J7" s="18" t="s">
        <v>4</v>
      </c>
    </row>
    <row r="8" spans="1:16" s="19" customFormat="1" x14ac:dyDescent="0.2">
      <c r="A8" s="182" t="s">
        <v>169</v>
      </c>
      <c r="B8" s="184" t="s">
        <v>155</v>
      </c>
      <c r="C8" s="117">
        <v>211</v>
      </c>
      <c r="D8" s="117">
        <v>53</v>
      </c>
      <c r="E8" s="117">
        <v>105</v>
      </c>
      <c r="F8" s="186">
        <v>17000</v>
      </c>
      <c r="G8" s="186">
        <f t="shared" ref="G8" si="0">C8</f>
        <v>211</v>
      </c>
      <c r="H8" s="186">
        <f t="shared" ref="H8" si="1">D8</f>
        <v>53</v>
      </c>
      <c r="I8" s="186">
        <f t="shared" ref="I8" si="2">E8</f>
        <v>105</v>
      </c>
      <c r="J8" s="186">
        <f>F8</f>
        <v>17000</v>
      </c>
    </row>
    <row r="9" spans="1:16" s="19" customFormat="1" x14ac:dyDescent="0.2">
      <c r="A9" s="183" t="s">
        <v>162</v>
      </c>
      <c r="B9" s="185" t="s">
        <v>155</v>
      </c>
      <c r="C9" s="177">
        <v>0</v>
      </c>
      <c r="D9" s="177">
        <v>0</v>
      </c>
      <c r="E9" s="177">
        <v>0</v>
      </c>
      <c r="F9" s="187">
        <v>2824</v>
      </c>
      <c r="G9" s="187">
        <f t="shared" ref="G9:I10" si="3">C9</f>
        <v>0</v>
      </c>
      <c r="H9" s="187">
        <f t="shared" si="3"/>
        <v>0</v>
      </c>
      <c r="I9" s="187">
        <f t="shared" si="3"/>
        <v>0</v>
      </c>
      <c r="J9" s="187">
        <f>F9</f>
        <v>2824</v>
      </c>
    </row>
    <row r="10" spans="1:16" s="19" customFormat="1" x14ac:dyDescent="0.2">
      <c r="A10" s="183" t="s">
        <v>163</v>
      </c>
      <c r="B10" s="185" t="s">
        <v>155</v>
      </c>
      <c r="C10" s="177">
        <v>0</v>
      </c>
      <c r="D10" s="177">
        <v>0</v>
      </c>
      <c r="E10" s="177">
        <v>0</v>
      </c>
      <c r="F10" s="187">
        <v>2824</v>
      </c>
      <c r="G10" s="187">
        <f t="shared" si="3"/>
        <v>0</v>
      </c>
      <c r="H10" s="187">
        <f t="shared" si="3"/>
        <v>0</v>
      </c>
      <c r="I10" s="187">
        <f t="shared" si="3"/>
        <v>0</v>
      </c>
      <c r="J10" s="187">
        <f>F10</f>
        <v>2824</v>
      </c>
    </row>
    <row r="11" spans="1:16" s="19" customFormat="1" x14ac:dyDescent="0.2">
      <c r="A11" s="183" t="s">
        <v>174</v>
      </c>
      <c r="B11" s="185" t="s">
        <v>177</v>
      </c>
      <c r="C11" s="177">
        <v>7</v>
      </c>
      <c r="D11" s="177">
        <v>4</v>
      </c>
      <c r="E11" s="177">
        <v>4</v>
      </c>
      <c r="F11" s="187">
        <v>800</v>
      </c>
      <c r="G11" s="187">
        <f t="shared" ref="G11" si="4">C11</f>
        <v>7</v>
      </c>
      <c r="H11" s="187">
        <f t="shared" ref="H11" si="5">D11</f>
        <v>4</v>
      </c>
      <c r="I11" s="187">
        <f t="shared" ref="I11" si="6">E11</f>
        <v>4</v>
      </c>
      <c r="J11" s="187">
        <f>F11</f>
        <v>800</v>
      </c>
    </row>
    <row r="12" spans="1:16" s="19" customFormat="1" ht="15.75" thickBot="1" x14ac:dyDescent="0.3">
      <c r="A12" s="20" t="s">
        <v>26</v>
      </c>
      <c r="B12" s="21"/>
      <c r="C12" s="29">
        <f t="shared" ref="C12:J12" si="7">SUM(C8:C11)</f>
        <v>218</v>
      </c>
      <c r="D12" s="29">
        <f t="shared" si="7"/>
        <v>57</v>
      </c>
      <c r="E12" s="29">
        <f t="shared" si="7"/>
        <v>109</v>
      </c>
      <c r="F12" s="188">
        <f t="shared" si="7"/>
        <v>23448</v>
      </c>
      <c r="G12" s="188">
        <f t="shared" si="7"/>
        <v>218</v>
      </c>
      <c r="H12" s="188">
        <f t="shared" si="7"/>
        <v>57</v>
      </c>
      <c r="I12" s="188">
        <f t="shared" si="7"/>
        <v>109</v>
      </c>
      <c r="J12" s="188">
        <f t="shared" si="7"/>
        <v>23448</v>
      </c>
    </row>
    <row r="13" spans="1:16" s="19" customFormat="1" ht="15.75" thickBot="1" x14ac:dyDescent="0.3">
      <c r="A13" s="205"/>
      <c r="B13" s="205"/>
      <c r="C13" s="206"/>
      <c r="D13" s="206"/>
      <c r="E13" s="206"/>
      <c r="F13" s="207"/>
      <c r="G13" s="207"/>
      <c r="H13" s="207"/>
      <c r="I13" s="207"/>
      <c r="J13" s="207"/>
    </row>
    <row r="14" spans="1:16" s="19" customFormat="1" ht="33.75" customHeight="1" x14ac:dyDescent="0.2">
      <c r="A14" s="261" t="s">
        <v>25</v>
      </c>
      <c r="B14" s="267" t="s">
        <v>191</v>
      </c>
      <c r="C14" s="269" t="s">
        <v>190</v>
      </c>
      <c r="D14" s="270"/>
      <c r="E14" s="270"/>
      <c r="F14" s="271"/>
      <c r="G14" s="272" t="s">
        <v>192</v>
      </c>
      <c r="H14" s="273"/>
      <c r="I14" s="273"/>
      <c r="J14" s="274"/>
    </row>
    <row r="15" spans="1:16" s="19" customFormat="1" ht="28.5" x14ac:dyDescent="0.2">
      <c r="A15" s="262"/>
      <c r="B15" s="268"/>
      <c r="C15" s="18" t="s">
        <v>3</v>
      </c>
      <c r="D15" s="18" t="s">
        <v>27</v>
      </c>
      <c r="E15" s="18" t="s">
        <v>132</v>
      </c>
      <c r="F15" s="18" t="s">
        <v>4</v>
      </c>
      <c r="G15" s="18" t="s">
        <v>3</v>
      </c>
      <c r="H15" s="18" t="s">
        <v>27</v>
      </c>
      <c r="I15" s="18" t="s">
        <v>132</v>
      </c>
      <c r="J15" s="18" t="s">
        <v>4</v>
      </c>
    </row>
    <row r="16" spans="1:16" s="19" customFormat="1" x14ac:dyDescent="0.2">
      <c r="A16" s="182" t="s">
        <v>194</v>
      </c>
      <c r="B16" s="184" t="s">
        <v>155</v>
      </c>
      <c r="C16" s="117">
        <v>0</v>
      </c>
      <c r="D16" s="117">
        <v>0</v>
      </c>
      <c r="E16" s="117">
        <v>0</v>
      </c>
      <c r="F16" s="186">
        <v>-1710</v>
      </c>
      <c r="G16" s="186">
        <f t="shared" ref="G16:G17" si="8">C16</f>
        <v>0</v>
      </c>
      <c r="H16" s="186">
        <f t="shared" ref="H16:H17" si="9">D16</f>
        <v>0</v>
      </c>
      <c r="I16" s="186">
        <f t="shared" ref="I16:I17" si="10">E16</f>
        <v>0</v>
      </c>
      <c r="J16" s="186">
        <f>F16</f>
        <v>-1710</v>
      </c>
    </row>
    <row r="17" spans="1:10" s="19" customFormat="1" x14ac:dyDescent="0.2">
      <c r="A17" s="183" t="s">
        <v>195</v>
      </c>
      <c r="B17" s="185" t="s">
        <v>177</v>
      </c>
      <c r="C17" s="177">
        <v>0</v>
      </c>
      <c r="D17" s="177">
        <v>0</v>
      </c>
      <c r="E17" s="177">
        <v>0</v>
      </c>
      <c r="F17" s="187">
        <v>-85</v>
      </c>
      <c r="G17" s="187">
        <f t="shared" si="8"/>
        <v>0</v>
      </c>
      <c r="H17" s="187">
        <f t="shared" si="9"/>
        <v>0</v>
      </c>
      <c r="I17" s="187">
        <f t="shared" si="10"/>
        <v>0</v>
      </c>
      <c r="J17" s="187">
        <f>F17</f>
        <v>-85</v>
      </c>
    </row>
    <row r="18" spans="1:10" s="19" customFormat="1" ht="15.75" thickBot="1" x14ac:dyDescent="0.3">
      <c r="A18" s="20" t="s">
        <v>193</v>
      </c>
      <c r="B18" s="21"/>
      <c r="C18" s="29">
        <f t="shared" ref="C18:J18" si="11">SUM(C16:C17)</f>
        <v>0</v>
      </c>
      <c r="D18" s="29">
        <f t="shared" si="11"/>
        <v>0</v>
      </c>
      <c r="E18" s="29">
        <f t="shared" si="11"/>
        <v>0</v>
      </c>
      <c r="F18" s="188">
        <f t="shared" si="11"/>
        <v>-1795</v>
      </c>
      <c r="G18" s="188">
        <f t="shared" si="11"/>
        <v>0</v>
      </c>
      <c r="H18" s="188">
        <f t="shared" si="11"/>
        <v>0</v>
      </c>
      <c r="I18" s="188">
        <f t="shared" si="11"/>
        <v>0</v>
      </c>
      <c r="J18" s="188">
        <f t="shared" si="11"/>
        <v>-1795</v>
      </c>
    </row>
    <row r="19" spans="1:10" s="19" customFormat="1" x14ac:dyDescent="0.2"/>
    <row r="20" spans="1:10" s="19" customFormat="1" x14ac:dyDescent="0.2"/>
    <row r="22" spans="1:10" x14ac:dyDescent="0.2">
      <c r="B22" s="22"/>
    </row>
  </sheetData>
  <mergeCells count="13">
    <mergeCell ref="A14:A15"/>
    <mergeCell ref="B14:B15"/>
    <mergeCell ref="C14:F14"/>
    <mergeCell ref="G14:J14"/>
    <mergeCell ref="A5:J5"/>
    <mergeCell ref="G6:J6"/>
    <mergeCell ref="A1:J1"/>
    <mergeCell ref="A2:J2"/>
    <mergeCell ref="A3:J3"/>
    <mergeCell ref="B6:B7"/>
    <mergeCell ref="A6:A7"/>
    <mergeCell ref="C6:F6"/>
    <mergeCell ref="A4:J4"/>
  </mergeCells>
  <printOptions horizontalCentered="1"/>
  <pageMargins left="0.7" right="0.7" top="0.66" bottom="0.65" header="0.3" footer="0.3"/>
  <pageSetup scale="7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view="pageBreakPreview" zoomScaleNormal="100" zoomScaleSheetLayoutView="100" workbookViewId="0">
      <selection sqref="A1:N1"/>
    </sheetView>
  </sheetViews>
  <sheetFormatPr defaultRowHeight="14.25" x14ac:dyDescent="0.2"/>
  <cols>
    <col min="1" max="1" width="7.42578125" style="9" bestFit="1" customWidth="1"/>
    <col min="2" max="2" width="59.425781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6" width="8.28515625" style="9" customWidth="1"/>
    <col min="17" max="17" width="12.7109375" style="9" customWidth="1"/>
    <col min="18" max="19" width="8.28515625" style="9" customWidth="1"/>
    <col min="20" max="20" width="12.7109375" style="9" customWidth="1"/>
    <col min="21" max="16384" width="9.140625" style="9"/>
  </cols>
  <sheetData>
    <row r="1" spans="1:20" ht="18" x14ac:dyDescent="0.25">
      <c r="A1" s="253" t="s">
        <v>28</v>
      </c>
      <c r="B1" s="253"/>
      <c r="C1" s="253"/>
      <c r="D1" s="253"/>
      <c r="E1" s="253"/>
      <c r="F1" s="253"/>
      <c r="G1" s="253"/>
      <c r="H1" s="253"/>
      <c r="I1" s="253"/>
      <c r="J1" s="253"/>
      <c r="K1" s="253"/>
      <c r="L1" s="253"/>
      <c r="M1" s="253"/>
      <c r="N1" s="253"/>
      <c r="O1" s="6"/>
      <c r="P1" s="6"/>
      <c r="Q1" s="6"/>
      <c r="R1" s="6"/>
      <c r="S1" s="6"/>
      <c r="T1" s="6"/>
    </row>
    <row r="2" spans="1:20" ht="15" x14ac:dyDescent="0.2">
      <c r="A2" s="254" t="s">
        <v>175</v>
      </c>
      <c r="B2" s="254"/>
      <c r="C2" s="254"/>
      <c r="D2" s="254"/>
      <c r="E2" s="254"/>
      <c r="F2" s="254"/>
      <c r="G2" s="254"/>
      <c r="H2" s="254"/>
      <c r="I2" s="254"/>
      <c r="J2" s="254"/>
      <c r="K2" s="254"/>
      <c r="L2" s="254"/>
      <c r="M2" s="254"/>
      <c r="N2" s="254"/>
      <c r="O2" s="7"/>
      <c r="P2" s="7"/>
      <c r="Q2" s="7"/>
      <c r="R2" s="7"/>
      <c r="S2" s="7"/>
      <c r="T2" s="7"/>
    </row>
    <row r="3" spans="1:20" x14ac:dyDescent="0.2">
      <c r="A3" s="266" t="s">
        <v>1</v>
      </c>
      <c r="B3" s="266"/>
      <c r="C3" s="266"/>
      <c r="D3" s="266"/>
      <c r="E3" s="266"/>
      <c r="F3" s="266"/>
      <c r="G3" s="266"/>
      <c r="H3" s="266"/>
      <c r="I3" s="266"/>
      <c r="J3" s="266"/>
      <c r="K3" s="266"/>
      <c r="L3" s="266"/>
      <c r="M3" s="266"/>
      <c r="N3" s="266"/>
      <c r="O3" s="10"/>
      <c r="P3" s="10"/>
      <c r="Q3" s="10"/>
      <c r="R3" s="10"/>
      <c r="S3" s="10"/>
      <c r="T3" s="10"/>
    </row>
    <row r="4" spans="1:20" x14ac:dyDescent="0.2">
      <c r="A4" s="260" t="s">
        <v>2</v>
      </c>
      <c r="B4" s="260"/>
      <c r="C4" s="260"/>
      <c r="D4" s="260"/>
      <c r="E4" s="260"/>
      <c r="F4" s="260"/>
      <c r="G4" s="260"/>
      <c r="H4" s="260"/>
      <c r="I4" s="260"/>
      <c r="J4" s="260"/>
      <c r="K4" s="260"/>
      <c r="L4" s="260"/>
      <c r="M4" s="260"/>
      <c r="N4" s="260"/>
      <c r="O4" s="8"/>
      <c r="P4" s="8"/>
      <c r="Q4" s="8"/>
      <c r="R4" s="8"/>
      <c r="S4" s="8"/>
      <c r="T4" s="8"/>
    </row>
    <row r="5" spans="1:20" x14ac:dyDescent="0.2">
      <c r="A5" s="263"/>
      <c r="B5" s="263"/>
      <c r="C5" s="263"/>
      <c r="D5" s="263"/>
      <c r="E5" s="263"/>
      <c r="F5" s="263"/>
      <c r="G5" s="263"/>
      <c r="H5" s="263"/>
      <c r="I5" s="263"/>
      <c r="J5" s="263"/>
      <c r="K5" s="263"/>
      <c r="L5" s="263"/>
      <c r="M5" s="263"/>
      <c r="N5" s="263"/>
      <c r="O5" s="8"/>
      <c r="P5" s="8"/>
      <c r="Q5" s="8"/>
      <c r="R5" s="8"/>
      <c r="S5" s="8"/>
      <c r="T5" s="8"/>
    </row>
    <row r="6" spans="1:20" s="120" customFormat="1" ht="15" thickBot="1" x14ac:dyDescent="0.25">
      <c r="A6" s="281"/>
      <c r="B6" s="281"/>
      <c r="C6" s="281"/>
      <c r="D6" s="281"/>
      <c r="E6" s="281"/>
      <c r="F6" s="281"/>
      <c r="G6" s="281"/>
      <c r="H6" s="281"/>
      <c r="I6" s="281"/>
      <c r="J6" s="281"/>
      <c r="K6" s="281"/>
      <c r="L6" s="281"/>
      <c r="M6" s="281"/>
      <c r="N6" s="281"/>
      <c r="O6" s="137"/>
      <c r="P6" s="137"/>
      <c r="Q6" s="137"/>
      <c r="R6" s="137"/>
      <c r="S6" s="137"/>
      <c r="T6" s="137"/>
    </row>
    <row r="7" spans="1:20" s="120" customFormat="1" ht="48" customHeight="1" x14ac:dyDescent="0.2">
      <c r="A7" s="279" t="s">
        <v>29</v>
      </c>
      <c r="B7" s="267"/>
      <c r="C7" s="264" t="s">
        <v>164</v>
      </c>
      <c r="D7" s="264"/>
      <c r="E7" s="264" t="s">
        <v>187</v>
      </c>
      <c r="F7" s="264"/>
      <c r="G7" s="264" t="s">
        <v>142</v>
      </c>
      <c r="H7" s="264"/>
      <c r="I7" s="264" t="s">
        <v>146</v>
      </c>
      <c r="J7" s="264"/>
      <c r="K7" s="264" t="s">
        <v>147</v>
      </c>
      <c r="L7" s="264"/>
      <c r="M7" s="264" t="s">
        <v>143</v>
      </c>
      <c r="N7" s="265"/>
    </row>
    <row r="8" spans="1:20" s="120" customFormat="1" ht="42.75" x14ac:dyDescent="0.2">
      <c r="A8" s="280"/>
      <c r="B8" s="268"/>
      <c r="C8" s="142" t="s">
        <v>31</v>
      </c>
      <c r="D8" s="142" t="s">
        <v>30</v>
      </c>
      <c r="E8" s="142" t="s">
        <v>31</v>
      </c>
      <c r="F8" s="142" t="s">
        <v>30</v>
      </c>
      <c r="G8" s="142" t="s">
        <v>31</v>
      </c>
      <c r="H8" s="142" t="s">
        <v>30</v>
      </c>
      <c r="I8" s="142" t="s">
        <v>31</v>
      </c>
      <c r="J8" s="142" t="s">
        <v>30</v>
      </c>
      <c r="K8" s="142" t="s">
        <v>31</v>
      </c>
      <c r="L8" s="142" t="s">
        <v>30</v>
      </c>
      <c r="M8" s="142" t="s">
        <v>31</v>
      </c>
      <c r="N8" s="150" t="s">
        <v>30</v>
      </c>
    </row>
    <row r="9" spans="1:20" s="180" customFormat="1" ht="30" x14ac:dyDescent="0.2">
      <c r="A9" s="27" t="s">
        <v>178</v>
      </c>
      <c r="B9" s="30" t="s">
        <v>179</v>
      </c>
      <c r="C9" s="151"/>
      <c r="D9" s="151"/>
      <c r="E9" s="151"/>
      <c r="F9" s="151"/>
      <c r="G9" s="151"/>
      <c r="H9" s="151"/>
      <c r="I9" s="151"/>
      <c r="J9" s="151"/>
      <c r="K9" s="151"/>
      <c r="L9" s="151"/>
      <c r="M9" s="151"/>
      <c r="N9" s="152"/>
    </row>
    <row r="10" spans="1:20" s="180" customFormat="1" ht="28.5" x14ac:dyDescent="0.2">
      <c r="A10" s="153">
        <v>2.6</v>
      </c>
      <c r="B10" s="154" t="s">
        <v>180</v>
      </c>
      <c r="C10" s="126">
        <v>14</v>
      </c>
      <c r="D10" s="126">
        <v>2600</v>
      </c>
      <c r="E10" s="126">
        <v>14</v>
      </c>
      <c r="F10" s="126">
        <v>2800</v>
      </c>
      <c r="G10" s="126">
        <v>14</v>
      </c>
      <c r="H10" s="126">
        <v>3203</v>
      </c>
      <c r="I10" s="126">
        <v>4</v>
      </c>
      <c r="J10" s="126">
        <v>800</v>
      </c>
      <c r="K10" s="126">
        <v>0</v>
      </c>
      <c r="L10" s="126">
        <v>-85</v>
      </c>
      <c r="M10" s="126">
        <f t="shared" ref="M10:N10" si="0">G10+I10+K10</f>
        <v>18</v>
      </c>
      <c r="N10" s="123">
        <f t="shared" si="0"/>
        <v>3918</v>
      </c>
    </row>
    <row r="11" spans="1:20" s="120" customFormat="1" ht="45" x14ac:dyDescent="0.2">
      <c r="A11" s="27" t="s">
        <v>32</v>
      </c>
      <c r="B11" s="30" t="s">
        <v>33</v>
      </c>
      <c r="C11" s="151"/>
      <c r="D11" s="151"/>
      <c r="E11" s="151"/>
      <c r="F11" s="151"/>
      <c r="G11" s="151"/>
      <c r="H11" s="151"/>
      <c r="I11" s="151"/>
      <c r="J11" s="151"/>
      <c r="K11" s="151"/>
      <c r="L11" s="151"/>
      <c r="M11" s="151"/>
      <c r="N11" s="152"/>
    </row>
    <row r="12" spans="1:20" s="120" customFormat="1" ht="28.5" x14ac:dyDescent="0.2">
      <c r="A12" s="153">
        <v>3.7</v>
      </c>
      <c r="B12" s="154" t="s">
        <v>36</v>
      </c>
      <c r="C12" s="126">
        <v>1355</v>
      </c>
      <c r="D12" s="126">
        <v>289079</v>
      </c>
      <c r="E12" s="126">
        <v>1355</v>
      </c>
      <c r="F12" s="126">
        <v>312200</v>
      </c>
      <c r="G12" s="181">
        <v>1355</v>
      </c>
      <c r="H12" s="126">
        <v>326216</v>
      </c>
      <c r="I12" s="126">
        <v>105</v>
      </c>
      <c r="J12" s="126">
        <v>22648</v>
      </c>
      <c r="K12" s="126">
        <v>0</v>
      </c>
      <c r="L12" s="126">
        <v>-1710</v>
      </c>
      <c r="M12" s="126">
        <f t="shared" ref="M12" si="1">G12+I12+K12</f>
        <v>1460</v>
      </c>
      <c r="N12" s="123">
        <f t="shared" ref="N12" si="2">H12+J12+L12</f>
        <v>347154</v>
      </c>
    </row>
    <row r="13" spans="1:20" s="120" customFormat="1" ht="15" x14ac:dyDescent="0.25">
      <c r="A13" s="155"/>
      <c r="B13" s="26" t="s">
        <v>34</v>
      </c>
      <c r="C13" s="24">
        <f t="shared" ref="C13:N13" si="3">SUM(C12:C12)</f>
        <v>1355</v>
      </c>
      <c r="D13" s="24">
        <f t="shared" si="3"/>
        <v>289079</v>
      </c>
      <c r="E13" s="24">
        <f t="shared" si="3"/>
        <v>1355</v>
      </c>
      <c r="F13" s="24">
        <f t="shared" si="3"/>
        <v>312200</v>
      </c>
      <c r="G13" s="189">
        <f t="shared" si="3"/>
        <v>1355</v>
      </c>
      <c r="H13" s="24">
        <f t="shared" si="3"/>
        <v>326216</v>
      </c>
      <c r="I13" s="24">
        <f t="shared" si="3"/>
        <v>105</v>
      </c>
      <c r="J13" s="24">
        <f t="shared" si="3"/>
        <v>22648</v>
      </c>
      <c r="K13" s="24">
        <f t="shared" si="3"/>
        <v>0</v>
      </c>
      <c r="L13" s="24">
        <f t="shared" si="3"/>
        <v>-1710</v>
      </c>
      <c r="M13" s="24">
        <f t="shared" si="3"/>
        <v>1460</v>
      </c>
      <c r="N13" s="25">
        <f t="shared" si="3"/>
        <v>347154</v>
      </c>
    </row>
    <row r="14" spans="1:20" s="120" customFormat="1" ht="15.75" thickBot="1" x14ac:dyDescent="0.3">
      <c r="A14" s="156"/>
      <c r="B14" s="28" t="s">
        <v>35</v>
      </c>
      <c r="C14" s="29">
        <f t="shared" ref="C14:N14" si="4">C13+C10</f>
        <v>1369</v>
      </c>
      <c r="D14" s="29">
        <f t="shared" si="4"/>
        <v>291679</v>
      </c>
      <c r="E14" s="29">
        <f t="shared" si="4"/>
        <v>1369</v>
      </c>
      <c r="F14" s="29">
        <f t="shared" si="4"/>
        <v>315000</v>
      </c>
      <c r="G14" s="29">
        <f t="shared" si="4"/>
        <v>1369</v>
      </c>
      <c r="H14" s="29">
        <f t="shared" si="4"/>
        <v>329419</v>
      </c>
      <c r="I14" s="29">
        <f t="shared" si="4"/>
        <v>109</v>
      </c>
      <c r="J14" s="29">
        <f t="shared" si="4"/>
        <v>23448</v>
      </c>
      <c r="K14" s="29">
        <f t="shared" si="4"/>
        <v>0</v>
      </c>
      <c r="L14" s="29">
        <f t="shared" si="4"/>
        <v>-1795</v>
      </c>
      <c r="M14" s="29">
        <f t="shared" si="4"/>
        <v>1478</v>
      </c>
      <c r="N14" s="29">
        <f t="shared" si="4"/>
        <v>351072</v>
      </c>
    </row>
    <row r="15" spans="1:20" s="120" customFormat="1" x14ac:dyDescent="0.2"/>
    <row r="16" spans="1:20" s="120" customFormat="1" ht="15" x14ac:dyDescent="0.2">
      <c r="A16" s="278" t="s">
        <v>125</v>
      </c>
      <c r="B16" s="278"/>
      <c r="C16" s="278"/>
      <c r="D16" s="278"/>
      <c r="E16" s="278"/>
      <c r="F16" s="278"/>
      <c r="G16" s="278"/>
      <c r="H16" s="278"/>
      <c r="I16" s="278"/>
      <c r="J16" s="278"/>
      <c r="K16" s="278"/>
      <c r="L16" s="278"/>
      <c r="M16" s="278"/>
      <c r="N16" s="278"/>
    </row>
    <row r="19" spans="1:3" x14ac:dyDescent="0.2">
      <c r="A19" s="276"/>
      <c r="B19" s="277"/>
      <c r="C19" s="277"/>
    </row>
    <row r="20" spans="1:3" x14ac:dyDescent="0.2">
      <c r="A20" s="277"/>
      <c r="B20" s="277"/>
      <c r="C20" s="277"/>
    </row>
    <row r="21" spans="1:3" x14ac:dyDescent="0.2">
      <c r="A21" s="277"/>
      <c r="B21" s="277"/>
      <c r="C21" s="277"/>
    </row>
  </sheetData>
  <mergeCells count="15">
    <mergeCell ref="A19:C21"/>
    <mergeCell ref="A16:N16"/>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B24" sqref="B24:D24"/>
    </sheetView>
  </sheetViews>
  <sheetFormatPr defaultRowHeight="14.25" x14ac:dyDescent="0.2"/>
  <cols>
    <col min="1" max="1" width="3.7109375" style="120" customWidth="1"/>
    <col min="2" max="2" width="71.140625" style="120" customWidth="1"/>
    <col min="3" max="4" width="14.7109375" style="120" customWidth="1"/>
    <col min="5" max="6" width="8.7109375" style="120" customWidth="1"/>
    <col min="7" max="7" width="12.7109375" style="120" customWidth="1"/>
    <col min="8" max="9" width="8.28515625" style="120" customWidth="1"/>
    <col min="10" max="10" width="12.7109375" style="120" customWidth="1"/>
    <col min="11" max="12" width="8.28515625" style="120" customWidth="1"/>
    <col min="13" max="13" width="12.7109375" style="120" customWidth="1"/>
    <col min="14" max="16384" width="9.140625" style="120"/>
  </cols>
  <sheetData>
    <row r="1" spans="1:13" ht="18" x14ac:dyDescent="0.25">
      <c r="A1" s="302" t="s">
        <v>126</v>
      </c>
      <c r="B1" s="302"/>
      <c r="C1" s="302"/>
      <c r="D1" s="302"/>
      <c r="E1" s="302"/>
      <c r="F1" s="302"/>
      <c r="G1" s="302"/>
      <c r="H1" s="6"/>
      <c r="I1" s="6"/>
      <c r="J1" s="6"/>
      <c r="K1" s="6"/>
      <c r="L1" s="6"/>
      <c r="M1" s="6"/>
    </row>
    <row r="2" spans="1:13" ht="15" x14ac:dyDescent="0.2">
      <c r="A2" s="303" t="s">
        <v>175</v>
      </c>
      <c r="B2" s="303"/>
      <c r="C2" s="303"/>
      <c r="D2" s="303"/>
      <c r="E2" s="303"/>
      <c r="F2" s="303"/>
      <c r="G2" s="303"/>
      <c r="H2" s="7"/>
      <c r="I2" s="7"/>
      <c r="J2" s="7"/>
      <c r="K2" s="7"/>
      <c r="L2" s="7"/>
      <c r="M2" s="7"/>
    </row>
    <row r="3" spans="1:13" x14ac:dyDescent="0.2">
      <c r="A3" s="304" t="s">
        <v>1</v>
      </c>
      <c r="B3" s="304"/>
      <c r="C3" s="304"/>
      <c r="D3" s="304"/>
      <c r="E3" s="304"/>
      <c r="F3" s="304"/>
      <c r="G3" s="304"/>
      <c r="H3" s="137"/>
      <c r="I3" s="137"/>
      <c r="J3" s="137"/>
      <c r="K3" s="137"/>
      <c r="L3" s="137"/>
      <c r="M3" s="137"/>
    </row>
    <row r="4" spans="1:13" x14ac:dyDescent="0.2">
      <c r="A4" s="305" t="s">
        <v>2</v>
      </c>
      <c r="B4" s="305"/>
      <c r="C4" s="305"/>
      <c r="D4" s="305"/>
      <c r="E4" s="305"/>
      <c r="F4" s="305"/>
      <c r="G4" s="305"/>
      <c r="H4" s="136"/>
      <c r="I4" s="136"/>
      <c r="J4" s="136"/>
      <c r="K4" s="136"/>
      <c r="L4" s="136"/>
      <c r="M4" s="136"/>
    </row>
    <row r="5" spans="1:13" ht="15" thickBot="1" x14ac:dyDescent="0.25">
      <c r="A5" s="309"/>
      <c r="B5" s="309"/>
      <c r="C5" s="309"/>
      <c r="D5" s="309"/>
      <c r="E5" s="281"/>
      <c r="F5" s="281"/>
      <c r="G5" s="281"/>
      <c r="H5" s="136"/>
      <c r="I5" s="136"/>
      <c r="J5" s="136"/>
      <c r="K5" s="136"/>
      <c r="L5" s="136"/>
      <c r="M5" s="136"/>
    </row>
    <row r="6" spans="1:13" s="32" customFormat="1" ht="29.25" customHeight="1" thickBot="1" x14ac:dyDescent="0.25">
      <c r="A6" s="31"/>
      <c r="B6" s="31"/>
      <c r="C6" s="31"/>
      <c r="D6" s="31"/>
      <c r="E6" s="47" t="s">
        <v>3</v>
      </c>
      <c r="F6" s="38" t="s">
        <v>118</v>
      </c>
      <c r="G6" s="37" t="s">
        <v>4</v>
      </c>
    </row>
    <row r="7" spans="1:13" s="32" customFormat="1" ht="12" x14ac:dyDescent="0.2">
      <c r="A7" s="33"/>
      <c r="B7" s="308" t="s">
        <v>5</v>
      </c>
      <c r="C7" s="308"/>
      <c r="D7" s="308"/>
      <c r="E7" s="39"/>
      <c r="F7" s="39"/>
      <c r="G7" s="48"/>
    </row>
    <row r="8" spans="1:13" s="32" customFormat="1" ht="12" x14ac:dyDescent="0.2">
      <c r="A8" s="34">
        <v>1</v>
      </c>
      <c r="B8" s="300" t="s">
        <v>156</v>
      </c>
      <c r="C8" s="300"/>
      <c r="D8" s="300"/>
      <c r="E8" s="40">
        <v>0</v>
      </c>
      <c r="F8" s="40">
        <v>0</v>
      </c>
      <c r="G8" s="49">
        <v>-4000</v>
      </c>
    </row>
    <row r="9" spans="1:13" s="32" customFormat="1" ht="12" x14ac:dyDescent="0.2">
      <c r="A9" s="35"/>
      <c r="B9" s="294" t="s">
        <v>37</v>
      </c>
      <c r="C9" s="294"/>
      <c r="D9" s="294"/>
      <c r="E9" s="41">
        <f>SUM(E8:E8)</f>
        <v>0</v>
      </c>
      <c r="F9" s="41">
        <f>SUM(F8:F8)</f>
        <v>0</v>
      </c>
      <c r="G9" s="50">
        <f>SUM(G8:G8)</f>
        <v>-4000</v>
      </c>
    </row>
    <row r="10" spans="1:13" s="32" customFormat="1" ht="12" x14ac:dyDescent="0.2">
      <c r="A10" s="36"/>
      <c r="B10" s="310" t="s">
        <v>38</v>
      </c>
      <c r="C10" s="310"/>
      <c r="D10" s="310"/>
      <c r="E10" s="40"/>
      <c r="F10" s="40"/>
      <c r="G10" s="49"/>
    </row>
    <row r="11" spans="1:13" s="32" customFormat="1" ht="12.75" customHeight="1" x14ac:dyDescent="0.2">
      <c r="A11" s="34">
        <v>2</v>
      </c>
      <c r="B11" s="300" t="s">
        <v>154</v>
      </c>
      <c r="C11" s="300"/>
      <c r="D11" s="300"/>
      <c r="E11" s="40">
        <v>0</v>
      </c>
      <c r="F11" s="40">
        <v>0</v>
      </c>
      <c r="G11" s="49">
        <v>4000</v>
      </c>
    </row>
    <row r="12" spans="1:13" s="32" customFormat="1" ht="12" x14ac:dyDescent="0.2">
      <c r="A12" s="35"/>
      <c r="B12" s="294" t="s">
        <v>39</v>
      </c>
      <c r="C12" s="294"/>
      <c r="D12" s="307"/>
      <c r="E12" s="41">
        <f>SUM(E11:E11)</f>
        <v>0</v>
      </c>
      <c r="F12" s="41">
        <f>SUM(F11:F11)</f>
        <v>0</v>
      </c>
      <c r="G12" s="50">
        <f>SUM(G11:G11)</f>
        <v>4000</v>
      </c>
    </row>
    <row r="13" spans="1:13" s="32" customFormat="1" ht="12" x14ac:dyDescent="0.2">
      <c r="A13" s="43"/>
      <c r="B13" s="306" t="s">
        <v>7</v>
      </c>
      <c r="C13" s="306"/>
      <c r="D13" s="306"/>
      <c r="E13" s="42"/>
      <c r="F13" s="42"/>
      <c r="G13" s="51"/>
    </row>
    <row r="14" spans="1:13" s="193" customFormat="1" ht="36.75" customHeight="1" x14ac:dyDescent="0.2">
      <c r="A14" s="190">
        <v>1</v>
      </c>
      <c r="B14" s="282" t="s">
        <v>200</v>
      </c>
      <c r="C14" s="282"/>
      <c r="D14" s="283"/>
      <c r="E14" s="191"/>
      <c r="F14" s="191"/>
      <c r="G14" s="192">
        <v>1357</v>
      </c>
    </row>
    <row r="15" spans="1:13" s="193" customFormat="1" ht="12.75" customHeight="1" x14ac:dyDescent="0.2">
      <c r="A15" s="190">
        <v>2</v>
      </c>
      <c r="B15" s="295" t="s">
        <v>202</v>
      </c>
      <c r="C15" s="296"/>
      <c r="D15" s="297"/>
      <c r="E15" s="191"/>
      <c r="F15" s="191"/>
      <c r="G15" s="192"/>
    </row>
    <row r="16" spans="1:13" s="193" customFormat="1" ht="36" customHeight="1" x14ac:dyDescent="0.2">
      <c r="A16" s="190"/>
      <c r="B16" s="298"/>
      <c r="C16" s="298"/>
      <c r="D16" s="299"/>
      <c r="E16" s="191"/>
      <c r="F16" s="191"/>
      <c r="G16" s="192">
        <v>428</v>
      </c>
    </row>
    <row r="17" spans="1:7" s="32" customFormat="1" ht="36.75" customHeight="1" x14ac:dyDescent="0.2">
      <c r="A17" s="34">
        <v>3</v>
      </c>
      <c r="B17" s="300" t="s">
        <v>167</v>
      </c>
      <c r="C17" s="300"/>
      <c r="D17" s="301"/>
      <c r="E17" s="44"/>
      <c r="F17" s="44"/>
      <c r="G17" s="49">
        <v>29</v>
      </c>
    </row>
    <row r="18" spans="1:7" s="32" customFormat="1" ht="50.85" customHeight="1" x14ac:dyDescent="0.2">
      <c r="A18" s="34">
        <v>4</v>
      </c>
      <c r="B18" s="300" t="s">
        <v>201</v>
      </c>
      <c r="C18" s="300"/>
      <c r="D18" s="301"/>
      <c r="E18" s="212"/>
      <c r="F18" s="212"/>
      <c r="G18" s="213">
        <v>1728</v>
      </c>
    </row>
    <row r="19" spans="1:7" s="32" customFormat="1" ht="49.5" customHeight="1" x14ac:dyDescent="0.2">
      <c r="A19" s="34">
        <v>5</v>
      </c>
      <c r="B19" s="291" t="s">
        <v>181</v>
      </c>
      <c r="C19" s="292"/>
      <c r="D19" s="293"/>
      <c r="E19" s="44"/>
      <c r="F19" s="44"/>
      <c r="G19" s="49">
        <v>343</v>
      </c>
    </row>
    <row r="20" spans="1:7" s="32" customFormat="1" ht="60.75" customHeight="1" x14ac:dyDescent="0.2">
      <c r="A20" s="34">
        <v>6</v>
      </c>
      <c r="B20" s="286" t="s">
        <v>208</v>
      </c>
      <c r="C20" s="287"/>
      <c r="D20" s="288"/>
      <c r="E20" s="44" t="s">
        <v>41</v>
      </c>
      <c r="F20" s="44"/>
      <c r="G20" s="49">
        <v>177</v>
      </c>
    </row>
    <row r="21" spans="1:7" s="32" customFormat="1" ht="12" x14ac:dyDescent="0.2">
      <c r="A21" s="35"/>
      <c r="B21" s="294" t="s">
        <v>42</v>
      </c>
      <c r="C21" s="294"/>
      <c r="D21" s="294"/>
      <c r="E21" s="41">
        <f>SUM(E14:E20)</f>
        <v>0</v>
      </c>
      <c r="F21" s="41">
        <f>SUM(F14:F20)</f>
        <v>0</v>
      </c>
      <c r="G21" s="50">
        <f>SUM(G14:G20)</f>
        <v>4062</v>
      </c>
    </row>
    <row r="22" spans="1:7" s="32" customFormat="1" ht="12" x14ac:dyDescent="0.2">
      <c r="A22" s="46"/>
      <c r="B22" s="284" t="s">
        <v>8</v>
      </c>
      <c r="C22" s="284"/>
      <c r="D22" s="285"/>
      <c r="E22" s="45"/>
      <c r="F22" s="45"/>
      <c r="G22" s="52"/>
    </row>
    <row r="23" spans="1:7" s="32" customFormat="1" ht="73.5" customHeight="1" x14ac:dyDescent="0.2">
      <c r="A23" s="34">
        <v>1</v>
      </c>
      <c r="B23" s="286" t="s">
        <v>182</v>
      </c>
      <c r="C23" s="287"/>
      <c r="D23" s="288"/>
      <c r="E23" s="44"/>
      <c r="F23" s="44"/>
      <c r="G23" s="49">
        <v>1389</v>
      </c>
    </row>
    <row r="24" spans="1:7" s="32" customFormat="1" ht="39" customHeight="1" x14ac:dyDescent="0.2">
      <c r="A24" s="34">
        <v>2</v>
      </c>
      <c r="B24" s="286" t="s">
        <v>166</v>
      </c>
      <c r="C24" s="287"/>
      <c r="D24" s="288"/>
      <c r="E24" s="44"/>
      <c r="F24" s="44"/>
      <c r="G24" s="49">
        <v>178</v>
      </c>
    </row>
    <row r="25" spans="1:7" s="32" customFormat="1" ht="37.5" customHeight="1" x14ac:dyDescent="0.2">
      <c r="A25" s="34">
        <v>3</v>
      </c>
      <c r="B25" s="286" t="s">
        <v>149</v>
      </c>
      <c r="C25" s="287"/>
      <c r="D25" s="288"/>
      <c r="E25" s="44"/>
      <c r="F25" s="44"/>
      <c r="G25" s="49">
        <v>8790</v>
      </c>
    </row>
    <row r="26" spans="1:7" s="32" customFormat="1" ht="12" x14ac:dyDescent="0.2">
      <c r="A26" s="35"/>
      <c r="B26" s="294" t="s">
        <v>43</v>
      </c>
      <c r="C26" s="294"/>
      <c r="D26" s="294"/>
      <c r="E26" s="41">
        <f>SUM(E23:E25)</f>
        <v>0</v>
      </c>
      <c r="F26" s="41">
        <f>SUM(F23:F25)</f>
        <v>0</v>
      </c>
      <c r="G26" s="50">
        <f>SUM(G23:G25)</f>
        <v>10357</v>
      </c>
    </row>
    <row r="27" spans="1:7" ht="15.75" thickBot="1" x14ac:dyDescent="0.3">
      <c r="A27" s="240"/>
      <c r="B27" s="289" t="s">
        <v>171</v>
      </c>
      <c r="C27" s="289"/>
      <c r="D27" s="290"/>
      <c r="E27" s="194">
        <v>0</v>
      </c>
      <c r="F27" s="194">
        <v>0</v>
      </c>
      <c r="G27" s="195">
        <f>G9+G12+G21+G26</f>
        <v>14419</v>
      </c>
    </row>
  </sheetData>
  <mergeCells count="25">
    <mergeCell ref="A1:G1"/>
    <mergeCell ref="A2:G2"/>
    <mergeCell ref="A3:G3"/>
    <mergeCell ref="A4:G4"/>
    <mergeCell ref="B13:D13"/>
    <mergeCell ref="B12:D12"/>
    <mergeCell ref="B7:D7"/>
    <mergeCell ref="A5:G5"/>
    <mergeCell ref="B8:D8"/>
    <mergeCell ref="B9:D9"/>
    <mergeCell ref="B11:D11"/>
    <mergeCell ref="B10:D10"/>
    <mergeCell ref="B14:D14"/>
    <mergeCell ref="B22:D22"/>
    <mergeCell ref="B23:D23"/>
    <mergeCell ref="B24:D24"/>
    <mergeCell ref="B27:D27"/>
    <mergeCell ref="B19:D19"/>
    <mergeCell ref="B20:D20"/>
    <mergeCell ref="B21:D21"/>
    <mergeCell ref="B25:D25"/>
    <mergeCell ref="B26:D26"/>
    <mergeCell ref="B15:D16"/>
    <mergeCell ref="B18:D18"/>
    <mergeCell ref="B17:D17"/>
  </mergeCells>
  <printOptions horizontalCentered="1"/>
  <pageMargins left="0.7" right="0.7" top="0.65" bottom="0.46" header="0.3" footer="0.21"/>
  <pageSetup scale="72"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view="pageBreakPreview" zoomScale="85" zoomScaleNormal="100" zoomScaleSheetLayoutView="85" workbookViewId="0">
      <selection activeCell="D11" sqref="D11:M11"/>
    </sheetView>
  </sheetViews>
  <sheetFormatPr defaultRowHeight="14.25" x14ac:dyDescent="0.2"/>
  <cols>
    <col min="1" max="1" width="35" style="120" customWidth="1"/>
    <col min="2" max="3" width="7.7109375" style="120" customWidth="1"/>
    <col min="4" max="4" width="10.7109375" style="120" customWidth="1"/>
    <col min="5" max="5" width="7.140625" style="180" customWidth="1"/>
    <col min="6" max="6" width="7.7109375" style="180" customWidth="1"/>
    <col min="7" max="7" width="8.7109375" style="180" customWidth="1"/>
    <col min="8" max="8" width="7.140625" style="120" customWidth="1"/>
    <col min="9" max="9" width="7.7109375" style="120" customWidth="1"/>
    <col min="10" max="10" width="8.7109375" style="120" bestFit="1" customWidth="1"/>
    <col min="11" max="11" width="7.28515625" style="120" customWidth="1"/>
    <col min="12" max="12" width="7.7109375" style="120" customWidth="1"/>
    <col min="13" max="13" width="8.7109375" style="120" bestFit="1" customWidth="1"/>
    <col min="14" max="15" width="7.7109375" style="120" customWidth="1"/>
    <col min="16" max="17" width="10.85546875" style="120" customWidth="1"/>
    <col min="18" max="18" width="11.5703125" style="120" customWidth="1"/>
    <col min="19" max="20" width="8.28515625" style="120" customWidth="1"/>
    <col min="21" max="21" width="10.42578125" style="120" customWidth="1"/>
    <col min="22" max="23" width="8.28515625" style="120" customWidth="1"/>
    <col min="24" max="24" width="12.7109375" style="120" customWidth="1"/>
    <col min="25" max="26" width="8.28515625" style="120" customWidth="1"/>
    <col min="27" max="27" width="12.7109375" style="120" customWidth="1"/>
    <col min="28" max="16384" width="9.140625" style="120"/>
  </cols>
  <sheetData>
    <row r="1" spans="1:27" ht="18" x14ac:dyDescent="0.25">
      <c r="A1" s="253" t="s">
        <v>46</v>
      </c>
      <c r="B1" s="253"/>
      <c r="C1" s="253"/>
      <c r="D1" s="253"/>
      <c r="E1" s="253"/>
      <c r="F1" s="253"/>
      <c r="G1" s="253"/>
      <c r="H1" s="253"/>
      <c r="I1" s="253"/>
      <c r="J1" s="253"/>
      <c r="K1" s="253"/>
      <c r="L1" s="253"/>
      <c r="M1" s="253"/>
      <c r="N1" s="253"/>
      <c r="O1" s="253"/>
      <c r="P1" s="253"/>
      <c r="Q1" s="253"/>
      <c r="R1" s="253"/>
      <c r="S1" s="253"/>
      <c r="T1" s="253"/>
      <c r="U1" s="253"/>
      <c r="V1" s="6"/>
      <c r="W1" s="6"/>
      <c r="X1" s="6"/>
      <c r="Y1" s="6"/>
      <c r="Z1" s="6"/>
      <c r="AA1" s="6"/>
    </row>
    <row r="2" spans="1:27" ht="15" x14ac:dyDescent="0.2">
      <c r="A2" s="254" t="s">
        <v>175</v>
      </c>
      <c r="B2" s="254"/>
      <c r="C2" s="254"/>
      <c r="D2" s="254"/>
      <c r="E2" s="254"/>
      <c r="F2" s="254"/>
      <c r="G2" s="254"/>
      <c r="H2" s="254"/>
      <c r="I2" s="254"/>
      <c r="J2" s="254"/>
      <c r="K2" s="254"/>
      <c r="L2" s="254"/>
      <c r="M2" s="254"/>
      <c r="N2" s="254"/>
      <c r="O2" s="254"/>
      <c r="P2" s="254"/>
      <c r="Q2" s="254"/>
      <c r="R2" s="254"/>
      <c r="S2" s="254"/>
      <c r="T2" s="254"/>
      <c r="U2" s="254"/>
      <c r="V2" s="7"/>
      <c r="W2" s="7"/>
      <c r="X2" s="7"/>
      <c r="Y2" s="7"/>
      <c r="Z2" s="7"/>
      <c r="AA2" s="7"/>
    </row>
    <row r="3" spans="1:27" x14ac:dyDescent="0.2">
      <c r="A3" s="255" t="s">
        <v>1</v>
      </c>
      <c r="B3" s="255"/>
      <c r="C3" s="255"/>
      <c r="D3" s="255"/>
      <c r="E3" s="255"/>
      <c r="F3" s="255"/>
      <c r="G3" s="255"/>
      <c r="H3" s="255"/>
      <c r="I3" s="255"/>
      <c r="J3" s="255"/>
      <c r="K3" s="255"/>
      <c r="L3" s="255"/>
      <c r="M3" s="255"/>
      <c r="N3" s="255"/>
      <c r="O3" s="255"/>
      <c r="P3" s="255"/>
      <c r="Q3" s="255"/>
      <c r="R3" s="255"/>
      <c r="S3" s="255"/>
      <c r="T3" s="255"/>
      <c r="U3" s="255"/>
      <c r="V3" s="137"/>
      <c r="W3" s="137"/>
      <c r="X3" s="137"/>
      <c r="Y3" s="137"/>
      <c r="Z3" s="137"/>
      <c r="AA3" s="137"/>
    </row>
    <row r="4" spans="1:27" x14ac:dyDescent="0.2">
      <c r="A4" s="303" t="s">
        <v>2</v>
      </c>
      <c r="B4" s="303"/>
      <c r="C4" s="303"/>
      <c r="D4" s="303"/>
      <c r="E4" s="303"/>
      <c r="F4" s="303"/>
      <c r="G4" s="303"/>
      <c r="H4" s="303"/>
      <c r="I4" s="303"/>
      <c r="J4" s="303"/>
      <c r="K4" s="303"/>
      <c r="L4" s="303"/>
      <c r="M4" s="303"/>
      <c r="N4" s="303"/>
      <c r="O4" s="303"/>
      <c r="P4" s="303"/>
      <c r="Q4" s="303"/>
      <c r="R4" s="303"/>
      <c r="S4" s="303"/>
      <c r="T4" s="303"/>
      <c r="U4" s="303"/>
      <c r="V4" s="136"/>
      <c r="W4" s="136"/>
      <c r="X4" s="136"/>
      <c r="Y4" s="136"/>
      <c r="Z4" s="136"/>
      <c r="AA4" s="136"/>
    </row>
    <row r="5" spans="1:27" x14ac:dyDescent="0.2">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row>
    <row r="6" spans="1:27" ht="9" customHeight="1" thickBot="1" x14ac:dyDescent="0.25">
      <c r="A6" s="157"/>
      <c r="B6" s="157"/>
      <c r="C6" s="157"/>
      <c r="D6" s="157"/>
      <c r="E6" s="157"/>
      <c r="F6" s="157"/>
      <c r="G6" s="157"/>
      <c r="H6" s="157"/>
      <c r="I6" s="157"/>
      <c r="J6" s="157"/>
      <c r="K6" s="157"/>
      <c r="L6" s="157"/>
      <c r="M6" s="157"/>
      <c r="N6" s="157"/>
      <c r="O6" s="157"/>
      <c r="P6" s="157"/>
      <c r="Q6" s="157"/>
      <c r="R6" s="157"/>
      <c r="S6" s="157"/>
      <c r="T6" s="157"/>
      <c r="U6" s="157"/>
      <c r="V6" s="136"/>
      <c r="W6" s="136"/>
      <c r="X6" s="136"/>
      <c r="Y6" s="136"/>
      <c r="Z6" s="136"/>
      <c r="AA6" s="136"/>
    </row>
    <row r="7" spans="1:27" ht="40.5" customHeight="1" x14ac:dyDescent="0.2">
      <c r="A7" s="261" t="s">
        <v>124</v>
      </c>
      <c r="B7" s="264" t="s">
        <v>150</v>
      </c>
      <c r="C7" s="264"/>
      <c r="D7" s="264"/>
      <c r="E7" s="272" t="s">
        <v>196</v>
      </c>
      <c r="F7" s="313"/>
      <c r="G7" s="314"/>
      <c r="H7" s="264" t="s">
        <v>120</v>
      </c>
      <c r="I7" s="273"/>
      <c r="J7" s="274"/>
      <c r="K7" s="264" t="s">
        <v>168</v>
      </c>
      <c r="L7" s="273"/>
      <c r="M7" s="274"/>
      <c r="N7" s="264" t="s">
        <v>44</v>
      </c>
      <c r="O7" s="264"/>
      <c r="P7" s="264"/>
      <c r="Q7" s="148" t="s">
        <v>45</v>
      </c>
      <c r="R7" s="148" t="s">
        <v>127</v>
      </c>
      <c r="S7" s="264" t="s">
        <v>197</v>
      </c>
      <c r="T7" s="264"/>
      <c r="U7" s="265"/>
    </row>
    <row r="8" spans="1:27" ht="28.5" x14ac:dyDescent="0.2">
      <c r="A8" s="262"/>
      <c r="B8" s="142" t="s">
        <v>3</v>
      </c>
      <c r="C8" s="142" t="s">
        <v>119</v>
      </c>
      <c r="D8" s="142" t="s">
        <v>4</v>
      </c>
      <c r="E8" s="142" t="s">
        <v>3</v>
      </c>
      <c r="F8" s="142" t="s">
        <v>119</v>
      </c>
      <c r="G8" s="142" t="s">
        <v>4</v>
      </c>
      <c r="H8" s="142" t="s">
        <v>3</v>
      </c>
      <c r="I8" s="142" t="s">
        <v>119</v>
      </c>
      <c r="J8" s="142" t="s">
        <v>4</v>
      </c>
      <c r="K8" s="142" t="s">
        <v>3</v>
      </c>
      <c r="L8" s="142" t="s">
        <v>119</v>
      </c>
      <c r="M8" s="142" t="s">
        <v>4</v>
      </c>
      <c r="N8" s="142" t="s">
        <v>3</v>
      </c>
      <c r="O8" s="142" t="s">
        <v>119</v>
      </c>
      <c r="P8" s="142" t="s">
        <v>4</v>
      </c>
      <c r="Q8" s="142" t="s">
        <v>4</v>
      </c>
      <c r="R8" s="142" t="s">
        <v>4</v>
      </c>
      <c r="S8" s="142" t="s">
        <v>3</v>
      </c>
      <c r="T8" s="142" t="s">
        <v>119</v>
      </c>
      <c r="U8" s="150" t="s">
        <v>4</v>
      </c>
    </row>
    <row r="9" spans="1:27" x14ac:dyDescent="0.2">
      <c r="A9" s="143" t="s">
        <v>155</v>
      </c>
      <c r="B9" s="158">
        <v>1582</v>
      </c>
      <c r="C9" s="158">
        <v>1355</v>
      </c>
      <c r="D9" s="229">
        <v>304285</v>
      </c>
      <c r="E9" s="186">
        <v>0</v>
      </c>
      <c r="F9" s="186">
        <v>0</v>
      </c>
      <c r="G9" s="186">
        <v>0</v>
      </c>
      <c r="H9" s="158">
        <v>0</v>
      </c>
      <c r="I9" s="158">
        <v>0</v>
      </c>
      <c r="J9" s="229">
        <v>0</v>
      </c>
      <c r="K9" s="158">
        <v>0</v>
      </c>
      <c r="L9" s="158">
        <v>0</v>
      </c>
      <c r="M9" s="158">
        <v>-15206</v>
      </c>
      <c r="N9" s="158">
        <v>0</v>
      </c>
      <c r="O9" s="158">
        <v>0</v>
      </c>
      <c r="P9" s="229">
        <v>2153</v>
      </c>
      <c r="Q9" s="158">
        <v>0</v>
      </c>
      <c r="R9" s="158">
        <v>0</v>
      </c>
      <c r="S9" s="158">
        <f>B9+N9</f>
        <v>1582</v>
      </c>
      <c r="T9" s="158">
        <f>C9+O9</f>
        <v>1355</v>
      </c>
      <c r="U9" s="197">
        <f>D9+M9+P9+R9+J9</f>
        <v>291232</v>
      </c>
    </row>
    <row r="10" spans="1:27" s="180" customFormat="1" x14ac:dyDescent="0.2">
      <c r="A10" s="160" t="s">
        <v>176</v>
      </c>
      <c r="B10" s="126">
        <v>15</v>
      </c>
      <c r="C10" s="126">
        <v>14</v>
      </c>
      <c r="D10" s="230">
        <v>2737</v>
      </c>
      <c r="E10" s="126">
        <v>0</v>
      </c>
      <c r="F10" s="126">
        <v>0</v>
      </c>
      <c r="G10" s="126">
        <v>0</v>
      </c>
      <c r="H10" s="126">
        <v>0</v>
      </c>
      <c r="I10" s="126">
        <v>0</v>
      </c>
      <c r="J10" s="230">
        <v>0</v>
      </c>
      <c r="K10" s="126">
        <v>0</v>
      </c>
      <c r="L10" s="126">
        <v>0</v>
      </c>
      <c r="M10" s="126">
        <v>-137</v>
      </c>
      <c r="N10" s="126">
        <v>0</v>
      </c>
      <c r="O10" s="126">
        <v>0</v>
      </c>
      <c r="P10" s="230">
        <v>0</v>
      </c>
      <c r="Q10" s="126">
        <v>0</v>
      </c>
      <c r="R10" s="126">
        <v>0</v>
      </c>
      <c r="S10" s="126">
        <f>B10+N10</f>
        <v>15</v>
      </c>
      <c r="T10" s="126">
        <f>C10+O10</f>
        <v>14</v>
      </c>
      <c r="U10" s="123">
        <f>D10+J10+M10+P10+Q10+R10</f>
        <v>2600</v>
      </c>
    </row>
    <row r="11" spans="1:27" ht="15" x14ac:dyDescent="0.25">
      <c r="A11" s="13" t="s">
        <v>121</v>
      </c>
      <c r="B11" s="107">
        <f t="shared" ref="B11:U11" si="0">SUM(B9:B10)</f>
        <v>1597</v>
      </c>
      <c r="C11" s="107">
        <f t="shared" si="0"/>
        <v>1369</v>
      </c>
      <c r="D11" s="196">
        <f t="shared" si="0"/>
        <v>307022</v>
      </c>
      <c r="E11" s="107">
        <f t="shared" ref="E11" si="1">SUM(E9:E10)</f>
        <v>0</v>
      </c>
      <c r="F11" s="107">
        <f t="shared" ref="F11" si="2">SUM(F9:F10)</f>
        <v>0</v>
      </c>
      <c r="G11" s="196">
        <f t="shared" ref="G11" si="3">SUM(G9:G10)</f>
        <v>0</v>
      </c>
      <c r="H11" s="107">
        <f t="shared" si="0"/>
        <v>0</v>
      </c>
      <c r="I11" s="107">
        <f t="shared" si="0"/>
        <v>0</v>
      </c>
      <c r="J11" s="231">
        <f t="shared" si="0"/>
        <v>0</v>
      </c>
      <c r="K11" s="107">
        <f t="shared" si="0"/>
        <v>0</v>
      </c>
      <c r="L11" s="107">
        <f t="shared" si="0"/>
        <v>0</v>
      </c>
      <c r="M11" s="107">
        <f t="shared" si="0"/>
        <v>-15343</v>
      </c>
      <c r="N11" s="107">
        <f t="shared" si="0"/>
        <v>0</v>
      </c>
      <c r="O11" s="107">
        <f t="shared" si="0"/>
        <v>0</v>
      </c>
      <c r="P11" s="231">
        <f t="shared" si="0"/>
        <v>2153</v>
      </c>
      <c r="Q11" s="107">
        <f t="shared" si="0"/>
        <v>0</v>
      </c>
      <c r="R11" s="107">
        <f t="shared" si="0"/>
        <v>0</v>
      </c>
      <c r="S11" s="107">
        <f t="shared" si="0"/>
        <v>1597</v>
      </c>
      <c r="T11" s="107">
        <f t="shared" si="0"/>
        <v>1369</v>
      </c>
      <c r="U11" s="198">
        <f t="shared" si="0"/>
        <v>293832</v>
      </c>
    </row>
    <row r="12" spans="1:27" x14ac:dyDescent="0.2">
      <c r="A12" s="161" t="s">
        <v>18</v>
      </c>
      <c r="B12" s="162"/>
      <c r="C12" s="162">
        <v>0</v>
      </c>
      <c r="D12" s="162"/>
      <c r="E12" s="162"/>
      <c r="F12" s="162"/>
      <c r="G12" s="162"/>
      <c r="H12" s="162"/>
      <c r="I12" s="162">
        <v>0</v>
      </c>
      <c r="J12" s="162"/>
      <c r="K12" s="162"/>
      <c r="L12" s="162">
        <v>0</v>
      </c>
      <c r="M12" s="162"/>
      <c r="N12" s="162"/>
      <c r="O12" s="162">
        <v>0</v>
      </c>
      <c r="P12" s="162"/>
      <c r="Q12" s="162"/>
      <c r="R12" s="162"/>
      <c r="S12" s="162"/>
      <c r="T12" s="162">
        <f>C12+O12+I12</f>
        <v>0</v>
      </c>
      <c r="U12" s="163"/>
    </row>
    <row r="13" spans="1:27" x14ac:dyDescent="0.2">
      <c r="A13" s="160" t="s">
        <v>122</v>
      </c>
      <c r="B13" s="126"/>
      <c r="C13" s="126">
        <f>C11+C12</f>
        <v>1369</v>
      </c>
      <c r="D13" s="126"/>
      <c r="E13" s="126"/>
      <c r="F13" s="126"/>
      <c r="G13" s="126"/>
      <c r="H13" s="126"/>
      <c r="I13" s="126">
        <f>I11+I12</f>
        <v>0</v>
      </c>
      <c r="J13" s="126"/>
      <c r="K13" s="126"/>
      <c r="L13" s="126">
        <f>L11+L12</f>
        <v>0</v>
      </c>
      <c r="M13" s="126"/>
      <c r="N13" s="126"/>
      <c r="O13" s="126">
        <f>O11+O12</f>
        <v>0</v>
      </c>
      <c r="P13" s="126"/>
      <c r="Q13" s="126"/>
      <c r="R13" s="126"/>
      <c r="S13" s="126"/>
      <c r="T13" s="162">
        <f>T11+T12</f>
        <v>1369</v>
      </c>
      <c r="U13" s="123"/>
    </row>
    <row r="14" spans="1:27" x14ac:dyDescent="0.2">
      <c r="A14" s="160"/>
      <c r="B14" s="126"/>
      <c r="C14" s="126"/>
      <c r="D14" s="126"/>
      <c r="E14" s="126"/>
      <c r="F14" s="126"/>
      <c r="G14" s="126"/>
      <c r="H14" s="126"/>
      <c r="I14" s="126"/>
      <c r="J14" s="126"/>
      <c r="K14" s="126"/>
      <c r="L14" s="126"/>
      <c r="M14" s="126"/>
      <c r="N14" s="126"/>
      <c r="O14" s="126"/>
      <c r="P14" s="126"/>
      <c r="Q14" s="126"/>
      <c r="R14" s="126"/>
      <c r="S14" s="126"/>
      <c r="T14" s="126"/>
      <c r="U14" s="123"/>
    </row>
    <row r="15" spans="1:27" x14ac:dyDescent="0.2">
      <c r="A15" s="160" t="s">
        <v>19</v>
      </c>
      <c r="B15" s="126"/>
      <c r="C15" s="126"/>
      <c r="D15" s="126"/>
      <c r="E15" s="126"/>
      <c r="F15" s="126"/>
      <c r="G15" s="126"/>
      <c r="H15" s="126"/>
      <c r="I15" s="126"/>
      <c r="J15" s="126"/>
      <c r="K15" s="126"/>
      <c r="L15" s="126"/>
      <c r="M15" s="126"/>
      <c r="N15" s="126"/>
      <c r="O15" s="126"/>
      <c r="P15" s="126"/>
      <c r="Q15" s="126"/>
      <c r="R15" s="126"/>
      <c r="S15" s="126"/>
      <c r="T15" s="126"/>
      <c r="U15" s="123"/>
    </row>
    <row r="16" spans="1:27" x14ac:dyDescent="0.2">
      <c r="A16" s="164" t="s">
        <v>20</v>
      </c>
      <c r="B16" s="126"/>
      <c r="C16" s="126">
        <v>0</v>
      </c>
      <c r="D16" s="126"/>
      <c r="E16" s="126"/>
      <c r="F16" s="126"/>
      <c r="G16" s="126"/>
      <c r="H16" s="126"/>
      <c r="I16" s="126">
        <v>0</v>
      </c>
      <c r="J16" s="126"/>
      <c r="K16" s="126"/>
      <c r="L16" s="126">
        <v>0</v>
      </c>
      <c r="M16" s="126"/>
      <c r="N16" s="126"/>
      <c r="O16" s="126">
        <v>0</v>
      </c>
      <c r="P16" s="126"/>
      <c r="Q16" s="126"/>
      <c r="R16" s="126"/>
      <c r="S16" s="126"/>
      <c r="T16" s="126">
        <f>C16+O16+I16</f>
        <v>0</v>
      </c>
      <c r="U16" s="123"/>
    </row>
    <row r="17" spans="1:21" x14ac:dyDescent="0.2">
      <c r="A17" s="165" t="s">
        <v>21</v>
      </c>
      <c r="B17" s="166"/>
      <c r="C17" s="166">
        <v>0</v>
      </c>
      <c r="D17" s="166"/>
      <c r="E17" s="166"/>
      <c r="F17" s="166"/>
      <c r="G17" s="166"/>
      <c r="H17" s="166"/>
      <c r="I17" s="166">
        <v>0</v>
      </c>
      <c r="J17" s="166"/>
      <c r="K17" s="166"/>
      <c r="L17" s="166">
        <v>0</v>
      </c>
      <c r="M17" s="166"/>
      <c r="N17" s="166"/>
      <c r="O17" s="166">
        <v>0</v>
      </c>
      <c r="P17" s="166"/>
      <c r="Q17" s="166"/>
      <c r="R17" s="166"/>
      <c r="S17" s="166"/>
      <c r="T17" s="126">
        <f>C17+O17+I16</f>
        <v>0</v>
      </c>
      <c r="U17" s="167"/>
    </row>
    <row r="18" spans="1:21" ht="15" thickBot="1" x14ac:dyDescent="0.25">
      <c r="A18" s="168" t="s">
        <v>123</v>
      </c>
      <c r="B18" s="169"/>
      <c r="C18" s="169">
        <f>C13+C16+C17</f>
        <v>1369</v>
      </c>
      <c r="D18" s="169"/>
      <c r="E18" s="169"/>
      <c r="F18" s="169"/>
      <c r="G18" s="169"/>
      <c r="H18" s="169"/>
      <c r="I18" s="169">
        <f>I13+I16+I17</f>
        <v>0</v>
      </c>
      <c r="J18" s="169"/>
      <c r="K18" s="169"/>
      <c r="L18" s="169">
        <f>L13+L16+L17</f>
        <v>0</v>
      </c>
      <c r="M18" s="169"/>
      <c r="N18" s="169"/>
      <c r="O18" s="169">
        <f>O13+O16+O17</f>
        <v>0</v>
      </c>
      <c r="P18" s="169"/>
      <c r="Q18" s="169"/>
      <c r="R18" s="169"/>
      <c r="S18" s="169"/>
      <c r="T18" s="169">
        <f>SUM(T13,T16:T17)</f>
        <v>1369</v>
      </c>
      <c r="U18" s="170"/>
    </row>
    <row r="20" spans="1:21" ht="15" x14ac:dyDescent="0.25">
      <c r="A20" s="5" t="s">
        <v>204</v>
      </c>
    </row>
    <row r="21" spans="1:21" x14ac:dyDescent="0.2">
      <c r="A21" s="311"/>
      <c r="B21" s="311"/>
      <c r="C21" s="311"/>
      <c r="D21" s="311"/>
      <c r="E21" s="311"/>
      <c r="F21" s="311"/>
      <c r="G21" s="311"/>
      <c r="H21" s="311"/>
      <c r="I21" s="311"/>
      <c r="J21" s="311"/>
      <c r="K21" s="311"/>
      <c r="L21" s="311"/>
      <c r="M21" s="311"/>
      <c r="N21" s="311"/>
      <c r="O21" s="311"/>
      <c r="P21" s="311"/>
      <c r="Q21" s="311"/>
      <c r="R21" s="311"/>
      <c r="S21" s="311"/>
      <c r="T21" s="311"/>
      <c r="U21" s="311"/>
    </row>
    <row r="22" spans="1:21" x14ac:dyDescent="0.2">
      <c r="A22" s="311"/>
      <c r="B22" s="311"/>
      <c r="C22" s="311"/>
      <c r="D22" s="311"/>
      <c r="E22" s="311"/>
      <c r="F22" s="311"/>
      <c r="G22" s="311"/>
      <c r="H22" s="311"/>
      <c r="I22" s="311"/>
      <c r="J22" s="311"/>
      <c r="K22" s="311"/>
      <c r="L22" s="311"/>
      <c r="M22" s="311"/>
      <c r="N22" s="311"/>
      <c r="O22" s="311"/>
      <c r="P22" s="311"/>
      <c r="Q22" s="311"/>
      <c r="R22" s="311"/>
      <c r="S22" s="311"/>
      <c r="T22" s="311"/>
      <c r="U22" s="311"/>
    </row>
    <row r="23" spans="1:21" ht="15" hidden="1" x14ac:dyDescent="0.25">
      <c r="A23" s="5" t="s">
        <v>135</v>
      </c>
    </row>
    <row r="24" spans="1:21" hidden="1" x14ac:dyDescent="0.2">
      <c r="A24" s="312"/>
      <c r="B24" s="312"/>
      <c r="C24" s="312"/>
      <c r="D24" s="312"/>
      <c r="E24" s="312"/>
      <c r="F24" s="312"/>
      <c r="G24" s="312"/>
      <c r="H24" s="312"/>
      <c r="I24" s="312"/>
      <c r="J24" s="312"/>
      <c r="K24" s="312"/>
      <c r="L24" s="312"/>
      <c r="M24" s="312"/>
      <c r="N24" s="312"/>
      <c r="O24" s="312"/>
      <c r="P24" s="312"/>
      <c r="Q24" s="312"/>
      <c r="R24" s="312"/>
      <c r="S24" s="312"/>
      <c r="T24" s="312"/>
      <c r="U24" s="312"/>
    </row>
    <row r="25" spans="1:21" hidden="1" x14ac:dyDescent="0.2">
      <c r="A25" s="312"/>
      <c r="B25" s="312"/>
      <c r="C25" s="312"/>
      <c r="D25" s="312"/>
      <c r="E25" s="312"/>
      <c r="F25" s="312"/>
      <c r="G25" s="312"/>
      <c r="H25" s="312"/>
      <c r="I25" s="312"/>
      <c r="J25" s="312"/>
      <c r="K25" s="312"/>
      <c r="L25" s="312"/>
      <c r="M25" s="312"/>
      <c r="N25" s="312"/>
      <c r="O25" s="312"/>
      <c r="P25" s="312"/>
      <c r="Q25" s="312"/>
      <c r="R25" s="312"/>
      <c r="S25" s="312"/>
      <c r="T25" s="312"/>
      <c r="U25" s="312"/>
    </row>
    <row r="26" spans="1:21" ht="15" hidden="1" x14ac:dyDescent="0.25">
      <c r="A26" s="5" t="s">
        <v>136</v>
      </c>
    </row>
    <row r="27" spans="1:21" hidden="1" x14ac:dyDescent="0.2">
      <c r="A27" s="312"/>
      <c r="B27" s="312"/>
      <c r="C27" s="312"/>
      <c r="D27" s="312"/>
      <c r="E27" s="312"/>
      <c r="F27" s="312"/>
      <c r="G27" s="312"/>
      <c r="H27" s="312"/>
      <c r="I27" s="312"/>
      <c r="J27" s="312"/>
      <c r="K27" s="312"/>
      <c r="L27" s="312"/>
      <c r="M27" s="312"/>
      <c r="N27" s="312"/>
      <c r="O27" s="312"/>
      <c r="P27" s="312"/>
      <c r="Q27" s="312"/>
      <c r="R27" s="312"/>
      <c r="S27" s="312"/>
      <c r="T27" s="312"/>
      <c r="U27" s="312"/>
    </row>
    <row r="28" spans="1:21" hidden="1" x14ac:dyDescent="0.2">
      <c r="A28" s="312"/>
      <c r="B28" s="312"/>
      <c r="C28" s="312"/>
      <c r="D28" s="312"/>
      <c r="E28" s="312"/>
      <c r="F28" s="312"/>
      <c r="G28" s="312"/>
      <c r="H28" s="312"/>
      <c r="I28" s="312"/>
      <c r="J28" s="312"/>
      <c r="K28" s="312"/>
      <c r="L28" s="312"/>
      <c r="M28" s="312"/>
      <c r="N28" s="312"/>
      <c r="O28" s="312"/>
      <c r="P28" s="312"/>
      <c r="Q28" s="312"/>
      <c r="R28" s="312"/>
      <c r="S28" s="312"/>
      <c r="T28" s="312"/>
      <c r="U28" s="312"/>
    </row>
    <row r="29" spans="1:21" hidden="1" x14ac:dyDescent="0.2"/>
    <row r="30" spans="1:21" hidden="1" x14ac:dyDescent="0.2"/>
  </sheetData>
  <mergeCells count="16">
    <mergeCell ref="A21:U22"/>
    <mergeCell ref="A28:U28"/>
    <mergeCell ref="A1:U1"/>
    <mergeCell ref="A2:U2"/>
    <mergeCell ref="A3:U3"/>
    <mergeCell ref="A4:U4"/>
    <mergeCell ref="A7:A8"/>
    <mergeCell ref="B7:D7"/>
    <mergeCell ref="H7:J7"/>
    <mergeCell ref="K7:M7"/>
    <mergeCell ref="N7:P7"/>
    <mergeCell ref="S7:U7"/>
    <mergeCell ref="A24:U24"/>
    <mergeCell ref="A25:U25"/>
    <mergeCell ref="A27:U27"/>
    <mergeCell ref="E7:G7"/>
  </mergeCells>
  <printOptions horizontalCentered="1"/>
  <pageMargins left="0.7" right="0.7" top="0.64" bottom="0.61" header="0.3" footer="0.3"/>
  <pageSetup scale="58"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view="pageBreakPreview" zoomScale="80" zoomScaleNormal="100" zoomScaleSheetLayoutView="80" workbookViewId="0">
      <selection sqref="A1:L1"/>
    </sheetView>
  </sheetViews>
  <sheetFormatPr defaultRowHeight="14.25" x14ac:dyDescent="0.2"/>
  <cols>
    <col min="1" max="1" width="37.140625" style="180" customWidth="1"/>
    <col min="2" max="3" width="8.28515625" style="180" customWidth="1"/>
    <col min="4" max="4" width="12.7109375" style="180" customWidth="1"/>
    <col min="5" max="5" width="15" style="180" customWidth="1"/>
    <col min="6" max="6" width="8.28515625" style="180" customWidth="1"/>
    <col min="7" max="7" width="9.85546875" style="180" customWidth="1"/>
    <col min="8" max="10" width="12.7109375" style="180" customWidth="1"/>
    <col min="11" max="11" width="8.28515625" style="180" customWidth="1"/>
    <col min="12" max="12" width="9.85546875" style="180" customWidth="1"/>
    <col min="13" max="14" width="8.28515625" style="180" customWidth="1"/>
    <col min="15" max="15" width="12.7109375" style="180" customWidth="1"/>
    <col min="16" max="17" width="8.28515625" style="180" customWidth="1"/>
    <col min="18" max="18" width="12.7109375" style="180" customWidth="1"/>
    <col min="19" max="16384" width="9.140625" style="180"/>
  </cols>
  <sheetData>
    <row r="1" spans="1:18" ht="18" x14ac:dyDescent="0.25">
      <c r="A1" s="253" t="s">
        <v>151</v>
      </c>
      <c r="B1" s="253"/>
      <c r="C1" s="253"/>
      <c r="D1" s="253"/>
      <c r="E1" s="253"/>
      <c r="F1" s="253"/>
      <c r="G1" s="253"/>
      <c r="H1" s="253"/>
      <c r="I1" s="253"/>
      <c r="J1" s="253"/>
      <c r="K1" s="253"/>
      <c r="L1" s="253"/>
      <c r="M1" s="6"/>
      <c r="N1" s="6"/>
      <c r="O1" s="6"/>
      <c r="P1" s="6"/>
      <c r="Q1" s="6"/>
      <c r="R1" s="6"/>
    </row>
    <row r="2" spans="1:18" ht="15" x14ac:dyDescent="0.2">
      <c r="A2" s="254" t="s">
        <v>175</v>
      </c>
      <c r="B2" s="254"/>
      <c r="C2" s="254"/>
      <c r="D2" s="254"/>
      <c r="E2" s="254"/>
      <c r="F2" s="254"/>
      <c r="G2" s="254"/>
      <c r="H2" s="254"/>
      <c r="I2" s="254"/>
      <c r="J2" s="254"/>
      <c r="K2" s="254"/>
      <c r="L2" s="254"/>
      <c r="M2" s="7"/>
      <c r="N2" s="7"/>
      <c r="O2" s="7"/>
      <c r="P2" s="7"/>
      <c r="Q2" s="7"/>
      <c r="R2" s="7"/>
    </row>
    <row r="3" spans="1:18" x14ac:dyDescent="0.2">
      <c r="A3" s="255" t="s">
        <v>1</v>
      </c>
      <c r="B3" s="255"/>
      <c r="C3" s="255"/>
      <c r="D3" s="255"/>
      <c r="E3" s="255"/>
      <c r="F3" s="255"/>
      <c r="G3" s="255"/>
      <c r="H3" s="255"/>
      <c r="I3" s="255"/>
      <c r="J3" s="255"/>
      <c r="K3" s="255"/>
      <c r="L3" s="255"/>
      <c r="M3" s="137"/>
      <c r="N3" s="137"/>
      <c r="O3" s="137"/>
      <c r="P3" s="137"/>
      <c r="Q3" s="137"/>
      <c r="R3" s="137"/>
    </row>
    <row r="4" spans="1:18" x14ac:dyDescent="0.2">
      <c r="A4" s="303" t="s">
        <v>2</v>
      </c>
      <c r="B4" s="303"/>
      <c r="C4" s="303"/>
      <c r="D4" s="303"/>
      <c r="E4" s="303"/>
      <c r="F4" s="303"/>
      <c r="G4" s="303"/>
      <c r="H4" s="303"/>
      <c r="I4" s="303"/>
      <c r="J4" s="303"/>
      <c r="K4" s="303"/>
      <c r="L4" s="303"/>
      <c r="M4" s="136"/>
      <c r="N4" s="136"/>
      <c r="O4" s="136"/>
      <c r="P4" s="136"/>
      <c r="Q4" s="136"/>
      <c r="R4" s="136"/>
    </row>
    <row r="5" spans="1:18" x14ac:dyDescent="0.2">
      <c r="A5" s="136"/>
      <c r="B5" s="136"/>
      <c r="C5" s="136"/>
      <c r="D5" s="136"/>
      <c r="E5" s="136"/>
      <c r="F5" s="136"/>
      <c r="G5" s="136"/>
      <c r="H5" s="136"/>
      <c r="I5" s="136"/>
      <c r="J5" s="136"/>
      <c r="K5" s="136"/>
      <c r="L5" s="136"/>
      <c r="M5" s="136"/>
      <c r="N5" s="136"/>
      <c r="O5" s="136"/>
      <c r="P5" s="136"/>
      <c r="Q5" s="136"/>
      <c r="R5" s="136"/>
    </row>
    <row r="6" spans="1:18" ht="15" thickBot="1" x14ac:dyDescent="0.25">
      <c r="A6" s="157"/>
      <c r="B6" s="157"/>
      <c r="C6" s="157"/>
      <c r="D6" s="157"/>
      <c r="E6" s="157"/>
      <c r="F6" s="157"/>
      <c r="G6" s="157"/>
      <c r="H6" s="157"/>
      <c r="I6" s="157"/>
      <c r="J6" s="157"/>
      <c r="K6" s="157"/>
      <c r="L6" s="157"/>
      <c r="M6" s="136"/>
      <c r="N6" s="136"/>
      <c r="O6" s="136"/>
      <c r="P6" s="136"/>
      <c r="Q6" s="136"/>
      <c r="R6" s="136"/>
    </row>
    <row r="7" spans="1:18" ht="47.25" customHeight="1" x14ac:dyDescent="0.2">
      <c r="A7" s="261" t="s">
        <v>124</v>
      </c>
      <c r="B7" s="264" t="s">
        <v>199</v>
      </c>
      <c r="C7" s="264"/>
      <c r="D7" s="264"/>
      <c r="E7" s="264" t="s">
        <v>44</v>
      </c>
      <c r="F7" s="264"/>
      <c r="G7" s="264"/>
      <c r="H7" s="208" t="s">
        <v>45</v>
      </c>
      <c r="I7" s="208" t="s">
        <v>127</v>
      </c>
      <c r="J7" s="264" t="s">
        <v>152</v>
      </c>
      <c r="K7" s="264"/>
      <c r="L7" s="265"/>
    </row>
    <row r="8" spans="1:18" ht="28.5" x14ac:dyDescent="0.2">
      <c r="A8" s="262"/>
      <c r="B8" s="142" t="s">
        <v>3</v>
      </c>
      <c r="C8" s="142" t="s">
        <v>119</v>
      </c>
      <c r="D8" s="142" t="s">
        <v>4</v>
      </c>
      <c r="E8" s="142" t="s">
        <v>3</v>
      </c>
      <c r="F8" s="142" t="s">
        <v>119</v>
      </c>
      <c r="G8" s="142" t="s">
        <v>4</v>
      </c>
      <c r="H8" s="142" t="s">
        <v>4</v>
      </c>
      <c r="I8" s="142" t="s">
        <v>4</v>
      </c>
      <c r="J8" s="142" t="s">
        <v>3</v>
      </c>
      <c r="K8" s="142" t="s">
        <v>119</v>
      </c>
      <c r="L8" s="150" t="s">
        <v>4</v>
      </c>
    </row>
    <row r="9" spans="1:18" x14ac:dyDescent="0.2">
      <c r="A9" s="143" t="s">
        <v>155</v>
      </c>
      <c r="B9" s="158">
        <v>1582</v>
      </c>
      <c r="C9" s="158">
        <v>1355</v>
      </c>
      <c r="D9" s="158">
        <v>312200</v>
      </c>
      <c r="E9" s="158">
        <v>0</v>
      </c>
      <c r="F9" s="158">
        <v>0</v>
      </c>
      <c r="G9" s="158">
        <v>0</v>
      </c>
      <c r="H9" s="158">
        <v>0</v>
      </c>
      <c r="I9" s="158">
        <v>0</v>
      </c>
      <c r="J9" s="158">
        <f t="shared" ref="J9:K10" si="0">B9+E9</f>
        <v>1582</v>
      </c>
      <c r="K9" s="158">
        <f t="shared" si="0"/>
        <v>1355</v>
      </c>
      <c r="L9" s="159">
        <f t="shared" ref="L9:L12" si="1">D9+G9+H9+I9</f>
        <v>312200</v>
      </c>
    </row>
    <row r="10" spans="1:18" x14ac:dyDescent="0.2">
      <c r="A10" s="160" t="s">
        <v>176</v>
      </c>
      <c r="B10" s="126">
        <v>15</v>
      </c>
      <c r="C10" s="126">
        <v>14</v>
      </c>
      <c r="D10" s="126">
        <v>2800</v>
      </c>
      <c r="E10" s="126">
        <v>0</v>
      </c>
      <c r="F10" s="126">
        <v>0</v>
      </c>
      <c r="G10" s="126">
        <v>0</v>
      </c>
      <c r="H10" s="126">
        <v>0</v>
      </c>
      <c r="I10" s="126">
        <v>0</v>
      </c>
      <c r="J10" s="126">
        <f t="shared" si="0"/>
        <v>15</v>
      </c>
      <c r="K10" s="126">
        <f t="shared" si="0"/>
        <v>14</v>
      </c>
      <c r="L10" s="123">
        <f t="shared" si="1"/>
        <v>2800</v>
      </c>
    </row>
    <row r="11" spans="1:18" ht="15" x14ac:dyDescent="0.25">
      <c r="A11" s="13" t="s">
        <v>121</v>
      </c>
      <c r="B11" s="107">
        <f t="shared" ref="B11:K11" si="2">SUM(B9:B10)</f>
        <v>1597</v>
      </c>
      <c r="C11" s="107">
        <f t="shared" si="2"/>
        <v>1369</v>
      </c>
      <c r="D11" s="107">
        <f t="shared" si="2"/>
        <v>315000</v>
      </c>
      <c r="E11" s="107">
        <f t="shared" si="2"/>
        <v>0</v>
      </c>
      <c r="F11" s="107">
        <f t="shared" si="2"/>
        <v>0</v>
      </c>
      <c r="G11" s="107">
        <f t="shared" si="2"/>
        <v>0</v>
      </c>
      <c r="H11" s="107">
        <f t="shared" si="2"/>
        <v>0</v>
      </c>
      <c r="I11" s="107">
        <f t="shared" si="2"/>
        <v>0</v>
      </c>
      <c r="J11" s="107">
        <f t="shared" si="2"/>
        <v>1597</v>
      </c>
      <c r="K11" s="107">
        <f t="shared" si="2"/>
        <v>1369</v>
      </c>
      <c r="L11" s="108">
        <f t="shared" si="1"/>
        <v>315000</v>
      </c>
    </row>
    <row r="12" spans="1:18" x14ac:dyDescent="0.2">
      <c r="A12" s="209" t="s">
        <v>120</v>
      </c>
      <c r="B12" s="158"/>
      <c r="C12" s="158"/>
      <c r="D12" s="158">
        <v>0</v>
      </c>
      <c r="E12" s="158"/>
      <c r="F12" s="158"/>
      <c r="G12" s="158"/>
      <c r="H12" s="158"/>
      <c r="I12" s="158"/>
      <c r="J12" s="158"/>
      <c r="K12" s="158"/>
      <c r="L12" s="159">
        <f t="shared" si="1"/>
        <v>0</v>
      </c>
    </row>
    <row r="13" spans="1:18" x14ac:dyDescent="0.2">
      <c r="A13" s="210" t="s">
        <v>133</v>
      </c>
      <c r="B13" s="171"/>
      <c r="C13" s="171"/>
      <c r="D13" s="171">
        <f>SUM(D11:D12)</f>
        <v>315000</v>
      </c>
      <c r="E13" s="171"/>
      <c r="F13" s="171"/>
      <c r="G13" s="171"/>
      <c r="H13" s="171"/>
      <c r="I13" s="171"/>
      <c r="J13" s="171"/>
      <c r="K13" s="171"/>
      <c r="L13" s="211">
        <f>SUM(L11:L12)</f>
        <v>315000</v>
      </c>
    </row>
    <row r="14" spans="1:18" x14ac:dyDescent="0.2">
      <c r="A14" s="161" t="s">
        <v>18</v>
      </c>
      <c r="B14" s="162"/>
      <c r="C14" s="162">
        <v>0</v>
      </c>
      <c r="D14" s="162"/>
      <c r="E14" s="162"/>
      <c r="F14" s="162">
        <v>0</v>
      </c>
      <c r="G14" s="162"/>
      <c r="H14" s="162">
        <v>0</v>
      </c>
      <c r="I14" s="162"/>
      <c r="J14" s="162"/>
      <c r="K14" s="162">
        <f>C14+F14</f>
        <v>0</v>
      </c>
      <c r="L14" s="163"/>
    </row>
    <row r="15" spans="1:18" x14ac:dyDescent="0.2">
      <c r="A15" s="160" t="s">
        <v>122</v>
      </c>
      <c r="B15" s="126"/>
      <c r="C15" s="126">
        <f>C11+C14</f>
        <v>1369</v>
      </c>
      <c r="D15" s="126"/>
      <c r="E15" s="126"/>
      <c r="F15" s="126">
        <f>F11+F14</f>
        <v>0</v>
      </c>
      <c r="G15" s="126"/>
      <c r="H15" s="126">
        <f>H11+H14</f>
        <v>0</v>
      </c>
      <c r="I15" s="126"/>
      <c r="J15" s="126"/>
      <c r="K15" s="126">
        <f>K11+K14</f>
        <v>1369</v>
      </c>
      <c r="L15" s="123"/>
    </row>
    <row r="16" spans="1:18" x14ac:dyDescent="0.2">
      <c r="A16" s="160"/>
      <c r="B16" s="126"/>
      <c r="C16" s="126"/>
      <c r="D16" s="126"/>
      <c r="E16" s="126"/>
      <c r="F16" s="126"/>
      <c r="G16" s="126"/>
      <c r="H16" s="126"/>
      <c r="I16" s="126"/>
      <c r="J16" s="126"/>
      <c r="K16" s="126"/>
      <c r="L16" s="123"/>
    </row>
    <row r="17" spans="1:12" x14ac:dyDescent="0.2">
      <c r="A17" s="160" t="s">
        <v>19</v>
      </c>
      <c r="B17" s="126"/>
      <c r="C17" s="126"/>
      <c r="D17" s="126"/>
      <c r="E17" s="126"/>
      <c r="F17" s="126"/>
      <c r="G17" s="126"/>
      <c r="H17" s="126"/>
      <c r="I17" s="126"/>
      <c r="J17" s="126"/>
      <c r="K17" s="126"/>
      <c r="L17" s="123"/>
    </row>
    <row r="18" spans="1:12" x14ac:dyDescent="0.2">
      <c r="A18" s="164" t="s">
        <v>20</v>
      </c>
      <c r="B18" s="126"/>
      <c r="C18" s="126">
        <v>0</v>
      </c>
      <c r="D18" s="126"/>
      <c r="E18" s="126"/>
      <c r="F18" s="126">
        <v>0</v>
      </c>
      <c r="G18" s="126"/>
      <c r="H18" s="126">
        <v>0</v>
      </c>
      <c r="I18" s="126"/>
      <c r="J18" s="126"/>
      <c r="K18" s="126">
        <f>C18+F18</f>
        <v>0</v>
      </c>
      <c r="L18" s="123"/>
    </row>
    <row r="19" spans="1:12" x14ac:dyDescent="0.2">
      <c r="A19" s="165" t="s">
        <v>21</v>
      </c>
      <c r="B19" s="166"/>
      <c r="C19" s="166">
        <v>0</v>
      </c>
      <c r="D19" s="166"/>
      <c r="E19" s="166"/>
      <c r="F19" s="166">
        <v>0</v>
      </c>
      <c r="G19" s="166"/>
      <c r="H19" s="166">
        <v>0</v>
      </c>
      <c r="I19" s="166"/>
      <c r="J19" s="166"/>
      <c r="K19" s="166">
        <f>C19+F19</f>
        <v>0</v>
      </c>
      <c r="L19" s="167"/>
    </row>
    <row r="20" spans="1:12" ht="15" thickBot="1" x14ac:dyDescent="0.25">
      <c r="A20" s="168" t="s">
        <v>123</v>
      </c>
      <c r="B20" s="169"/>
      <c r="C20" s="169">
        <f>C15+C18+C19</f>
        <v>1369</v>
      </c>
      <c r="D20" s="169"/>
      <c r="E20" s="169"/>
      <c r="F20" s="169">
        <f>F15+F18+F19</f>
        <v>0</v>
      </c>
      <c r="G20" s="169"/>
      <c r="H20" s="169">
        <f>H15+H18+H19</f>
        <v>0</v>
      </c>
      <c r="I20" s="169"/>
      <c r="J20" s="169"/>
      <c r="K20" s="169">
        <f>SUM(K15,K18:K19)</f>
        <v>1369</v>
      </c>
      <c r="L20" s="170"/>
    </row>
  </sheetData>
  <mergeCells count="8">
    <mergeCell ref="A1:L1"/>
    <mergeCell ref="A2:L2"/>
    <mergeCell ref="A3:L3"/>
    <mergeCell ref="A4:L4"/>
    <mergeCell ref="A7:A8"/>
    <mergeCell ref="B7:D7"/>
    <mergeCell ref="E7:G7"/>
    <mergeCell ref="J7:L7"/>
  </mergeCells>
  <printOptions horizontalCentered="1"/>
  <pageMargins left="0.7" right="0.7" top="0.66" bottom="0.66" header="0.3" footer="0.3"/>
  <pageSetup scale="67"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view="pageBreakPreview" zoomScaleNormal="100" zoomScaleSheetLayoutView="100" workbookViewId="0">
      <selection sqref="A1:J1"/>
    </sheetView>
  </sheetViews>
  <sheetFormatPr defaultRowHeight="14.25" x14ac:dyDescent="0.2"/>
  <cols>
    <col min="1" max="1" width="45.85546875" style="9" customWidth="1"/>
    <col min="2" max="9" width="13.7109375" style="9" customWidth="1"/>
    <col min="10" max="10" width="15" style="9" customWidth="1"/>
    <col min="11" max="12" width="8.28515625" style="9" customWidth="1"/>
    <col min="13" max="13" width="12.7109375" style="9" customWidth="1"/>
    <col min="14" max="15" width="8.28515625" style="9" customWidth="1"/>
    <col min="16" max="16" width="12.7109375" style="9" customWidth="1"/>
    <col min="17" max="16384" width="9.140625" style="9"/>
  </cols>
  <sheetData>
    <row r="1" spans="1:16" ht="18" x14ac:dyDescent="0.25">
      <c r="A1" s="253" t="s">
        <v>49</v>
      </c>
      <c r="B1" s="253"/>
      <c r="C1" s="253"/>
      <c r="D1" s="253"/>
      <c r="E1" s="253"/>
      <c r="F1" s="253"/>
      <c r="G1" s="253"/>
      <c r="H1" s="253"/>
      <c r="I1" s="253"/>
      <c r="J1" s="253"/>
      <c r="K1" s="6"/>
      <c r="L1" s="6"/>
      <c r="M1" s="6"/>
      <c r="N1" s="6"/>
      <c r="O1" s="6"/>
      <c r="P1" s="6"/>
    </row>
    <row r="2" spans="1:16" ht="15" x14ac:dyDescent="0.2">
      <c r="A2" s="254" t="s">
        <v>175</v>
      </c>
      <c r="B2" s="254"/>
      <c r="C2" s="254"/>
      <c r="D2" s="254"/>
      <c r="E2" s="254"/>
      <c r="F2" s="254"/>
      <c r="G2" s="254"/>
      <c r="H2" s="254"/>
      <c r="I2" s="254"/>
      <c r="J2" s="254"/>
      <c r="K2" s="7"/>
      <c r="L2" s="7"/>
      <c r="M2" s="7"/>
      <c r="N2" s="7"/>
      <c r="O2" s="7"/>
      <c r="P2" s="7"/>
    </row>
    <row r="3" spans="1:16" x14ac:dyDescent="0.2">
      <c r="A3" s="266" t="s">
        <v>1</v>
      </c>
      <c r="B3" s="266"/>
      <c r="C3" s="266"/>
      <c r="D3" s="266"/>
      <c r="E3" s="266"/>
      <c r="F3" s="266"/>
      <c r="G3" s="266"/>
      <c r="H3" s="266"/>
      <c r="I3" s="266"/>
      <c r="J3" s="266"/>
      <c r="K3" s="10"/>
      <c r="L3" s="10"/>
      <c r="M3" s="10"/>
      <c r="N3" s="10"/>
      <c r="O3" s="10"/>
      <c r="P3" s="10"/>
    </row>
    <row r="4" spans="1:16" x14ac:dyDescent="0.2">
      <c r="A4" s="260" t="s">
        <v>2</v>
      </c>
      <c r="B4" s="260"/>
      <c r="C4" s="260"/>
      <c r="D4" s="260"/>
      <c r="E4" s="260"/>
      <c r="F4" s="260"/>
      <c r="G4" s="260"/>
      <c r="H4" s="260"/>
      <c r="I4" s="260"/>
      <c r="J4" s="260"/>
      <c r="K4" s="8"/>
      <c r="L4" s="8"/>
      <c r="M4" s="8"/>
      <c r="N4" s="8"/>
      <c r="O4" s="8"/>
      <c r="P4" s="8"/>
    </row>
    <row r="5" spans="1:16" x14ac:dyDescent="0.2">
      <c r="A5" s="260"/>
      <c r="B5" s="260"/>
      <c r="C5" s="260"/>
      <c r="D5" s="260"/>
      <c r="E5" s="260"/>
      <c r="F5" s="260"/>
      <c r="G5" s="260"/>
      <c r="H5" s="260"/>
      <c r="I5" s="260"/>
      <c r="J5" s="260"/>
      <c r="K5" s="8"/>
      <c r="L5" s="8"/>
      <c r="M5" s="8"/>
      <c r="N5" s="8"/>
      <c r="O5" s="8"/>
      <c r="P5" s="8"/>
    </row>
    <row r="6" spans="1:16" ht="15" thickBot="1" x14ac:dyDescent="0.25">
      <c r="A6" s="260"/>
      <c r="B6" s="260"/>
      <c r="C6" s="260"/>
      <c r="D6" s="260"/>
      <c r="E6" s="260"/>
      <c r="F6" s="260"/>
      <c r="G6" s="260"/>
      <c r="H6" s="260"/>
      <c r="I6" s="260"/>
      <c r="J6" s="260"/>
      <c r="K6" s="8"/>
      <c r="L6" s="8"/>
      <c r="M6" s="8"/>
      <c r="N6" s="8"/>
      <c r="O6" s="8"/>
      <c r="P6" s="8"/>
    </row>
    <row r="7" spans="1:16" s="19" customFormat="1" ht="40.5" customHeight="1" x14ac:dyDescent="0.2">
      <c r="A7" s="279" t="s">
        <v>51</v>
      </c>
      <c r="B7" s="315" t="s">
        <v>198</v>
      </c>
      <c r="C7" s="316"/>
      <c r="D7" s="315" t="s">
        <v>187</v>
      </c>
      <c r="E7" s="316"/>
      <c r="F7" s="272" t="s">
        <v>148</v>
      </c>
      <c r="G7" s="273"/>
      <c r="H7" s="273"/>
      <c r="I7" s="273"/>
      <c r="J7" s="317"/>
    </row>
    <row r="8" spans="1:16" s="19" customFormat="1" ht="28.5" x14ac:dyDescent="0.2">
      <c r="A8" s="280"/>
      <c r="B8" s="53" t="s">
        <v>3</v>
      </c>
      <c r="C8" s="53" t="s">
        <v>48</v>
      </c>
      <c r="D8" s="53" t="s">
        <v>3</v>
      </c>
      <c r="E8" s="53" t="s">
        <v>48</v>
      </c>
      <c r="F8" s="53" t="s">
        <v>50</v>
      </c>
      <c r="G8" s="53" t="s">
        <v>23</v>
      </c>
      <c r="H8" s="103" t="s">
        <v>25</v>
      </c>
      <c r="I8" s="53" t="s">
        <v>64</v>
      </c>
      <c r="J8" s="54" t="s">
        <v>65</v>
      </c>
    </row>
    <row r="9" spans="1:16" x14ac:dyDescent="0.2">
      <c r="A9" s="55" t="s">
        <v>63</v>
      </c>
      <c r="B9" s="104">
        <v>59</v>
      </c>
      <c r="C9" s="104">
        <v>0</v>
      </c>
      <c r="D9" s="104">
        <v>59</v>
      </c>
      <c r="E9" s="104">
        <v>0</v>
      </c>
      <c r="F9" s="104">
        <v>0</v>
      </c>
      <c r="G9" s="104">
        <v>0</v>
      </c>
      <c r="H9" s="104">
        <v>0</v>
      </c>
      <c r="I9" s="104">
        <f>D9+F9+G9+H9</f>
        <v>59</v>
      </c>
      <c r="J9" s="105">
        <v>0</v>
      </c>
    </row>
    <row r="10" spans="1:16" x14ac:dyDescent="0.2">
      <c r="A10" s="91" t="s">
        <v>62</v>
      </c>
      <c r="B10" s="113">
        <v>7</v>
      </c>
      <c r="C10" s="113">
        <v>0</v>
      </c>
      <c r="D10" s="113">
        <v>7</v>
      </c>
      <c r="E10" s="113">
        <v>0</v>
      </c>
      <c r="F10" s="113">
        <v>0</v>
      </c>
      <c r="G10" s="113">
        <v>0</v>
      </c>
      <c r="H10" s="113">
        <v>0</v>
      </c>
      <c r="I10" s="113">
        <f t="shared" ref="I10:I28" si="0">D10+F10+G10+H10</f>
        <v>7</v>
      </c>
      <c r="J10" s="114">
        <v>0</v>
      </c>
    </row>
    <row r="11" spans="1:16" x14ac:dyDescent="0.2">
      <c r="A11" s="56" t="s">
        <v>52</v>
      </c>
      <c r="B11" s="23">
        <v>15</v>
      </c>
      <c r="C11" s="23">
        <v>0</v>
      </c>
      <c r="D11" s="23">
        <v>15</v>
      </c>
      <c r="E11" s="23">
        <v>0</v>
      </c>
      <c r="F11" s="23">
        <v>0</v>
      </c>
      <c r="G11" s="23">
        <v>0</v>
      </c>
      <c r="H11" s="23">
        <v>0</v>
      </c>
      <c r="I11" s="23">
        <f t="shared" si="0"/>
        <v>15</v>
      </c>
      <c r="J11" s="106">
        <v>0</v>
      </c>
    </row>
    <row r="12" spans="1:16" x14ac:dyDescent="0.2">
      <c r="A12" s="56" t="s">
        <v>53</v>
      </c>
      <c r="B12" s="23">
        <v>206</v>
      </c>
      <c r="C12" s="23">
        <v>0</v>
      </c>
      <c r="D12" s="23">
        <v>206</v>
      </c>
      <c r="E12" s="23">
        <v>0</v>
      </c>
      <c r="F12" s="23">
        <v>0</v>
      </c>
      <c r="G12" s="23">
        <v>70</v>
      </c>
      <c r="H12" s="23">
        <v>0</v>
      </c>
      <c r="I12" s="23">
        <f t="shared" si="0"/>
        <v>276</v>
      </c>
      <c r="J12" s="106">
        <v>0</v>
      </c>
    </row>
    <row r="13" spans="1:16" x14ac:dyDescent="0.2">
      <c r="A13" s="144" t="s">
        <v>183</v>
      </c>
      <c r="B13" s="23">
        <v>3</v>
      </c>
      <c r="C13" s="23">
        <v>0</v>
      </c>
      <c r="D13" s="23">
        <v>3</v>
      </c>
      <c r="E13" s="23">
        <v>0</v>
      </c>
      <c r="F13" s="23">
        <v>0</v>
      </c>
      <c r="G13" s="23">
        <v>1</v>
      </c>
      <c r="H13" s="23">
        <v>0</v>
      </c>
      <c r="I13" s="23">
        <f t="shared" si="0"/>
        <v>4</v>
      </c>
      <c r="J13" s="106">
        <v>0</v>
      </c>
    </row>
    <row r="14" spans="1:16" x14ac:dyDescent="0.2">
      <c r="A14" s="56" t="s">
        <v>54</v>
      </c>
      <c r="B14" s="23">
        <v>6</v>
      </c>
      <c r="C14" s="23">
        <v>0</v>
      </c>
      <c r="D14" s="23">
        <v>6</v>
      </c>
      <c r="E14" s="23">
        <v>0</v>
      </c>
      <c r="F14" s="23">
        <v>0</v>
      </c>
      <c r="G14" s="23">
        <v>0</v>
      </c>
      <c r="H14" s="23">
        <v>0</v>
      </c>
      <c r="I14" s="23">
        <f t="shared" si="0"/>
        <v>6</v>
      </c>
      <c r="J14" s="106">
        <v>0</v>
      </c>
    </row>
    <row r="15" spans="1:16" x14ac:dyDescent="0.2">
      <c r="A15" s="56" t="s">
        <v>55</v>
      </c>
      <c r="B15" s="23">
        <v>530</v>
      </c>
      <c r="C15" s="23">
        <v>0</v>
      </c>
      <c r="D15" s="23">
        <v>530</v>
      </c>
      <c r="E15" s="23">
        <v>0</v>
      </c>
      <c r="F15" s="23">
        <v>0</v>
      </c>
      <c r="G15" s="23">
        <v>53</v>
      </c>
      <c r="H15" s="23">
        <v>0</v>
      </c>
      <c r="I15" s="23">
        <f t="shared" si="0"/>
        <v>583</v>
      </c>
      <c r="J15" s="106">
        <v>0</v>
      </c>
    </row>
    <row r="16" spans="1:16" x14ac:dyDescent="0.2">
      <c r="A16" s="144" t="s">
        <v>184</v>
      </c>
      <c r="B16" s="23">
        <v>7</v>
      </c>
      <c r="C16" s="23">
        <v>0</v>
      </c>
      <c r="D16" s="23">
        <v>7</v>
      </c>
      <c r="E16" s="23">
        <v>0</v>
      </c>
      <c r="F16" s="23">
        <v>0</v>
      </c>
      <c r="G16" s="23">
        <v>4</v>
      </c>
      <c r="H16" s="23">
        <v>0</v>
      </c>
      <c r="I16" s="23">
        <f t="shared" si="0"/>
        <v>11</v>
      </c>
      <c r="J16" s="106">
        <v>0</v>
      </c>
    </row>
    <row r="17" spans="1:10" x14ac:dyDescent="0.2">
      <c r="A17" s="56" t="s">
        <v>56</v>
      </c>
      <c r="B17" s="23">
        <v>459</v>
      </c>
      <c r="C17" s="23">
        <v>0</v>
      </c>
      <c r="D17" s="23">
        <v>459</v>
      </c>
      <c r="E17" s="23">
        <v>0</v>
      </c>
      <c r="F17" s="23">
        <v>0</v>
      </c>
      <c r="G17" s="23">
        <v>53</v>
      </c>
      <c r="H17" s="23">
        <v>0</v>
      </c>
      <c r="I17" s="23">
        <f t="shared" si="0"/>
        <v>512</v>
      </c>
      <c r="J17" s="106">
        <v>0</v>
      </c>
    </row>
    <row r="18" spans="1:10" x14ac:dyDescent="0.2">
      <c r="A18" s="144" t="s">
        <v>185</v>
      </c>
      <c r="B18" s="23">
        <v>5</v>
      </c>
      <c r="C18" s="23">
        <v>0</v>
      </c>
      <c r="D18" s="23">
        <v>5</v>
      </c>
      <c r="E18" s="23">
        <v>0</v>
      </c>
      <c r="F18" s="23">
        <v>0</v>
      </c>
      <c r="G18" s="23">
        <v>2</v>
      </c>
      <c r="H18" s="23">
        <v>0</v>
      </c>
      <c r="I18" s="23">
        <f t="shared" si="0"/>
        <v>7</v>
      </c>
      <c r="J18" s="106">
        <v>0</v>
      </c>
    </row>
    <row r="19" spans="1:10" x14ac:dyDescent="0.2">
      <c r="A19" s="56" t="s">
        <v>57</v>
      </c>
      <c r="B19" s="23">
        <v>86</v>
      </c>
      <c r="C19" s="23">
        <v>0</v>
      </c>
      <c r="D19" s="23">
        <v>86</v>
      </c>
      <c r="E19" s="23">
        <v>0</v>
      </c>
      <c r="F19" s="23">
        <v>0</v>
      </c>
      <c r="G19" s="23">
        <v>35</v>
      </c>
      <c r="H19" s="23">
        <v>0</v>
      </c>
      <c r="I19" s="23">
        <f t="shared" si="0"/>
        <v>121</v>
      </c>
      <c r="J19" s="106">
        <v>0</v>
      </c>
    </row>
    <row r="20" spans="1:10" x14ac:dyDescent="0.2">
      <c r="A20" s="56" t="s">
        <v>58</v>
      </c>
      <c r="B20" s="23">
        <v>4</v>
      </c>
      <c r="C20" s="23">
        <v>0</v>
      </c>
      <c r="D20" s="23">
        <v>4</v>
      </c>
      <c r="E20" s="23">
        <v>0</v>
      </c>
      <c r="F20" s="23">
        <v>0</v>
      </c>
      <c r="G20" s="23">
        <v>0</v>
      </c>
      <c r="H20" s="23">
        <v>0</v>
      </c>
      <c r="I20" s="23">
        <f t="shared" si="0"/>
        <v>4</v>
      </c>
      <c r="J20" s="106">
        <v>0</v>
      </c>
    </row>
    <row r="21" spans="1:10" x14ac:dyDescent="0.2">
      <c r="A21" s="56" t="s">
        <v>59</v>
      </c>
      <c r="B21" s="23">
        <v>1</v>
      </c>
      <c r="C21" s="23">
        <v>0</v>
      </c>
      <c r="D21" s="23">
        <v>1</v>
      </c>
      <c r="E21" s="23">
        <v>0</v>
      </c>
      <c r="F21" s="23">
        <v>0</v>
      </c>
      <c r="G21" s="23">
        <v>0</v>
      </c>
      <c r="H21" s="23">
        <v>0</v>
      </c>
      <c r="I21" s="23">
        <f t="shared" si="0"/>
        <v>1</v>
      </c>
      <c r="J21" s="106">
        <v>0</v>
      </c>
    </row>
    <row r="22" spans="1:10" x14ac:dyDescent="0.2">
      <c r="A22" s="56" t="s">
        <v>60</v>
      </c>
      <c r="B22" s="23">
        <v>2</v>
      </c>
      <c r="C22" s="23">
        <v>0</v>
      </c>
      <c r="D22" s="23">
        <v>2</v>
      </c>
      <c r="E22" s="23">
        <v>0</v>
      </c>
      <c r="F22" s="23">
        <v>0</v>
      </c>
      <c r="G22" s="23">
        <v>0</v>
      </c>
      <c r="H22" s="23">
        <v>0</v>
      </c>
      <c r="I22" s="23">
        <f t="shared" si="0"/>
        <v>2</v>
      </c>
      <c r="J22" s="106">
        <v>0</v>
      </c>
    </row>
    <row r="23" spans="1:10" x14ac:dyDescent="0.2">
      <c r="A23" s="56" t="s">
        <v>61</v>
      </c>
      <c r="B23" s="23">
        <v>20</v>
      </c>
      <c r="C23" s="23">
        <v>0</v>
      </c>
      <c r="D23" s="23">
        <v>20</v>
      </c>
      <c r="E23" s="23">
        <v>0</v>
      </c>
      <c r="F23" s="23">
        <v>0</v>
      </c>
      <c r="G23" s="23">
        <v>0</v>
      </c>
      <c r="H23" s="23">
        <v>0</v>
      </c>
      <c r="I23" s="23">
        <f t="shared" si="0"/>
        <v>20</v>
      </c>
      <c r="J23" s="106">
        <v>0</v>
      </c>
    </row>
    <row r="24" spans="1:10" x14ac:dyDescent="0.2">
      <c r="A24" s="144" t="s">
        <v>157</v>
      </c>
      <c r="B24" s="23">
        <v>187</v>
      </c>
      <c r="C24" s="23">
        <v>0</v>
      </c>
      <c r="D24" s="23">
        <v>187</v>
      </c>
      <c r="E24" s="23">
        <v>0</v>
      </c>
      <c r="F24" s="23">
        <v>0</v>
      </c>
      <c r="G24" s="23">
        <v>0</v>
      </c>
      <c r="H24" s="23">
        <v>0</v>
      </c>
      <c r="I24" s="23">
        <f t="shared" si="0"/>
        <v>187</v>
      </c>
      <c r="J24" s="106">
        <v>0</v>
      </c>
    </row>
    <row r="25" spans="1:10" ht="15" x14ac:dyDescent="0.25">
      <c r="A25" s="59" t="s">
        <v>17</v>
      </c>
      <c r="B25" s="107">
        <f t="shared" ref="B25:J25" si="1">SUM(B9:B24)</f>
        <v>1597</v>
      </c>
      <c r="C25" s="107">
        <f t="shared" si="1"/>
        <v>0</v>
      </c>
      <c r="D25" s="107">
        <f t="shared" si="1"/>
        <v>1597</v>
      </c>
      <c r="E25" s="107">
        <f t="shared" si="1"/>
        <v>0</v>
      </c>
      <c r="F25" s="107">
        <f t="shared" si="1"/>
        <v>0</v>
      </c>
      <c r="G25" s="107">
        <f t="shared" si="1"/>
        <v>218</v>
      </c>
      <c r="H25" s="107">
        <f t="shared" si="1"/>
        <v>0</v>
      </c>
      <c r="I25" s="107">
        <f t="shared" si="1"/>
        <v>1815</v>
      </c>
      <c r="J25" s="108">
        <f t="shared" si="1"/>
        <v>0</v>
      </c>
    </row>
    <row r="26" spans="1:10" x14ac:dyDescent="0.2">
      <c r="A26" s="57" t="s">
        <v>66</v>
      </c>
      <c r="B26" s="111">
        <v>552</v>
      </c>
      <c r="C26" s="111">
        <v>0</v>
      </c>
      <c r="D26" s="111">
        <v>552</v>
      </c>
      <c r="E26" s="111">
        <v>0</v>
      </c>
      <c r="F26" s="111">
        <v>0</v>
      </c>
      <c r="G26" s="111">
        <v>37</v>
      </c>
      <c r="H26" s="111">
        <f>SUM(H11:H25)</f>
        <v>0</v>
      </c>
      <c r="I26" s="111">
        <f t="shared" si="0"/>
        <v>589</v>
      </c>
      <c r="J26" s="112">
        <v>0</v>
      </c>
    </row>
    <row r="27" spans="1:10" x14ac:dyDescent="0.2">
      <c r="A27" s="58" t="s">
        <v>67</v>
      </c>
      <c r="B27" s="23">
        <v>1045</v>
      </c>
      <c r="C27" s="23">
        <v>0</v>
      </c>
      <c r="D27" s="23">
        <v>1045</v>
      </c>
      <c r="E27" s="23">
        <v>0</v>
      </c>
      <c r="F27" s="23">
        <v>0</v>
      </c>
      <c r="G27" s="23">
        <v>181</v>
      </c>
      <c r="H27" s="23">
        <f>SUM(H11:H26)</f>
        <v>0</v>
      </c>
      <c r="I27" s="23">
        <f t="shared" si="0"/>
        <v>1226</v>
      </c>
      <c r="J27" s="106">
        <v>0</v>
      </c>
    </row>
    <row r="28" spans="1:10" x14ac:dyDescent="0.2">
      <c r="A28" s="58" t="s">
        <v>68</v>
      </c>
      <c r="B28" s="23">
        <v>0</v>
      </c>
      <c r="C28" s="23">
        <v>0</v>
      </c>
      <c r="D28" s="23">
        <v>0</v>
      </c>
      <c r="E28" s="23">
        <v>0</v>
      </c>
      <c r="F28" s="23">
        <v>0</v>
      </c>
      <c r="G28" s="23">
        <v>0</v>
      </c>
      <c r="H28" s="23">
        <f>SUM(H12:H27)</f>
        <v>0</v>
      </c>
      <c r="I28" s="23">
        <f t="shared" si="0"/>
        <v>0</v>
      </c>
      <c r="J28" s="106">
        <v>0</v>
      </c>
    </row>
    <row r="29" spans="1:10" ht="15" x14ac:dyDescent="0.25">
      <c r="A29" s="59" t="s">
        <v>17</v>
      </c>
      <c r="B29" s="107">
        <f>SUM(B26:B28)</f>
        <v>1597</v>
      </c>
      <c r="C29" s="107">
        <f t="shared" ref="C29:J29" si="2">SUM(C26:C28)</f>
        <v>0</v>
      </c>
      <c r="D29" s="107">
        <f t="shared" si="2"/>
        <v>1597</v>
      </c>
      <c r="E29" s="107">
        <f t="shared" si="2"/>
        <v>0</v>
      </c>
      <c r="F29" s="107">
        <f t="shared" si="2"/>
        <v>0</v>
      </c>
      <c r="G29" s="107">
        <f t="shared" si="2"/>
        <v>218</v>
      </c>
      <c r="H29" s="107">
        <f t="shared" si="2"/>
        <v>0</v>
      </c>
      <c r="I29" s="107">
        <f t="shared" si="2"/>
        <v>1815</v>
      </c>
      <c r="J29" s="108">
        <f t="shared" si="2"/>
        <v>0</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A. Organization Chart</vt:lpstr>
      <vt:lpstr>B. Summ of Req.</vt:lpstr>
      <vt:lpstr>B. Summ of Req. by DU</vt:lpstr>
      <vt:lpstr>C. Program Changes by DU</vt:lpstr>
      <vt:lpstr>D. Strategic Goals &amp; Objectives</vt:lpstr>
      <vt:lpstr>E. ATB Justification</vt:lpstr>
      <vt:lpstr>F. 2013 Crosswalk</vt:lpstr>
      <vt:lpstr> G. 2014 Crosswalk</vt:lpstr>
      <vt:lpstr>I. Permanent Positions</vt:lpstr>
      <vt:lpstr>J. Financial Analysis</vt:lpstr>
      <vt:lpstr>K. Summary by OC</vt:lpstr>
      <vt:lpstr>' G. 2014 Crosswalk'!Print_Area</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'I. Permanent Positions'!Print_Area</vt:lpstr>
      <vt:lpstr>'J. Financial Analysis'!Print_Area</vt:lpstr>
      <vt:lpstr>'K. Summary by OC'!Print_Area</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2014-03-07T16:25:09Z</cp:lastPrinted>
  <dcterms:created xsi:type="dcterms:W3CDTF">2012-12-06T16:08:32Z</dcterms:created>
  <dcterms:modified xsi:type="dcterms:W3CDTF">2014-03-11T16:10:04Z</dcterms:modified>
</cp:coreProperties>
</file>