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20" windowHeight="4245" tabRatio="806" firstSheet="2" activeTab="9"/>
  </bookViews>
  <sheets>
    <sheet name="A. Organization Chart " sheetId="24" r:id="rId1"/>
    <sheet name="B. Summ of Req." sheetId="20" r:id="rId2"/>
    <sheet name="B. Summ of Req. by DU" sheetId="4" r:id="rId3"/>
    <sheet name="C. Program Changes by DU (2)" sheetId="19" r:id="rId4"/>
    <sheet name="D. Strategic Goals &amp; Objectives" sheetId="8" r:id="rId5"/>
    <sheet name="E. ATB Justification" sheetId="21" r:id="rId6"/>
    <sheet name="F. 2013 Crosswalk" sheetId="10" r:id="rId7"/>
    <sheet name="G. 2014 Crosswalk" sheetId="11" r:id="rId8"/>
    <sheet name="J. Financial Analysis" sheetId="26" r:id="rId9"/>
    <sheet name="K. Summary by OC" sheetId="14" r:id="rId10"/>
  </sheets>
  <definedNames>
    <definedName name="_11POS_BY_CAT" localSheetId="0">#REF!</definedName>
    <definedName name="_11POS_BY_CAT">#REF!</definedName>
    <definedName name="_1ATTORNEY_SUPP" localSheetId="0">#REF!</definedName>
    <definedName name="_1ATTORNEY_SUPP">#REF!</definedName>
    <definedName name="_2ATTORNEY_SUPP" localSheetId="0">#REF!</definedName>
    <definedName name="_2ATTORNEY_SUPP">#REF!</definedName>
    <definedName name="_2GA_ROLLUP">#REF!</definedName>
    <definedName name="_3POS_BY_CAT" localSheetId="0">#REF!</definedName>
    <definedName name="_3POS_BY_CAT">#REF!</definedName>
    <definedName name="_6GA_ROLLUP" localSheetId="0">#REF!</definedName>
    <definedName name="_6GA_ROLLUP">#REF!</definedName>
    <definedName name="_7GA_ROLLUP">#REF!</definedName>
    <definedName name="_9POS_BY_CAT" localSheetId="0">#REF!</definedName>
    <definedName name="_9POS_BY_CAT">#REF!</definedName>
    <definedName name="DL" localSheetId="0">#REF!</definedName>
    <definedName name="DL">#REF!</definedName>
    <definedName name="EXECSUPP" localSheetId="0">#REF!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INTEL" localSheetId="0">#REF!</definedName>
    <definedName name="INTEL">#REF!</definedName>
    <definedName name="JMD" localSheetId="0">#REF!</definedName>
    <definedName name="JMD">#REF!</definedName>
    <definedName name="PART">#REF!</definedName>
    <definedName name="_xlnm.Print_Area" localSheetId="0">'A. Organization Chart '!$A$1:$M$29</definedName>
    <definedName name="_xlnm.Print_Area" localSheetId="1">'B. Summ of Req.'!$A$1:$D$37</definedName>
    <definedName name="_xlnm.Print_Area" localSheetId="2">'B. Summ of Req. by DU'!$A$1:$M$34</definedName>
    <definedName name="_xlnm.Print_Area" localSheetId="3">'C. Program Changes by DU (2)'!$A$1:$J$17</definedName>
    <definedName name="_xlnm.Print_Area" localSheetId="4">'D. Strategic Goals &amp; Objectives'!$A$1:$N$14</definedName>
    <definedName name="_xlnm.Print_Area" localSheetId="5">'E. ATB Justification'!$A$1:$G$11</definedName>
    <definedName name="_xlnm.Print_Area" localSheetId="6">'F. 2013 Crosswalk'!$A$1:$U$26</definedName>
    <definedName name="_xlnm.Print_Area" localSheetId="7">'G. 2014 Crosswalk'!$A$1:$L$26</definedName>
    <definedName name="_xlnm.Print_Area" localSheetId="8">'J. Financial Analysis'!$A$1:$K$11</definedName>
    <definedName name="_xlnm.Print_Area" localSheetId="9">'K. Summary by OC'!$A$1:$I$49</definedName>
    <definedName name="_xlnm.Print_Area">#REF!</definedName>
    <definedName name="_xlnm.Print_Titles" localSheetId="4">'D. Strategic Goals &amp; Objectives'!$1:$8</definedName>
    <definedName name="_xlnm.Print_Titles" localSheetId="5">'E. ATB Justification'!$1:$6</definedName>
    <definedName name="_xlnm.Print_Titles" localSheetId="8">'J. Financial Analysis'!$1:$5</definedName>
    <definedName name="REIMPRO" localSheetId="0">#REF!</definedName>
    <definedName name="REIMPRO">#REF!</definedName>
    <definedName name="REIMSOR" localSheetId="0">#REF!</definedName>
    <definedName name="REIMSOR">#REF!</definedName>
    <definedName name="Test" localSheetId="0">#REF!</definedName>
    <definedName name="Test">#REF!</definedName>
    <definedName name="Z_44316D61_1C0D_4B40_9B5A_24E5313E978C_.wvu.PrintArea" localSheetId="0" hidden="1">'A. Organization Chart '!$A$1:$N$29</definedName>
    <definedName name="Z_6BF0FA4D_68CA_453A_BF24_B3C53C829D19_.wvu.PrintArea" localSheetId="0" hidden="1">'A. Organization Chart '!$A$1:$N$29</definedName>
    <definedName name="Z_813CAA79_4F95_4F45_9A26_39BE18E37FFC_.wvu.PrintArea" localSheetId="0" hidden="1">'A. Organization Chart '!$A$1:$M$29</definedName>
    <definedName name="Z_BE8B1767_05BA_42F9_981E_5B8BF6005D89_.wvu.PrintArea" localSheetId="0" hidden="1">'A. Organization Chart '!$A$1:$N$29</definedName>
  </definedNames>
  <calcPr calcId="145621"/>
</workbook>
</file>

<file path=xl/calcChain.xml><?xml version="1.0" encoding="utf-8"?>
<calcChain xmlns="http://schemas.openxmlformats.org/spreadsheetml/2006/main">
  <c r="C21" i="20" l="1"/>
  <c r="B21" i="20"/>
  <c r="D21" i="20"/>
  <c r="P9" i="10" l="1"/>
  <c r="R9" i="10"/>
  <c r="K9" i="26" l="1"/>
  <c r="K10" i="26" s="1"/>
  <c r="J10" i="26"/>
  <c r="I10" i="26"/>
  <c r="H10" i="26"/>
  <c r="G14" i="14" l="1"/>
  <c r="I41" i="14" l="1"/>
  <c r="E20" i="14" l="1"/>
  <c r="E23" i="14"/>
  <c r="G10" i="26" l="1"/>
  <c r="E10" i="26"/>
  <c r="D10" i="26"/>
  <c r="F10" i="26" l="1"/>
  <c r="C10" i="26" l="1"/>
  <c r="B10" i="26" l="1"/>
  <c r="H9" i="11" l="1"/>
  <c r="G10" i="19"/>
  <c r="H10" i="19"/>
  <c r="I10" i="19"/>
  <c r="I9" i="19"/>
  <c r="H9" i="19"/>
  <c r="G9" i="19"/>
  <c r="I16" i="19"/>
  <c r="I15" i="19"/>
  <c r="H16" i="19"/>
  <c r="G16" i="19"/>
  <c r="H15" i="19"/>
  <c r="G15" i="19"/>
  <c r="J16" i="19"/>
  <c r="J15" i="19"/>
  <c r="J10" i="19"/>
  <c r="J9" i="19"/>
  <c r="J23" i="4"/>
  <c r="D16" i="20" l="1"/>
  <c r="U9" i="10" l="1"/>
  <c r="G10" i="10"/>
  <c r="F10" i="10"/>
  <c r="F12" i="10" s="1"/>
  <c r="F17" i="10" s="1"/>
  <c r="E10" i="10"/>
  <c r="C11" i="8"/>
  <c r="C12" i="8" s="1"/>
  <c r="D11" i="8"/>
  <c r="D12" i="8" s="1"/>
  <c r="E11" i="8"/>
  <c r="E12" i="8" s="1"/>
  <c r="F11" i="8"/>
  <c r="F12" i="8" s="1"/>
  <c r="G11" i="8"/>
  <c r="G12" i="8" s="1"/>
  <c r="H11" i="8"/>
  <c r="H12" i="8" s="1"/>
  <c r="I11" i="8"/>
  <c r="I12" i="8" s="1"/>
  <c r="J11" i="8"/>
  <c r="J12" i="8" s="1"/>
  <c r="K11" i="8"/>
  <c r="K12" i="8" s="1"/>
  <c r="L11" i="8"/>
  <c r="L12" i="8" s="1"/>
  <c r="D12" i="20"/>
  <c r="C12" i="20"/>
  <c r="B12" i="20"/>
  <c r="U10" i="10" l="1"/>
  <c r="B16" i="20" l="1"/>
  <c r="B20" i="20"/>
  <c r="L11" i="11" l="1"/>
  <c r="L9" i="11"/>
  <c r="M10" i="10" l="1"/>
  <c r="L10" i="10"/>
  <c r="L12" i="10" s="1"/>
  <c r="L17" i="10" s="1"/>
  <c r="K10" i="10"/>
  <c r="C16" i="20" l="1"/>
  <c r="E10" i="21" l="1"/>
  <c r="E11" i="21" s="1"/>
  <c r="F10" i="21"/>
  <c r="F11" i="21" s="1"/>
  <c r="G10" i="21"/>
  <c r="G11" i="21" s="1"/>
  <c r="D30" i="20" l="1"/>
  <c r="C30" i="20"/>
  <c r="B30" i="20"/>
  <c r="D26" i="20"/>
  <c r="C26" i="20"/>
  <c r="B26" i="20"/>
  <c r="D20" i="20"/>
  <c r="C20" i="20"/>
  <c r="D31" i="20" l="1"/>
  <c r="B31" i="20"/>
  <c r="B32" i="20" s="1"/>
  <c r="B35" i="20" s="1"/>
  <c r="C31" i="20"/>
  <c r="D32" i="20" l="1"/>
  <c r="D35" i="20" s="1"/>
  <c r="C32" i="20"/>
  <c r="C35" i="20" s="1"/>
  <c r="B34" i="20"/>
  <c r="D34" i="20" l="1"/>
  <c r="C34" i="20"/>
  <c r="T16" i="10"/>
  <c r="T15" i="10"/>
  <c r="T11" i="10"/>
  <c r="J10" i="10"/>
  <c r="I10" i="10"/>
  <c r="I12" i="10" s="1"/>
  <c r="I17" i="10" s="1"/>
  <c r="H10" i="10"/>
  <c r="K18" i="11" l="1"/>
  <c r="K17" i="11"/>
  <c r="K13" i="11"/>
  <c r="T9" i="10" l="1"/>
  <c r="A23" i="4" l="1"/>
  <c r="B10" i="14" l="1"/>
  <c r="B14" i="14" s="1"/>
  <c r="K9" i="4"/>
  <c r="H23" i="4" s="1"/>
  <c r="B10" i="4"/>
  <c r="S9" i="10" l="1"/>
  <c r="M11" i="4" l="1"/>
  <c r="J25" i="4" s="1"/>
  <c r="J17" i="19" l="1"/>
  <c r="H17" i="19"/>
  <c r="G11" i="19"/>
  <c r="J11" i="19"/>
  <c r="I11" i="19"/>
  <c r="H11" i="19"/>
  <c r="F17" i="19"/>
  <c r="E17" i="19"/>
  <c r="D17" i="19"/>
  <c r="C17" i="19"/>
  <c r="G17" i="19"/>
  <c r="F11" i="19"/>
  <c r="E11" i="19"/>
  <c r="D11" i="19"/>
  <c r="C11" i="19"/>
  <c r="I17" i="19" l="1"/>
  <c r="I47" i="14" l="1"/>
  <c r="I46" i="14"/>
  <c r="H44" i="14"/>
  <c r="I37" i="14" l="1"/>
  <c r="I38" i="14"/>
  <c r="I39" i="14"/>
  <c r="I40" i="14"/>
  <c r="I36" i="14"/>
  <c r="I34" i="14" l="1"/>
  <c r="I33" i="14"/>
  <c r="I32" i="14"/>
  <c r="I31" i="14"/>
  <c r="I30" i="14"/>
  <c r="I29" i="14"/>
  <c r="I28" i="14"/>
  <c r="I27" i="14"/>
  <c r="I26" i="14"/>
  <c r="I25" i="14"/>
  <c r="I24" i="14"/>
  <c r="I23" i="14"/>
  <c r="I22" i="14"/>
  <c r="I21" i="14"/>
  <c r="I20" i="14"/>
  <c r="I19" i="14"/>
  <c r="I18" i="14"/>
  <c r="I17" i="14"/>
  <c r="I16" i="14"/>
  <c r="I13" i="14"/>
  <c r="H13" i="14"/>
  <c r="I12" i="14"/>
  <c r="H12" i="14"/>
  <c r="I11" i="14"/>
  <c r="H11" i="14"/>
  <c r="I9" i="14"/>
  <c r="H9" i="14"/>
  <c r="F10" i="14"/>
  <c r="D10" i="14"/>
  <c r="C14" i="14"/>
  <c r="C35" i="14" s="1"/>
  <c r="C42" i="14" s="1"/>
  <c r="B42" i="14"/>
  <c r="I8" i="14"/>
  <c r="H8" i="14"/>
  <c r="F42" i="14" l="1"/>
  <c r="F14" i="14"/>
  <c r="G35" i="14"/>
  <c r="G42" i="14" s="1"/>
  <c r="D42" i="14"/>
  <c r="D14" i="14"/>
  <c r="E14" i="14"/>
  <c r="E35" i="14" s="1"/>
  <c r="E42" i="14" s="1"/>
  <c r="I10" i="14"/>
  <c r="I14" i="14" s="1"/>
  <c r="H10" i="14"/>
  <c r="H42" i="14" s="1"/>
  <c r="I35" i="14" l="1"/>
  <c r="I42" i="14" s="1"/>
  <c r="H14" i="14"/>
  <c r="I10" i="11" l="1"/>
  <c r="I12" i="11" s="1"/>
  <c r="H10" i="11"/>
  <c r="G10" i="11"/>
  <c r="G12" i="11" s="1"/>
  <c r="F10" i="11"/>
  <c r="F14" i="11" s="1"/>
  <c r="F19" i="11" s="1"/>
  <c r="E10" i="11"/>
  <c r="D10" i="11"/>
  <c r="C10" i="11"/>
  <c r="C14" i="11" s="1"/>
  <c r="C19" i="11" s="1"/>
  <c r="B10" i="11"/>
  <c r="K9" i="11"/>
  <c r="J9" i="11"/>
  <c r="P10" i="10"/>
  <c r="O10" i="10"/>
  <c r="O12" i="10" s="1"/>
  <c r="N10" i="10"/>
  <c r="R10" i="10"/>
  <c r="Q10" i="10"/>
  <c r="D10" i="10"/>
  <c r="C10" i="10"/>
  <c r="C12" i="10" s="1"/>
  <c r="C17" i="10" s="1"/>
  <c r="B10" i="10"/>
  <c r="H14" i="11" l="1"/>
  <c r="H19" i="11" s="1"/>
  <c r="H12" i="11"/>
  <c r="D12" i="11"/>
  <c r="L12" i="11" s="1"/>
  <c r="L10" i="11"/>
  <c r="O17" i="10"/>
  <c r="K10" i="11"/>
  <c r="K14" i="11" s="1"/>
  <c r="K19" i="11" s="1"/>
  <c r="J10" i="11"/>
  <c r="T10" i="10"/>
  <c r="S10" i="10"/>
  <c r="T17" i="10" l="1"/>
  <c r="T12" i="10"/>
  <c r="N10" i="8"/>
  <c r="N11" i="8" s="1"/>
  <c r="N12" i="8" s="1"/>
  <c r="M10" i="8"/>
  <c r="M11" i="8" l="1"/>
  <c r="M12" i="8" s="1"/>
  <c r="L18" i="4"/>
  <c r="I32" i="4" s="1"/>
  <c r="L17" i="4"/>
  <c r="I31" i="4" s="1"/>
  <c r="I30" i="4"/>
  <c r="I29" i="4"/>
  <c r="L13" i="4"/>
  <c r="I27" i="4" s="1"/>
  <c r="G24" i="4"/>
  <c r="G26" i="4" s="1"/>
  <c r="F24" i="4"/>
  <c r="F28" i="4" s="1"/>
  <c r="F33" i="4" s="1"/>
  <c r="E24" i="4"/>
  <c r="D24" i="4"/>
  <c r="D26" i="4" s="1"/>
  <c r="C24" i="4"/>
  <c r="C28" i="4" s="1"/>
  <c r="C33" i="4" s="1"/>
  <c r="B24" i="4"/>
  <c r="J10" i="4"/>
  <c r="J12" i="4" s="1"/>
  <c r="I10" i="4"/>
  <c r="I14" i="4" s="1"/>
  <c r="I19" i="4" s="1"/>
  <c r="H10" i="4"/>
  <c r="G10" i="4"/>
  <c r="G12" i="4" s="1"/>
  <c r="F10" i="4"/>
  <c r="F14" i="4" s="1"/>
  <c r="E10" i="4"/>
  <c r="D10" i="4"/>
  <c r="D12" i="4" s="1"/>
  <c r="C10" i="4"/>
  <c r="C14" i="4" s="1"/>
  <c r="C19" i="4" s="1"/>
  <c r="M9" i="4"/>
  <c r="L9" i="4"/>
  <c r="I23" i="4" s="1"/>
  <c r="M12" i="4" l="1"/>
  <c r="J26" i="4" s="1"/>
  <c r="K10" i="4"/>
  <c r="L10" i="4"/>
  <c r="M10" i="4"/>
  <c r="J24" i="4"/>
  <c r="F19" i="4"/>
  <c r="L19" i="4" s="1"/>
  <c r="I33" i="4" s="1"/>
  <c r="L14" i="4"/>
  <c r="I28" i="4" s="1"/>
  <c r="I24" i="4"/>
  <c r="H24" i="4"/>
</calcChain>
</file>

<file path=xl/sharedStrings.xml><?xml version="1.0" encoding="utf-8"?>
<sst xmlns="http://schemas.openxmlformats.org/spreadsheetml/2006/main" count="577" uniqueCount="156">
  <si>
    <t>Summary of Requirements</t>
  </si>
  <si>
    <t>(Dollars in Thousands)</t>
  </si>
  <si>
    <t>Direct Pos.</t>
  </si>
  <si>
    <t>Amount</t>
  </si>
  <si>
    <t>Technical Adjustments</t>
  </si>
  <si>
    <t>Program Changes</t>
  </si>
  <si>
    <t>Subtotal, Increases</t>
  </si>
  <si>
    <t>Subtotal, Offsets</t>
  </si>
  <si>
    <t>Total Program Changes</t>
  </si>
  <si>
    <t>end of line</t>
  </si>
  <si>
    <t>end of sheet</t>
  </si>
  <si>
    <t>General Instructions</t>
  </si>
  <si>
    <t>Total</t>
  </si>
  <si>
    <t>Reimbursable FTE</t>
  </si>
  <si>
    <t>Other FTE:</t>
  </si>
  <si>
    <t>LEAP</t>
  </si>
  <si>
    <t>Overtime</t>
  </si>
  <si>
    <t>Direct FTE</t>
  </si>
  <si>
    <t>Program Increases</t>
  </si>
  <si>
    <t>Total Increases</t>
  </si>
  <si>
    <t>Total Offsets</t>
  </si>
  <si>
    <t>Program Offsets</t>
  </si>
  <si>
    <t>Total Program Increases</t>
  </si>
  <si>
    <t>Total Program Offsets</t>
  </si>
  <si>
    <t>Agt./
Atty.</t>
  </si>
  <si>
    <t>Resources by Department of Justice Strategic Goal/Objective</t>
  </si>
  <si>
    <t>Strategic Goal and Strategic Objective</t>
  </si>
  <si>
    <t>Direct Amount</t>
  </si>
  <si>
    <t>Direct/
Reimb FTE</t>
  </si>
  <si>
    <t>Goal 3</t>
  </si>
  <si>
    <t>Ensure and Support the Fair, Impartial, Efficient, and Transparent Administration of Justice at the Federal, State, Local, Tribal and International Levels.</t>
  </si>
  <si>
    <t>Subtotal, Goal 3</t>
  </si>
  <si>
    <t>TOTAL</t>
  </si>
  <si>
    <t>Subtotal, Technical Adjustments</t>
  </si>
  <si>
    <t>25.6 Medical Care</t>
  </si>
  <si>
    <t xml:space="preserve"> </t>
  </si>
  <si>
    <t>Reprogramming/Transfers</t>
  </si>
  <si>
    <t xml:space="preserve">Carryover </t>
  </si>
  <si>
    <t>Crosswalk of 2013 Availability</t>
  </si>
  <si>
    <t>Increase/Decrease</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</si>
  <si>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</si>
  <si>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</si>
  <si>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</si>
  <si>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</si>
  <si>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</si>
  <si>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</si>
  <si>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</si>
  <si>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</si>
  <si>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</si>
  <si>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</si>
  <si>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</si>
  <si>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</si>
  <si>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</si>
  <si>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</si>
  <si>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</si>
  <si>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</si>
  <si>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</si>
  <si>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</si>
  <si>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25.7 Operation and Maintenance of Equipment</t>
  </si>
  <si>
    <t>26.0 Supplies and Materials</t>
  </si>
  <si>
    <t>31.0 Equipment</t>
  </si>
  <si>
    <t>32.0 Land and Structures</t>
  </si>
  <si>
    <t>41.0 Grants, Subsidies, and Contributions</t>
  </si>
  <si>
    <t>42.0 Insurance Claims and Indemnities</t>
  </si>
  <si>
    <t>Total Obligations</t>
  </si>
  <si>
    <t>Total Direct Requirements</t>
  </si>
  <si>
    <t>Full-Time Permanent</t>
  </si>
  <si>
    <t>23.1 Rental Payments to GSA (Reimbursable)</t>
  </si>
  <si>
    <t>25.3 Other Goods and Services from Federal Sources - DHS Security (Reimbursable)</t>
  </si>
  <si>
    <t>Financial Analysis of Program Changes</t>
  </si>
  <si>
    <t>Grades</t>
  </si>
  <si>
    <t>Estimate FTE</t>
  </si>
  <si>
    <t>Actual FTE</t>
  </si>
  <si>
    <t>Estim. FTE</t>
  </si>
  <si>
    <t>Balance Rescission</t>
  </si>
  <si>
    <t>Total Direct</t>
  </si>
  <si>
    <t>Total Direct and Reimb. FTE</t>
  </si>
  <si>
    <t>Grand Total, FTE</t>
  </si>
  <si>
    <t>Program Activity</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</si>
  <si>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</si>
  <si>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</si>
  <si>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</si>
  <si>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Recoveries/Refunds</t>
  </si>
  <si>
    <t>Total Program Change Requests</t>
  </si>
  <si>
    <t>11.5 Other Personnel Compensation</t>
  </si>
  <si>
    <t>22.0 Transportation of Things</t>
  </si>
  <si>
    <t>Do NOT change font, font size and other display settings.</t>
  </si>
  <si>
    <r>
      <t xml:space="preserve">Insert/delete rows as needed. </t>
    </r>
    <r>
      <rPr>
        <b/>
        <sz val="11"/>
        <color theme="0"/>
        <rFont val="Arial"/>
        <family val="2"/>
      </rPr>
      <t xml:space="preserve"> Make sure total formula includes applicable rows in calculation.</t>
    </r>
  </si>
  <si>
    <t>Est. FTE</t>
  </si>
  <si>
    <t>Total Direct with Rescission</t>
  </si>
  <si>
    <t>Total Technical Adjustments</t>
  </si>
  <si>
    <t>2013 Enacted</t>
  </si>
  <si>
    <t xml:space="preserve">  2013 Rescissions (1.877% &amp; 0.2%)</t>
  </si>
  <si>
    <t>FY 2015 Request</t>
  </si>
  <si>
    <t>Total 2013 Enacted (with Rescissions and Sequester)</t>
  </si>
  <si>
    <t>2015 Current Services</t>
  </si>
  <si>
    <t>2015 Total Request</t>
  </si>
  <si>
    <t>2015 Total Request (with Balance Rescission)</t>
  </si>
  <si>
    <t>2013 Enacted with Rescissions and Sequester</t>
  </si>
  <si>
    <t>2015 Technical and Base Adjustments</t>
  </si>
  <si>
    <t>2015 Increases</t>
  </si>
  <si>
    <t>2015 Offsets</t>
  </si>
  <si>
    <t>2015 Request</t>
  </si>
  <si>
    <t>FY 2015 Program Changes by Decision Unit</t>
  </si>
  <si>
    <t>Sequester</t>
  </si>
  <si>
    <t>2013 Actual</t>
  </si>
  <si>
    <t>Crosswalk of 2014 Availability</t>
  </si>
  <si>
    <t>2014 Availability</t>
  </si>
  <si>
    <t>Instructions</t>
  </si>
  <si>
    <r>
      <t xml:space="preserve">2013 Appropriation Enacted w/o Balance Rescission </t>
    </r>
    <r>
      <rPr>
        <b/>
        <vertAlign val="superscript"/>
        <sz val="11"/>
        <color theme="1"/>
        <rFont val="Arial"/>
        <family val="2"/>
      </rPr>
      <t>1</t>
    </r>
  </si>
  <si>
    <t>Footnotes:</t>
  </si>
  <si>
    <t>Promote and strengthen relationships and strategies for the administration of justice with law enforcement agencies, organizations, prosecutors, and defenders, through innovative leadership and programs</t>
  </si>
  <si>
    <t>Supplementals</t>
  </si>
  <si>
    <t>1) The 2013 Enacted appropriation includes the 2 across-the-board rescissions of 1.877% and 0.2%</t>
  </si>
  <si>
    <t xml:space="preserve">  2013 Sequester</t>
  </si>
  <si>
    <t>2013 Balance Rescission</t>
  </si>
  <si>
    <t>2014 Balance Rescission</t>
  </si>
  <si>
    <t>2015 Balance Rescission</t>
  </si>
  <si>
    <t>Direct Positions</t>
  </si>
  <si>
    <t>FTE</t>
  </si>
  <si>
    <t>Note: The FTE for FY 2013 is actual and for FY 2014 and FY 2015 is estimated.</t>
  </si>
  <si>
    <t>Location of Description in Narrative</t>
  </si>
  <si>
    <t>2014 Enacted</t>
  </si>
  <si>
    <t>Total 2014 Enacted (with Balance Rescission)</t>
  </si>
  <si>
    <t>FY 2014 Enacted</t>
  </si>
  <si>
    <t>A: Organizational Chart</t>
  </si>
  <si>
    <t>2012 template</t>
  </si>
  <si>
    <t>FY 2011 CJ Submission</t>
  </si>
  <si>
    <t>2014 - 2015 Total Change</t>
  </si>
  <si>
    <t>Restoration of FY14 Prior Year Balance Rescission</t>
  </si>
  <si>
    <t xml:space="preserve">Increases: </t>
  </si>
  <si>
    <t>COPS Hiring Program</t>
  </si>
  <si>
    <t>Indian Country</t>
  </si>
  <si>
    <t>COPS Anti-Methamphetamine</t>
  </si>
  <si>
    <t>COPS Methamphetamine (DEA Administered)</t>
  </si>
  <si>
    <t>Community Oriented Policing Services</t>
  </si>
  <si>
    <t>GRANT PROGRAMS</t>
  </si>
  <si>
    <t>PDF versions of signed component organizational charts are available from DOJ's Justice Management Division (JMD).  If you need a PDF version of an official signed DOJ organization chart, please email Lisa Ward of JMD Budget Staff.</t>
  </si>
  <si>
    <t>2013 Spring call template</t>
  </si>
  <si>
    <t>Community Oriented Policing</t>
  </si>
  <si>
    <t xml:space="preserve">Offsets: </t>
  </si>
  <si>
    <t>2014 Enacted (with Rescissions)</t>
  </si>
  <si>
    <t xml:space="preserve">COPS Anit-Methamphetamine </t>
  </si>
  <si>
    <t xml:space="preserve">Community Oriented Policing </t>
  </si>
  <si>
    <r>
      <t xml:space="preserve">Carryover:  </t>
    </r>
    <r>
      <rPr>
        <sz val="11"/>
        <color theme="1"/>
        <rFont val="Arial"/>
        <family val="2"/>
      </rPr>
      <t>COPS brought forward a total of $4.8 million from FY 2012.</t>
    </r>
  </si>
  <si>
    <r>
      <t xml:space="preserve">Carryover:   </t>
    </r>
    <r>
      <rPr>
        <sz val="11"/>
        <color theme="1"/>
        <rFont val="Arial"/>
        <family val="2"/>
      </rPr>
      <t>COPS brought forward a total of $12.5 million from FY 2013.</t>
    </r>
  </si>
  <si>
    <r>
      <t xml:space="preserve">Recoveries/Refunds:  </t>
    </r>
    <r>
      <rPr>
        <sz val="11"/>
        <color theme="1"/>
        <rFont val="Arial"/>
        <family val="2"/>
      </rPr>
      <t>COPS anticipates $26M in recoveries in FY 2014.</t>
    </r>
  </si>
  <si>
    <t>Decision Unit 1- Community Oriented Policing</t>
  </si>
  <si>
    <t>Rescission</t>
  </si>
  <si>
    <t>Unobligated Balance, Start-of-Year</t>
  </si>
  <si>
    <t>Transfers/Reprogramming</t>
  </si>
  <si>
    <t>Unobligated End-of-Year, Available</t>
  </si>
  <si>
    <t>Unobligated End-of-Year, Expiring</t>
  </si>
  <si>
    <r>
      <t xml:space="preserve">Recoveries/Refunds:  </t>
    </r>
    <r>
      <rPr>
        <sz val="11"/>
        <color theme="1"/>
        <rFont val="Arial"/>
        <family val="2"/>
      </rPr>
      <t>COPS received $16.2 million in recoveries and $787 in refunds in FY13.</t>
    </r>
  </si>
  <si>
    <r>
      <rPr>
        <b/>
        <sz val="11"/>
        <color theme="1"/>
        <rFont val="Arial"/>
        <family val="2"/>
      </rPr>
      <t xml:space="preserve">Reprogramming/Transfers: </t>
    </r>
    <r>
      <rPr>
        <sz val="11"/>
        <color theme="1"/>
        <rFont val="Arial"/>
        <family val="2"/>
      </rPr>
      <t xml:space="preserve"> The amount reflects the transfer of $12.441 million from the COPS account to the Drug Enforcement Administration (DEA) for Meth Lab Clean-up activities.  The Attorney General shall authorize the transfer of $12.5 million (prior to rescissions) from the COPS account to provide funds for these purposes.
</t>
    </r>
  </si>
  <si>
    <r>
      <rPr>
        <b/>
        <sz val="11"/>
        <color theme="1"/>
        <rFont val="Arial"/>
        <family val="2"/>
      </rPr>
      <t xml:space="preserve">Reprogramming/Transfers:  </t>
    </r>
    <r>
      <rPr>
        <sz val="11"/>
        <color theme="1"/>
        <rFont val="Arial"/>
        <family val="2"/>
      </rPr>
      <t xml:space="preserve">The amount reflects the transfer of $10 million from the COPS account to the Drug Enforcement Administration (DEA) for Meth Lab Clean-up activities.  The Attorney General shall authorize the transfer of $10 million from the COPS account to provide funds for these purposes.
Pursuant to the Department’s transfer authority under Section 205 of the Consolidated Appropriations Act, 2014, the Department anticpates the transfer of $200,000 of COPS funds to BJA in order to execute and administer grants under the Comprehensive Tribal Justice System Strategic Planning Purpose Area within CTAS.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</si>
</sst>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47" x14ac:knownFonts="1">
    <font>
      <sz val="11"/>
      <color theme="1"/>
      <name val="Calibri"/>
      <family val="2"/>
      <scheme val="minor"/>
    </font>
    <font>
      <sz val="11"/>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sz val="12"/>
      <name val="Arial"/>
      <family val="2"/>
    </font>
    <font>
      <b/>
      <sz val="16"/>
      <name val="Arial"/>
      <family val="2"/>
    </font>
    <font>
      <b/>
      <u/>
      <sz val="12"/>
      <name val="Arial"/>
      <family val="2"/>
    </font>
    <font>
      <sz val="12"/>
      <name val="Arial"/>
      <family val="2"/>
    </font>
    <font>
      <sz val="8"/>
      <color indexed="9"/>
      <name val="Arial"/>
      <family val="2"/>
    </font>
    <font>
      <sz val="10"/>
      <color indexed="9"/>
      <name val="Times New Roman"/>
      <family val="1"/>
    </font>
    <font>
      <b/>
      <sz val="12"/>
      <color indexed="9"/>
      <name val="Arial"/>
      <family val="2"/>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medium">
        <color auto="1"/>
      </right>
      <top style="thin">
        <color auto="1"/>
      </top>
      <bottom style="dashed">
        <color theme="0" tint="-0.14996795556505021"/>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top style="medium">
        <color auto="1"/>
      </top>
      <bottom style="medium">
        <color auto="1"/>
      </bottom>
      <diagonal/>
    </border>
    <border>
      <left style="medium">
        <color auto="1"/>
      </left>
      <right style="thin">
        <color auto="1"/>
      </right>
      <top/>
      <bottom/>
      <diagonal/>
    </border>
    <border>
      <left/>
      <right style="medium">
        <color auto="1"/>
      </right>
      <top style="thin">
        <color auto="1"/>
      </top>
      <bottom style="thin">
        <color auto="1"/>
      </bottom>
      <diagonal/>
    </border>
  </borders>
  <cellStyleXfs count="21">
    <xf numFmtId="0" fontId="0" fillId="0" borderId="0"/>
    <xf numFmtId="43" fontId="14" fillId="0" borderId="0" applyFont="0" applyFill="0" applyBorder="0" applyAlignment="0" applyProtection="0"/>
    <xf numFmtId="0" fontId="37" fillId="0" borderId="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8" fillId="0" borderId="0"/>
    <xf numFmtId="0" fontId="43" fillId="0" borderId="0"/>
  </cellStyleXfs>
  <cellXfs count="291">
    <xf numFmtId="0" fontId="0" fillId="0" borderId="0" xfId="0"/>
    <xf numFmtId="3" fontId="18" fillId="0" borderId="6" xfId="0" applyNumberFormat="1" applyFont="1" applyBorder="1" applyAlignment="1">
      <alignment horizontal="center" vertical="top" wrapText="1"/>
    </xf>
    <xf numFmtId="3" fontId="18" fillId="0" borderId="7" xfId="0" applyNumberFormat="1" applyFont="1" applyBorder="1" applyAlignment="1">
      <alignment horizontal="center" vertical="top" wrapText="1"/>
    </xf>
    <xf numFmtId="164" fontId="18" fillId="0" borderId="8" xfId="1" applyNumberFormat="1" applyFont="1" applyBorder="1" applyAlignment="1">
      <alignment horizontal="center" vertical="top" wrapText="1"/>
    </xf>
    <xf numFmtId="0" fontId="19" fillId="0" borderId="0" xfId="0" applyFont="1"/>
    <xf numFmtId="0" fontId="18" fillId="0" borderId="0" xfId="0" applyFont="1"/>
    <xf numFmtId="0" fontId="16" fillId="0" borderId="0" xfId="0" applyFont="1" applyAlignment="1"/>
    <xf numFmtId="0" fontId="17" fillId="0" borderId="0" xfId="0" applyFont="1" applyAlignment="1"/>
    <xf numFmtId="0" fontId="15" fillId="0" borderId="0" xfId="0" applyFont="1" applyAlignment="1"/>
    <xf numFmtId="0" fontId="13" fillId="0" borderId="0" xfId="0" applyFont="1"/>
    <xf numFmtId="0" fontId="13" fillId="0" borderId="0" xfId="0" applyFont="1" applyAlignment="1"/>
    <xf numFmtId="0" fontId="13" fillId="0" borderId="1" xfId="0" applyFont="1" applyBorder="1" applyAlignment="1">
      <alignment horizontal="center" vertical="top" wrapText="1"/>
    </xf>
    <xf numFmtId="0" fontId="13" fillId="0" borderId="12" xfId="0" applyFont="1" applyBorder="1" applyAlignment="1">
      <alignment horizontal="center" vertical="top" wrapText="1"/>
    </xf>
    <xf numFmtId="0" fontId="18" fillId="0" borderId="14" xfId="0" applyFont="1" applyBorder="1" applyAlignment="1">
      <alignment horizontal="right"/>
    </xf>
    <xf numFmtId="0" fontId="13" fillId="0" borderId="15" xfId="0" applyFont="1" applyBorder="1" applyAlignment="1">
      <alignment horizontal="left" indent="3"/>
    </xf>
    <xf numFmtId="0" fontId="13" fillId="0" borderId="16" xfId="0" applyFont="1" applyBorder="1"/>
    <xf numFmtId="0" fontId="13" fillId="0" borderId="17" xfId="0" applyFont="1" applyBorder="1"/>
    <xf numFmtId="0" fontId="13" fillId="0" borderId="18" xfId="0" applyFont="1" applyBorder="1" applyAlignment="1">
      <alignment horizontal="left" indent="3"/>
    </xf>
    <xf numFmtId="0" fontId="13" fillId="0" borderId="18" xfId="0" applyFont="1" applyBorder="1" applyAlignment="1">
      <alignment horizontal="left" indent="5"/>
    </xf>
    <xf numFmtId="0" fontId="13" fillId="0" borderId="21" xfId="0" applyFont="1" applyBorder="1" applyAlignment="1">
      <alignment horizontal="left" indent="5"/>
    </xf>
    <xf numFmtId="0" fontId="13" fillId="0" borderId="6" xfId="0" applyFont="1" applyBorder="1" applyAlignment="1">
      <alignment horizontal="left" indent="3"/>
    </xf>
    <xf numFmtId="0" fontId="12" fillId="0" borderId="1" xfId="0" applyFont="1" applyBorder="1" applyAlignment="1">
      <alignment horizontal="center" vertical="top" wrapText="1"/>
    </xf>
    <xf numFmtId="0" fontId="18" fillId="0" borderId="0" xfId="0" applyFont="1" applyAlignment="1"/>
    <xf numFmtId="0" fontId="12" fillId="0" borderId="0" xfId="0" applyFont="1"/>
    <xf numFmtId="0" fontId="18" fillId="0" borderId="6" xfId="0" applyFont="1" applyBorder="1" applyAlignment="1">
      <alignment horizontal="right"/>
    </xf>
    <xf numFmtId="0" fontId="18" fillId="0" borderId="29" xfId="0" applyFont="1" applyBorder="1" applyAlignment="1">
      <alignment horizontal="right"/>
    </xf>
    <xf numFmtId="0" fontId="12" fillId="0" borderId="15" xfId="0" applyFont="1" applyBorder="1" applyAlignment="1">
      <alignment horizontal="left" indent="3"/>
    </xf>
    <xf numFmtId="0" fontId="12" fillId="0" borderId="0" xfId="0" applyFont="1" applyAlignment="1">
      <alignment vertical="top" wrapText="1"/>
    </xf>
    <xf numFmtId="0" fontId="12" fillId="0" borderId="12" xfId="0" applyFont="1" applyBorder="1" applyAlignment="1">
      <alignment horizontal="center" vertical="top" wrapText="1"/>
    </xf>
    <xf numFmtId="3" fontId="13" fillId="0" borderId="19" xfId="0" applyNumberFormat="1" applyFont="1" applyBorder="1"/>
    <xf numFmtId="3" fontId="12" fillId="0" borderId="19" xfId="0" applyNumberFormat="1" applyFont="1" applyBorder="1"/>
    <xf numFmtId="3" fontId="12" fillId="0" borderId="20" xfId="0" applyNumberFormat="1" applyFont="1" applyBorder="1"/>
    <xf numFmtId="3" fontId="18" fillId="0" borderId="35" xfId="0" applyNumberFormat="1" applyFont="1" applyBorder="1"/>
    <xf numFmtId="3" fontId="18" fillId="0" borderId="36" xfId="0" applyNumberFormat="1" applyFont="1" applyBorder="1"/>
    <xf numFmtId="0" fontId="18" fillId="0" borderId="34" xfId="0" applyFont="1" applyBorder="1" applyAlignment="1">
      <alignment horizontal="right"/>
    </xf>
    <xf numFmtId="0" fontId="18" fillId="0" borderId="39" xfId="0" applyFont="1" applyBorder="1" applyAlignment="1">
      <alignment vertical="top"/>
    </xf>
    <xf numFmtId="0" fontId="13" fillId="0" borderId="40" xfId="0" applyFont="1" applyBorder="1" applyAlignment="1">
      <alignment vertical="top"/>
    </xf>
    <xf numFmtId="0" fontId="13" fillId="0" borderId="41" xfId="0" applyFont="1" applyBorder="1"/>
    <xf numFmtId="0" fontId="13" fillId="0" borderId="42" xfId="0" applyFont="1" applyBorder="1"/>
    <xf numFmtId="0" fontId="18" fillId="0" borderId="29" xfId="0" applyFont="1" applyBorder="1" applyAlignment="1">
      <alignment horizontal="center"/>
    </xf>
    <xf numFmtId="3" fontId="18" fillId="0" borderId="7" xfId="0" applyNumberFormat="1" applyFont="1" applyBorder="1"/>
    <xf numFmtId="0" fontId="15" fillId="0" borderId="0" xfId="0" applyFont="1" applyBorder="1" applyAlignment="1"/>
    <xf numFmtId="0" fontId="18" fillId="0" borderId="27" xfId="0" applyFont="1" applyBorder="1" applyAlignment="1">
      <alignment vertical="top" wrapText="1"/>
    </xf>
    <xf numFmtId="0" fontId="22" fillId="0" borderId="31" xfId="0" applyFont="1" applyBorder="1" applyAlignment="1">
      <alignment vertical="center" wrapText="1"/>
    </xf>
    <xf numFmtId="0" fontId="25" fillId="0" borderId="0" xfId="0" applyFont="1" applyAlignment="1"/>
    <xf numFmtId="0" fontId="23" fillId="0" borderId="0" xfId="0" applyFont="1"/>
    <xf numFmtId="0" fontId="22" fillId="0" borderId="44" xfId="0" applyFont="1" applyBorder="1" applyAlignment="1">
      <alignment vertical="top"/>
    </xf>
    <xf numFmtId="0" fontId="23" fillId="0" borderId="40" xfId="0" applyFont="1" applyBorder="1" applyAlignment="1">
      <alignment vertical="top"/>
    </xf>
    <xf numFmtId="0" fontId="23" fillId="0" borderId="41" xfId="0" applyFont="1" applyBorder="1"/>
    <xf numFmtId="0" fontId="25"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6" xfId="0" applyFont="1" applyBorder="1"/>
    <xf numFmtId="3" fontId="23" fillId="0" borderId="19" xfId="0" applyNumberFormat="1" applyFont="1" applyBorder="1"/>
    <xf numFmtId="3" fontId="22" fillId="0" borderId="35" xfId="0" applyNumberFormat="1" applyFont="1" applyBorder="1"/>
    <xf numFmtId="0" fontId="23" fillId="0" borderId="43" xfId="0" applyFont="1" applyBorder="1" applyAlignment="1">
      <alignment vertical="top"/>
    </xf>
    <xf numFmtId="3" fontId="22" fillId="0" borderId="51" xfId="0" applyNumberFormat="1" applyFont="1" applyBorder="1"/>
    <xf numFmtId="0" fontId="22" fillId="0" borderId="3" xfId="0" applyFont="1" applyBorder="1" applyAlignment="1">
      <alignment horizontal="center" vertical="center" wrapText="1"/>
    </xf>
    <xf numFmtId="0" fontId="23" fillId="0" borderId="17" xfId="0" applyFont="1" applyBorder="1"/>
    <xf numFmtId="3" fontId="23" fillId="0" borderId="20" xfId="0" applyNumberFormat="1" applyFont="1" applyBorder="1"/>
    <xf numFmtId="3" fontId="22" fillId="0" borderId="36" xfId="0" applyNumberFormat="1" applyFont="1" applyBorder="1"/>
    <xf numFmtId="3" fontId="22" fillId="0" borderId="53" xfId="0" applyNumberFormat="1" applyFont="1" applyBorder="1"/>
    <xf numFmtId="0" fontId="15" fillId="0" borderId="0" xfId="0" applyFont="1"/>
    <xf numFmtId="0" fontId="27" fillId="0" borderId="0" xfId="0" applyFont="1"/>
    <xf numFmtId="0" fontId="15" fillId="0" borderId="31" xfId="0" applyFont="1" applyBorder="1" applyAlignment="1"/>
    <xf numFmtId="0" fontId="19" fillId="0" borderId="0" xfId="0" applyFont="1" applyAlignment="1"/>
    <xf numFmtId="0" fontId="12" fillId="0" borderId="0" xfId="0" applyFont="1" applyAlignment="1">
      <alignment horizontal="left" indent="2"/>
    </xf>
    <xf numFmtId="0" fontId="11" fillId="0" borderId="1" xfId="0" applyFont="1" applyBorder="1" applyAlignment="1">
      <alignment horizontal="center" vertical="top" wrapText="1"/>
    </xf>
    <xf numFmtId="0" fontId="11" fillId="0" borderId="15" xfId="0" applyFont="1" applyBorder="1" applyAlignment="1">
      <alignment horizontal="left" indent="2"/>
    </xf>
    <xf numFmtId="0" fontId="11" fillId="0" borderId="18" xfId="0" applyFont="1" applyBorder="1" applyAlignment="1">
      <alignment horizontal="left" indent="2"/>
    </xf>
    <xf numFmtId="0" fontId="28" fillId="0" borderId="18" xfId="0" applyFont="1" applyBorder="1" applyAlignment="1">
      <alignment horizontal="left" indent="8"/>
    </xf>
    <xf numFmtId="0" fontId="18" fillId="0" borderId="18" xfId="0" applyFont="1" applyBorder="1"/>
    <xf numFmtId="0" fontId="18" fillId="0" borderId="18" xfId="0" applyFont="1" applyBorder="1" applyAlignment="1">
      <alignment horizontal="center"/>
    </xf>
    <xf numFmtId="0" fontId="18" fillId="0" borderId="56" xfId="0" applyFont="1" applyBorder="1" applyAlignment="1">
      <alignment horizontal="center"/>
    </xf>
    <xf numFmtId="0" fontId="11" fillId="0" borderId="56" xfId="0" applyFont="1" applyBorder="1" applyAlignment="1">
      <alignment horizontal="left" wrapText="1" indent="2"/>
    </xf>
    <xf numFmtId="0" fontId="11" fillId="0" borderId="59" xfId="0" applyFont="1" applyBorder="1"/>
    <xf numFmtId="0" fontId="15" fillId="0" borderId="0" xfId="0" applyFont="1" applyAlignment="1">
      <alignment wrapText="1"/>
    </xf>
    <xf numFmtId="0" fontId="18" fillId="0" borderId="0" xfId="0" applyFont="1" applyBorder="1"/>
    <xf numFmtId="0" fontId="18" fillId="0" borderId="0" xfId="0" applyFont="1" applyBorder="1" applyAlignment="1">
      <alignment horizontal="right" indent="1"/>
    </xf>
    <xf numFmtId="0" fontId="18" fillId="0" borderId="62" xfId="0" applyFont="1" applyBorder="1"/>
    <xf numFmtId="3" fontId="18" fillId="0" borderId="18" xfId="0" applyNumberFormat="1" applyFont="1" applyBorder="1"/>
    <xf numFmtId="3" fontId="18" fillId="0" borderId="19" xfId="0" applyNumberFormat="1" applyFont="1" applyBorder="1"/>
    <xf numFmtId="0" fontId="18" fillId="0" borderId="63" xfId="0" applyFont="1" applyBorder="1" applyAlignment="1">
      <alignment horizontal="left" indent="1"/>
    </xf>
    <xf numFmtId="3" fontId="18" fillId="0" borderId="20" xfId="0" applyNumberFormat="1" applyFont="1" applyBorder="1"/>
    <xf numFmtId="0" fontId="18" fillId="0" borderId="63" xfId="0" applyFont="1" applyBorder="1"/>
    <xf numFmtId="0" fontId="18" fillId="0" borderId="63" xfId="0" applyFont="1" applyBorder="1" applyAlignment="1">
      <alignment horizontal="left" indent="3"/>
    </xf>
    <xf numFmtId="0" fontId="18" fillId="0" borderId="61" xfId="0" applyFont="1" applyBorder="1" applyAlignment="1">
      <alignment horizontal="left"/>
    </xf>
    <xf numFmtId="3" fontId="18" fillId="0" borderId="40" xfId="0" applyNumberFormat="1" applyFont="1" applyBorder="1"/>
    <xf numFmtId="3" fontId="18" fillId="0" borderId="64" xfId="0" applyNumberFormat="1" applyFont="1" applyBorder="1"/>
    <xf numFmtId="0" fontId="18" fillId="0" borderId="63" xfId="0" applyFont="1" applyBorder="1" applyAlignment="1">
      <alignment horizontal="left"/>
    </xf>
    <xf numFmtId="0" fontId="18" fillId="0" borderId="62" xfId="0" applyFont="1" applyBorder="1" applyAlignment="1">
      <alignment horizontal="left" indent="1"/>
    </xf>
    <xf numFmtId="0" fontId="18" fillId="0" borderId="66" xfId="0" applyFont="1" applyBorder="1"/>
    <xf numFmtId="3" fontId="18" fillId="0" borderId="67" xfId="0" applyNumberFormat="1" applyFont="1" applyBorder="1"/>
    <xf numFmtId="3" fontId="18" fillId="0" borderId="58" xfId="0" applyNumberFormat="1" applyFont="1" applyBorder="1"/>
    <xf numFmtId="3" fontId="18" fillId="0" borderId="68" xfId="0" applyNumberFormat="1" applyFont="1" applyBorder="1"/>
    <xf numFmtId="0" fontId="18" fillId="0" borderId="4" xfId="0" applyFont="1" applyBorder="1" applyAlignment="1">
      <alignment horizontal="center" vertical="center" wrapText="1"/>
    </xf>
    <xf numFmtId="0" fontId="13" fillId="0" borderId="60" xfId="0" applyFont="1" applyBorder="1" applyAlignment="1">
      <alignment horizontal="left" indent="3"/>
    </xf>
    <xf numFmtId="0" fontId="10" fillId="0" borderId="15" xfId="0" applyFont="1" applyBorder="1" applyAlignment="1">
      <alignment horizontal="left" indent="2"/>
    </xf>
    <xf numFmtId="3" fontId="18" fillId="0" borderId="30" xfId="0" applyNumberFormat="1" applyFont="1" applyBorder="1"/>
    <xf numFmtId="3" fontId="18" fillId="0" borderId="13" xfId="0" applyNumberFormat="1" applyFont="1" applyBorder="1"/>
    <xf numFmtId="3" fontId="18" fillId="0" borderId="69" xfId="0" applyNumberFormat="1" applyFont="1" applyBorder="1"/>
    <xf numFmtId="0" fontId="18" fillId="0" borderId="24" xfId="0" applyFont="1" applyBorder="1" applyAlignment="1">
      <alignment horizontal="left"/>
    </xf>
    <xf numFmtId="0" fontId="10" fillId="0" borderId="1" xfId="0" applyFont="1" applyBorder="1" applyAlignment="1">
      <alignment horizontal="center" vertical="top" wrapText="1"/>
    </xf>
    <xf numFmtId="0" fontId="10" fillId="0" borderId="60" xfId="0" applyFont="1" applyBorder="1" applyAlignment="1">
      <alignment horizontal="left" indent="3"/>
    </xf>
    <xf numFmtId="0" fontId="10" fillId="0" borderId="18" xfId="0" applyFont="1" applyBorder="1" applyAlignment="1">
      <alignment horizontal="left" indent="3"/>
    </xf>
    <xf numFmtId="0" fontId="10" fillId="0" borderId="6" xfId="0" applyFont="1" applyBorder="1" applyAlignment="1">
      <alignment horizontal="left" indent="3"/>
    </xf>
    <xf numFmtId="0" fontId="9" fillId="0" borderId="1" xfId="0" applyFont="1" applyBorder="1" applyAlignment="1">
      <alignment horizontal="center" vertical="top" wrapText="1"/>
    </xf>
    <xf numFmtId="0" fontId="9" fillId="0" borderId="18" xfId="0" applyFont="1" applyBorder="1" applyAlignment="1">
      <alignment horizontal="left" indent="3"/>
    </xf>
    <xf numFmtId="0" fontId="9" fillId="0" borderId="6" xfId="0" applyFont="1" applyBorder="1" applyAlignment="1">
      <alignment horizontal="left" indent="3"/>
    </xf>
    <xf numFmtId="0" fontId="9" fillId="0" borderId="18" xfId="0" applyFont="1" applyBorder="1" applyAlignment="1">
      <alignment horizontal="left" indent="2"/>
    </xf>
    <xf numFmtId="0" fontId="18" fillId="0" borderId="4" xfId="0" applyFont="1" applyBorder="1" applyAlignment="1">
      <alignment horizontal="center" vertical="center" wrapText="1"/>
    </xf>
    <xf numFmtId="0" fontId="8" fillId="0" borderId="0" xfId="0" applyFont="1"/>
    <xf numFmtId="0" fontId="32" fillId="0" borderId="70" xfId="0" applyFont="1" applyBorder="1" applyAlignment="1">
      <alignment horizontal="center"/>
    </xf>
    <xf numFmtId="0" fontId="19" fillId="0" borderId="71" xfId="0" applyFont="1" applyBorder="1"/>
    <xf numFmtId="0" fontId="29" fillId="0" borderId="72" xfId="0" applyFont="1" applyBorder="1"/>
    <xf numFmtId="0" fontId="30" fillId="0" borderId="0" xfId="0" applyFont="1" applyBorder="1" applyAlignment="1">
      <alignment horizontal="left" vertical="top"/>
    </xf>
    <xf numFmtId="0" fontId="30" fillId="0" borderId="0" xfId="0" applyFont="1"/>
    <xf numFmtId="0" fontId="31" fillId="0" borderId="0" xfId="0" applyFont="1"/>
    <xf numFmtId="0" fontId="33" fillId="0" borderId="70" xfId="0" applyFont="1" applyBorder="1" applyAlignment="1">
      <alignment horizontal="center"/>
    </xf>
    <xf numFmtId="0" fontId="34" fillId="0" borderId="71" xfId="0" applyFont="1" applyBorder="1" applyAlignment="1"/>
    <xf numFmtId="0" fontId="19" fillId="0" borderId="71" xfId="0" applyFont="1" applyBorder="1" applyAlignment="1"/>
    <xf numFmtId="0" fontId="19" fillId="0" borderId="72" xfId="0" applyFont="1" applyBorder="1" applyAlignment="1"/>
    <xf numFmtId="0" fontId="15" fillId="0" borderId="73" xfId="0" applyFont="1" applyBorder="1" applyAlignment="1"/>
    <xf numFmtId="0" fontId="19" fillId="0" borderId="72" xfId="0" applyFont="1" applyBorder="1"/>
    <xf numFmtId="0" fontId="7" fillId="0" borderId="0" xfId="0" applyFont="1"/>
    <xf numFmtId="0" fontId="6" fillId="0" borderId="33" xfId="0" applyFont="1" applyBorder="1" applyAlignment="1">
      <alignment horizontal="left" indent="2"/>
    </xf>
    <xf numFmtId="0" fontId="9" fillId="0" borderId="74" xfId="0" applyFont="1" applyBorder="1" applyAlignment="1">
      <alignment horizontal="left" indent="1"/>
    </xf>
    <xf numFmtId="0" fontId="9" fillId="0" borderId="9" xfId="0" applyFont="1" applyBorder="1" applyAlignment="1">
      <alignment horizontal="left" indent="1"/>
    </xf>
    <xf numFmtId="3" fontId="18" fillId="0" borderId="44" xfId="0" applyNumberFormat="1" applyFont="1" applyBorder="1"/>
    <xf numFmtId="3" fontId="18" fillId="0" borderId="47" xfId="0" applyNumberFormat="1" applyFont="1" applyBorder="1"/>
    <xf numFmtId="3" fontId="18" fillId="0" borderId="75" xfId="0" applyNumberFormat="1" applyFont="1" applyBorder="1"/>
    <xf numFmtId="3" fontId="18" fillId="0" borderId="41" xfId="0" applyNumberFormat="1" applyFont="1" applyBorder="1"/>
    <xf numFmtId="3" fontId="18" fillId="0" borderId="60" xfId="0" applyNumberFormat="1" applyFont="1" applyBorder="1"/>
    <xf numFmtId="3" fontId="18" fillId="0" borderId="52" xfId="0" applyNumberFormat="1" applyFont="1" applyBorder="1"/>
    <xf numFmtId="3" fontId="18" fillId="0" borderId="76" xfId="0" applyNumberFormat="1" applyFont="1" applyBorder="1"/>
    <xf numFmtId="3" fontId="36" fillId="0" borderId="18" xfId="0" applyNumberFormat="1" applyFont="1" applyBorder="1"/>
    <xf numFmtId="3" fontId="36" fillId="0" borderId="19" xfId="0" applyNumberFormat="1" applyFont="1" applyBorder="1"/>
    <xf numFmtId="3" fontId="36" fillId="0" borderId="20" xfId="0" applyNumberFormat="1" applyFont="1" applyBorder="1"/>
    <xf numFmtId="3" fontId="13" fillId="0" borderId="16" xfId="0" applyNumberFormat="1" applyFont="1" applyBorder="1"/>
    <xf numFmtId="3" fontId="13" fillId="0" borderId="17" xfId="0" applyNumberFormat="1" applyFont="1" applyBorder="1"/>
    <xf numFmtId="3" fontId="13" fillId="0" borderId="20" xfId="0" applyNumberFormat="1" applyFont="1" applyBorder="1"/>
    <xf numFmtId="3" fontId="18" fillId="0" borderId="1" xfId="0" applyNumberFormat="1" applyFont="1" applyBorder="1"/>
    <xf numFmtId="3" fontId="18" fillId="0" borderId="12" xfId="0" applyNumberFormat="1" applyFont="1" applyBorder="1"/>
    <xf numFmtId="3" fontId="18" fillId="0" borderId="16" xfId="0" applyNumberFormat="1" applyFont="1" applyBorder="1"/>
    <xf numFmtId="3" fontId="10" fillId="0" borderId="16" xfId="0" applyNumberFormat="1" applyFont="1" applyBorder="1"/>
    <xf numFmtId="3" fontId="10" fillId="0" borderId="17" xfId="0" applyNumberFormat="1" applyFont="1" applyBorder="1"/>
    <xf numFmtId="3" fontId="10" fillId="0" borderId="35" xfId="0" applyNumberFormat="1" applyFont="1" applyBorder="1"/>
    <xf numFmtId="3" fontId="10" fillId="0" borderId="36" xfId="0" applyNumberFormat="1" applyFont="1" applyBorder="1"/>
    <xf numFmtId="3" fontId="13" fillId="0" borderId="47" xfId="0" applyNumberFormat="1" applyFont="1" applyBorder="1"/>
    <xf numFmtId="3" fontId="13" fillId="0" borderId="52" xfId="0" applyNumberFormat="1" applyFont="1" applyBorder="1"/>
    <xf numFmtId="3" fontId="13" fillId="0" borderId="22" xfId="0" applyNumberFormat="1" applyFont="1" applyBorder="1"/>
    <xf numFmtId="3" fontId="13" fillId="0" borderId="23" xfId="0" applyNumberFormat="1" applyFont="1" applyBorder="1"/>
    <xf numFmtId="3" fontId="13" fillId="0" borderId="7" xfId="0" applyNumberFormat="1" applyFont="1" applyBorder="1"/>
    <xf numFmtId="3" fontId="13" fillId="0" borderId="8" xfId="0" applyNumberFormat="1" applyFont="1" applyBorder="1"/>
    <xf numFmtId="3" fontId="13" fillId="0" borderId="35" xfId="0" applyNumberFormat="1" applyFont="1" applyBorder="1"/>
    <xf numFmtId="3" fontId="13" fillId="0" borderId="36" xfId="0" applyNumberFormat="1" applyFont="1" applyBorder="1"/>
    <xf numFmtId="3" fontId="12" fillId="0" borderId="16" xfId="0" applyNumberFormat="1" applyFont="1" applyBorder="1"/>
    <xf numFmtId="0" fontId="12" fillId="0" borderId="27" xfId="0" applyFont="1" applyBorder="1" applyAlignment="1">
      <alignment horizontal="center"/>
    </xf>
    <xf numFmtId="0" fontId="12" fillId="0" borderId="28" xfId="0" applyFont="1" applyBorder="1" applyAlignment="1">
      <alignment horizontal="center"/>
    </xf>
    <xf numFmtId="3" fontId="12" fillId="0" borderId="13" xfId="0" applyNumberFormat="1" applyFont="1" applyBorder="1"/>
    <xf numFmtId="3" fontId="28" fillId="0" borderId="19" xfId="0" applyNumberFormat="1" applyFont="1" applyBorder="1"/>
    <xf numFmtId="3" fontId="28" fillId="0" borderId="20" xfId="0" applyNumberFormat="1" applyFont="1" applyBorder="1"/>
    <xf numFmtId="3" fontId="18" fillId="0" borderId="51" xfId="0" applyNumberFormat="1" applyFont="1" applyBorder="1"/>
    <xf numFmtId="3" fontId="18" fillId="0" borderId="53" xfId="0" applyNumberFormat="1" applyFont="1" applyBorder="1"/>
    <xf numFmtId="3" fontId="13" fillId="0" borderId="58" xfId="0" applyNumberFormat="1" applyFont="1" applyBorder="1"/>
    <xf numFmtId="3" fontId="13" fillId="0" borderId="57" xfId="0" applyNumberFormat="1" applyFont="1" applyBorder="1"/>
    <xf numFmtId="3" fontId="13" fillId="0" borderId="51" xfId="0" applyNumberFormat="1" applyFont="1" applyBorder="1"/>
    <xf numFmtId="3" fontId="13" fillId="0" borderId="53" xfId="0" applyNumberFormat="1" applyFont="1" applyBorder="1"/>
    <xf numFmtId="3" fontId="18" fillId="0" borderId="48" xfId="0" applyNumberFormat="1" applyFont="1" applyBorder="1"/>
    <xf numFmtId="3" fontId="18" fillId="0" borderId="22" xfId="0" applyNumberFormat="1" applyFont="1" applyBorder="1"/>
    <xf numFmtId="0" fontId="5" fillId="0" borderId="18" xfId="0" applyFont="1" applyBorder="1" applyAlignment="1">
      <alignment horizontal="left" indent="2"/>
    </xf>
    <xf numFmtId="0" fontId="5" fillId="0" borderId="0" xfId="0" applyFont="1"/>
    <xf numFmtId="3" fontId="5" fillId="0" borderId="0" xfId="0" applyNumberFormat="1" applyFont="1"/>
    <xf numFmtId="164" fontId="5" fillId="0" borderId="0" xfId="1" applyNumberFormat="1" applyFont="1"/>
    <xf numFmtId="0" fontId="5" fillId="0" borderId="63" xfId="0" applyFont="1" applyBorder="1" applyAlignment="1">
      <alignment horizontal="left" indent="1"/>
    </xf>
    <xf numFmtId="3" fontId="5" fillId="0" borderId="76" xfId="0" applyNumberFormat="1" applyFont="1" applyBorder="1"/>
    <xf numFmtId="3" fontId="5" fillId="0" borderId="77" xfId="0" applyNumberFormat="1" applyFont="1" applyBorder="1"/>
    <xf numFmtId="0" fontId="5" fillId="0" borderId="63" xfId="0" applyFont="1" applyBorder="1" applyAlignment="1">
      <alignment horizontal="left" indent="6"/>
    </xf>
    <xf numFmtId="3" fontId="5" fillId="0" borderId="19" xfId="0" applyNumberFormat="1" applyFont="1" applyBorder="1"/>
    <xf numFmtId="0" fontId="5" fillId="0" borderId="63" xfId="0" applyFont="1" applyBorder="1" applyAlignment="1">
      <alignment horizontal="left" indent="3"/>
    </xf>
    <xf numFmtId="0" fontId="5" fillId="0" borderId="63" xfId="0" applyFont="1" applyBorder="1" applyAlignment="1">
      <alignment horizontal="left" indent="4"/>
    </xf>
    <xf numFmtId="3" fontId="5" fillId="0" borderId="40" xfId="0" applyNumberFormat="1" applyFont="1" applyBorder="1"/>
    <xf numFmtId="3" fontId="5" fillId="0" borderId="64" xfId="0" applyNumberFormat="1" applyFont="1" applyBorder="1"/>
    <xf numFmtId="0" fontId="39" fillId="0" borderId="0" xfId="0" applyFont="1" applyAlignment="1">
      <alignment vertical="center"/>
    </xf>
    <xf numFmtId="0" fontId="3" fillId="0" borderId="0" xfId="0" applyFont="1"/>
    <xf numFmtId="0" fontId="3" fillId="0" borderId="0" xfId="0" applyFont="1" applyAlignment="1">
      <alignment horizontal="left"/>
    </xf>
    <xf numFmtId="0" fontId="2" fillId="0" borderId="0" xfId="0" applyFont="1"/>
    <xf numFmtId="0" fontId="2" fillId="0" borderId="0" xfId="0" applyFont="1" applyAlignment="1"/>
    <xf numFmtId="0" fontId="5" fillId="0" borderId="0" xfId="0" applyFont="1" applyAlignment="1"/>
    <xf numFmtId="0" fontId="5" fillId="0" borderId="62" xfId="0" applyFont="1" applyBorder="1"/>
    <xf numFmtId="3" fontId="18" fillId="0" borderId="81" xfId="0" applyNumberFormat="1" applyFont="1" applyBorder="1"/>
    <xf numFmtId="3" fontId="18" fillId="0" borderId="15" xfId="0" applyNumberFormat="1" applyFont="1" applyBorder="1"/>
    <xf numFmtId="0" fontId="40" fillId="0" borderId="0" xfId="13" applyFont="1"/>
    <xf numFmtId="0" fontId="38" fillId="0" borderId="0" xfId="13" applyFont="1"/>
    <xf numFmtId="0" fontId="38" fillId="0" borderId="0" xfId="13"/>
    <xf numFmtId="0" fontId="34" fillId="0" borderId="0" xfId="13" applyFont="1"/>
    <xf numFmtId="0" fontId="13" fillId="0" borderId="0" xfId="0" applyFont="1" applyAlignment="1">
      <alignment wrapText="1"/>
    </xf>
    <xf numFmtId="3" fontId="13" fillId="0" borderId="0" xfId="0" applyNumberFormat="1" applyFont="1" applyBorder="1"/>
    <xf numFmtId="0" fontId="5" fillId="0" borderId="28" xfId="0" applyFont="1" applyBorder="1" applyAlignment="1">
      <alignment vertical="top" wrapText="1"/>
    </xf>
    <xf numFmtId="0" fontId="2" fillId="0" borderId="0" xfId="0" applyFont="1" applyAlignment="1">
      <alignment horizontal="center"/>
    </xf>
    <xf numFmtId="0" fontId="41" fillId="0" borderId="0" xfId="13" applyFont="1"/>
    <xf numFmtId="0" fontId="44" fillId="0" borderId="0" xfId="13" applyFont="1"/>
    <xf numFmtId="0" fontId="38" fillId="3" borderId="0" xfId="13" applyFont="1" applyFill="1" applyAlignment="1"/>
    <xf numFmtId="0" fontId="38" fillId="3" borderId="0" xfId="13" applyFont="1" applyFill="1" applyBorder="1" applyAlignment="1">
      <alignment vertical="top" wrapText="1"/>
    </xf>
    <xf numFmtId="0" fontId="46" fillId="2" borderId="0" xfId="13" applyFont="1" applyFill="1" applyProtection="1">
      <protection hidden="1"/>
    </xf>
    <xf numFmtId="0" fontId="5" fillId="0" borderId="15" xfId="0" applyFont="1" applyBorder="1" applyAlignment="1">
      <alignment horizontal="left" indent="3"/>
    </xf>
    <xf numFmtId="0" fontId="5" fillId="0" borderId="18" xfId="0" applyFont="1" applyBorder="1" applyAlignment="1">
      <alignment horizontal="left" indent="3"/>
    </xf>
    <xf numFmtId="3" fontId="12" fillId="0" borderId="10" xfId="0" applyNumberFormat="1" applyFont="1" applyBorder="1"/>
    <xf numFmtId="0" fontId="5" fillId="0" borderId="1" xfId="0" applyFont="1" applyBorder="1" applyAlignment="1">
      <alignment horizontal="center" vertical="top" wrapText="1"/>
    </xf>
    <xf numFmtId="3" fontId="5" fillId="0" borderId="13" xfId="0" applyNumberFormat="1" applyFont="1" applyBorder="1"/>
    <xf numFmtId="0" fontId="5" fillId="0" borderId="0" xfId="0" applyFont="1" applyBorder="1"/>
    <xf numFmtId="3" fontId="13" fillId="0" borderId="0" xfId="0" applyNumberFormat="1" applyFont="1"/>
    <xf numFmtId="3" fontId="27" fillId="0" borderId="0" xfId="0" applyNumberFormat="1" applyFont="1"/>
    <xf numFmtId="0" fontId="5" fillId="0" borderId="21" xfId="0" applyFont="1" applyBorder="1" applyAlignment="1">
      <alignment horizontal="left" indent="2"/>
    </xf>
    <xf numFmtId="3" fontId="5" fillId="0" borderId="16" xfId="0" applyNumberFormat="1" applyFont="1" applyBorder="1"/>
    <xf numFmtId="3" fontId="5" fillId="0" borderId="35" xfId="0" applyNumberFormat="1" applyFont="1" applyBorder="1"/>
    <xf numFmtId="3" fontId="2" fillId="0" borderId="0" xfId="0" applyNumberFormat="1" applyFont="1"/>
    <xf numFmtId="0" fontId="5" fillId="0" borderId="65" xfId="0" applyFont="1" applyBorder="1" applyAlignment="1">
      <alignment horizontal="left"/>
    </xf>
    <xf numFmtId="3" fontId="5" fillId="0" borderId="82" xfId="0" applyNumberFormat="1" applyFont="1" applyBorder="1"/>
    <xf numFmtId="3" fontId="5" fillId="0" borderId="83" xfId="0" applyNumberFormat="1" applyFont="1" applyBorder="1"/>
    <xf numFmtId="3" fontId="5" fillId="0" borderId="84" xfId="0" applyNumberFormat="1" applyFont="1" applyBorder="1"/>
    <xf numFmtId="3" fontId="12" fillId="0" borderId="17" xfId="0" applyNumberFormat="1" applyFont="1" applyBorder="1"/>
    <xf numFmtId="3" fontId="18" fillId="0" borderId="8" xfId="0" applyNumberFormat="1" applyFont="1" applyBorder="1"/>
    <xf numFmtId="0" fontId="12" fillId="0" borderId="31" xfId="0" applyFont="1" applyBorder="1"/>
    <xf numFmtId="3" fontId="12" fillId="0" borderId="85" xfId="0" applyNumberFormat="1" applyFont="1" applyBorder="1"/>
    <xf numFmtId="3" fontId="12" fillId="0" borderId="86" xfId="0" applyNumberFormat="1" applyFont="1" applyBorder="1"/>
    <xf numFmtId="0" fontId="13" fillId="0" borderId="87" xfId="0" applyFont="1" applyBorder="1"/>
    <xf numFmtId="0" fontId="12" fillId="0" borderId="87" xfId="0" applyFont="1" applyBorder="1"/>
    <xf numFmtId="0" fontId="20" fillId="0" borderId="0" xfId="0" applyFont="1" applyBorder="1" applyAlignment="1"/>
    <xf numFmtId="0" fontId="45" fillId="0" borderId="0" xfId="13" applyFont="1" applyBorder="1" applyAlignment="1"/>
    <xf numFmtId="0" fontId="38" fillId="0" borderId="0" xfId="13" applyFont="1" applyBorder="1" applyAlignment="1"/>
    <xf numFmtId="0" fontId="42" fillId="3" borderId="0" xfId="13" applyFont="1" applyFill="1" applyBorder="1" applyAlignment="1">
      <alignment horizontal="center" vertical="top"/>
    </xf>
    <xf numFmtId="0" fontId="38" fillId="3" borderId="0" xfId="13" applyFont="1" applyFill="1" applyBorder="1" applyAlignment="1">
      <alignment vertical="top" wrapText="1"/>
    </xf>
    <xf numFmtId="0" fontId="38" fillId="0" borderId="0" xfId="13" applyFont="1" applyBorder="1" applyAlignment="1">
      <alignment vertical="top" wrapText="1"/>
    </xf>
    <xf numFmtId="0" fontId="5" fillId="0" borderId="0" xfId="0" applyFont="1" applyAlignment="1">
      <alignment horizontal="left" vertical="top"/>
    </xf>
    <xf numFmtId="0" fontId="35" fillId="0" borderId="0" xfId="0" applyFont="1" applyAlignment="1">
      <alignment horizontal="left" vertical="top"/>
    </xf>
    <xf numFmtId="0" fontId="16" fillId="0" borderId="0" xfId="0" applyFont="1" applyAlignment="1">
      <alignment horizontal="center"/>
    </xf>
    <xf numFmtId="0" fontId="17"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3" fillId="0" borderId="0" xfId="0" applyFont="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0" xfId="0" applyFont="1" applyAlignment="1">
      <alignment horizontal="center"/>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20" fillId="0" borderId="0" xfId="0" applyFont="1" applyAlignment="1">
      <alignment horizontal="left" vertical="top"/>
    </xf>
    <xf numFmtId="0" fontId="18" fillId="0" borderId="11"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31" xfId="0" applyFont="1" applyBorder="1" applyAlignment="1">
      <alignment horizontal="center"/>
    </xf>
    <xf numFmtId="0" fontId="26" fillId="0" borderId="79" xfId="0" applyFont="1" applyBorder="1" applyAlignment="1">
      <alignment horizontal="left" vertical="top" wrapText="1"/>
    </xf>
    <xf numFmtId="0" fontId="26" fillId="0" borderId="80" xfId="0" applyFont="1" applyBorder="1" applyAlignment="1">
      <alignment horizontal="left" vertical="top" wrapText="1"/>
    </xf>
    <xf numFmtId="0" fontId="0" fillId="0" borderId="46" xfId="0" applyBorder="1" applyAlignment="1">
      <alignment horizontal="left" vertical="top" wrapText="1"/>
    </xf>
    <xf numFmtId="0" fontId="0" fillId="0" borderId="49" xfId="0" applyBorder="1" applyAlignment="1">
      <alignment horizontal="left" vertical="top" wrapText="1"/>
    </xf>
    <xf numFmtId="0" fontId="22" fillId="0" borderId="37" xfId="0" applyFont="1" applyBorder="1" applyAlignment="1">
      <alignment horizontal="right" vertical="top"/>
    </xf>
    <xf numFmtId="0" fontId="22" fillId="0" borderId="50" xfId="0" applyFont="1" applyBorder="1" applyAlignment="1">
      <alignment horizontal="center" vertical="top"/>
    </xf>
    <xf numFmtId="0" fontId="22" fillId="0" borderId="29" xfId="0" applyFont="1" applyBorder="1" applyAlignment="1">
      <alignment horizontal="center" vertical="top"/>
    </xf>
    <xf numFmtId="0" fontId="21" fillId="0" borderId="0" xfId="0" applyFont="1" applyAlignment="1">
      <alignment horizontal="center"/>
    </xf>
    <xf numFmtId="0" fontId="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2" fillId="0" borderId="45" xfId="0" applyFont="1" applyBorder="1" applyAlignment="1">
      <alignment horizontal="left" vertical="top" wrapText="1"/>
    </xf>
    <xf numFmtId="0" fontId="5" fillId="0" borderId="0" xfId="0" applyFont="1" applyBorder="1" applyAlignment="1">
      <alignment horizontal="center"/>
    </xf>
    <xf numFmtId="0" fontId="5" fillId="0" borderId="31" xfId="0" applyFont="1" applyBorder="1" applyAlignment="1">
      <alignment horizontal="center"/>
    </xf>
    <xf numFmtId="0" fontId="18" fillId="0" borderId="54" xfId="0" applyFont="1" applyBorder="1" applyAlignment="1">
      <alignment horizontal="center" vertical="center" wrapText="1"/>
    </xf>
    <xf numFmtId="0" fontId="18" fillId="0" borderId="78" xfId="0" applyFont="1" applyBorder="1" applyAlignment="1">
      <alignment horizontal="center" vertical="center" wrapText="1"/>
    </xf>
    <xf numFmtId="0" fontId="5" fillId="0" borderId="0" xfId="0" applyFont="1" applyAlignment="1">
      <alignment horizontal="left"/>
    </xf>
    <xf numFmtId="0" fontId="13" fillId="0" borderId="0" xfId="0" applyFont="1" applyAlignment="1">
      <alignment horizontal="center" wrapText="1"/>
    </xf>
    <xf numFmtId="0" fontId="5" fillId="0" borderId="0" xfId="0" applyFont="1" applyAlignment="1">
      <alignment vertical="top" wrapText="1"/>
    </xf>
    <xf numFmtId="0" fontId="13"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32" xfId="0" applyFont="1" applyBorder="1" applyAlignment="1">
      <alignment horizontal="center" vertical="center" wrapText="1"/>
    </xf>
    <xf numFmtId="0" fontId="18" fillId="0" borderId="55" xfId="0" applyFont="1" applyBorder="1" applyAlignment="1">
      <alignment horizontal="center" vertical="center" wrapText="1"/>
    </xf>
    <xf numFmtId="0" fontId="0" fillId="0" borderId="4" xfId="0" applyBorder="1" applyAlignment="1"/>
    <xf numFmtId="0" fontId="0" fillId="0" borderId="5" xfId="0" applyBorder="1" applyAlignment="1"/>
    <xf numFmtId="0" fontId="18" fillId="0" borderId="88" xfId="0" applyFont="1" applyBorder="1" applyAlignment="1">
      <alignment horizontal="center" vertical="center"/>
    </xf>
    <xf numFmtId="0" fontId="18" fillId="0" borderId="89" xfId="0" applyFont="1" applyBorder="1" applyAlignment="1">
      <alignment horizontal="center" vertical="center" wrapText="1"/>
    </xf>
    <xf numFmtId="0" fontId="5" fillId="0" borderId="12" xfId="0" applyFont="1" applyBorder="1" applyAlignment="1">
      <alignment horizontal="center" vertical="top" wrapText="1"/>
    </xf>
    <xf numFmtId="0" fontId="5" fillId="0" borderId="88" xfId="0" applyFont="1" applyBorder="1" applyAlignment="1">
      <alignment horizontal="left" indent="1"/>
    </xf>
    <xf numFmtId="3" fontId="5" fillId="0" borderId="86" xfId="0" applyNumberFormat="1" applyFont="1" applyBorder="1"/>
    <xf numFmtId="0" fontId="18" fillId="0" borderId="6" xfId="0" applyFont="1" applyBorder="1" applyAlignment="1">
      <alignment horizontal="right" indent="1"/>
    </xf>
  </cellXfs>
  <cellStyles count="21">
    <cellStyle name="Comma" xfId="1" builtinId="3"/>
    <cellStyle name="Comma 2" xfId="3"/>
    <cellStyle name="Comma 2 2" xfId="4"/>
    <cellStyle name="Comma 3" xfId="5"/>
    <cellStyle name="Comma 4" xfId="6"/>
    <cellStyle name="Comma 4 2" xfId="7"/>
    <cellStyle name="Currency 2" xfId="8"/>
    <cellStyle name="Currency 2 2" xfId="9"/>
    <cellStyle name="Currency 3" xfId="10"/>
    <cellStyle name="Currency 4" xfId="11"/>
    <cellStyle name="Currency 4 2" xfId="12"/>
    <cellStyle name="Normal" xfId="0" builtinId="0"/>
    <cellStyle name="Normal 2" xfId="13"/>
    <cellStyle name="Normal 3" xfId="2"/>
    <cellStyle name="Normal 4" xfId="14"/>
    <cellStyle name="Normal 5" xfId="19"/>
    <cellStyle name="Normal 6" xfId="20"/>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2</xdr:row>
      <xdr:rowOff>114301</xdr:rowOff>
    </xdr:from>
    <xdr:to>
      <xdr:col>11</xdr:col>
      <xdr:colOff>323849</xdr:colOff>
      <xdr:row>27</xdr:row>
      <xdr:rowOff>60825</xdr:rowOff>
    </xdr:to>
    <xdr:pic>
      <xdr:nvPicPr>
        <xdr:cNvPr id="2" name="Picture 1" descr="Office of Community Oriented Policing Services Organizational Chart Approved on July 22,2010"/>
        <xdr:cNvPicPr>
          <a:picLocks noChangeAspect="1"/>
        </xdr:cNvPicPr>
      </xdr:nvPicPr>
      <xdr:blipFill>
        <a:blip xmlns:r="http://schemas.openxmlformats.org/officeDocument/2006/relationships" r:embed="rId1" cstate="print"/>
        <a:stretch>
          <a:fillRect/>
        </a:stretch>
      </xdr:blipFill>
      <xdr:spPr>
        <a:xfrm>
          <a:off x="819150" y="561976"/>
          <a:ext cx="6210299" cy="4718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showWhiteSpace="0" view="pageBreakPreview" zoomScaleNormal="100" zoomScaleSheetLayoutView="100" workbookViewId="0">
      <selection activeCell="L21" sqref="L21"/>
    </sheetView>
  </sheetViews>
  <sheetFormatPr defaultRowHeight="15" x14ac:dyDescent="0.2"/>
  <cols>
    <col min="1" max="13" width="9.140625" style="194"/>
    <col min="14" max="14" width="2" style="201" customWidth="1"/>
    <col min="15" max="16384" width="9.140625" style="194"/>
  </cols>
  <sheetData>
    <row r="1" spans="1:14" ht="20.25" x14ac:dyDescent="0.3">
      <c r="A1" s="200" t="s">
        <v>125</v>
      </c>
      <c r="N1" s="201" t="s">
        <v>9</v>
      </c>
    </row>
    <row r="2" spans="1:14" x14ac:dyDescent="0.2">
      <c r="N2" s="201" t="s">
        <v>9</v>
      </c>
    </row>
    <row r="3" spans="1:14" x14ac:dyDescent="0.2">
      <c r="N3" s="201" t="s">
        <v>9</v>
      </c>
    </row>
    <row r="4" spans="1:14" x14ac:dyDescent="0.2">
      <c r="N4" s="201" t="s">
        <v>9</v>
      </c>
    </row>
    <row r="5" spans="1:14" ht="15.75" x14ac:dyDescent="0.25">
      <c r="B5" s="192"/>
      <c r="N5" s="201" t="s">
        <v>9</v>
      </c>
    </row>
    <row r="6" spans="1:14" x14ac:dyDescent="0.2">
      <c r="N6" s="201" t="s">
        <v>9</v>
      </c>
    </row>
    <row r="7" spans="1:14" x14ac:dyDescent="0.2">
      <c r="N7" s="201" t="s">
        <v>9</v>
      </c>
    </row>
    <row r="8" spans="1:14" x14ac:dyDescent="0.2">
      <c r="N8" s="201" t="s">
        <v>9</v>
      </c>
    </row>
    <row r="9" spans="1:14" x14ac:dyDescent="0.2">
      <c r="N9" s="201" t="s">
        <v>9</v>
      </c>
    </row>
    <row r="10" spans="1:14" x14ac:dyDescent="0.2">
      <c r="N10" s="201" t="s">
        <v>9</v>
      </c>
    </row>
    <row r="11" spans="1:14" x14ac:dyDescent="0.2">
      <c r="N11" s="201" t="s">
        <v>9</v>
      </c>
    </row>
    <row r="12" spans="1:14" x14ac:dyDescent="0.2">
      <c r="N12" s="201" t="s">
        <v>9</v>
      </c>
    </row>
    <row r="13" spans="1:14" x14ac:dyDescent="0.2">
      <c r="N13" s="201" t="s">
        <v>9</v>
      </c>
    </row>
    <row r="14" spans="1:14" x14ac:dyDescent="0.2">
      <c r="N14" s="201" t="s">
        <v>9</v>
      </c>
    </row>
    <row r="15" spans="1:14" x14ac:dyDescent="0.2">
      <c r="N15" s="201" t="s">
        <v>9</v>
      </c>
    </row>
    <row r="16" spans="1:14" x14ac:dyDescent="0.2">
      <c r="N16" s="201" t="s">
        <v>9</v>
      </c>
    </row>
    <row r="17" spans="1:14" x14ac:dyDescent="0.2">
      <c r="N17" s="201" t="s">
        <v>9</v>
      </c>
    </row>
    <row r="18" spans="1:14" x14ac:dyDescent="0.2">
      <c r="N18" s="201" t="s">
        <v>9</v>
      </c>
    </row>
    <row r="19" spans="1:14" x14ac:dyDescent="0.2">
      <c r="N19" s="201" t="s">
        <v>9</v>
      </c>
    </row>
    <row r="20" spans="1:14" x14ac:dyDescent="0.2">
      <c r="N20" s="201" t="s">
        <v>9</v>
      </c>
    </row>
    <row r="21" spans="1:14" x14ac:dyDescent="0.2">
      <c r="N21" s="201" t="s">
        <v>9</v>
      </c>
    </row>
    <row r="22" spans="1:14" x14ac:dyDescent="0.2">
      <c r="N22" s="201" t="s">
        <v>9</v>
      </c>
    </row>
    <row r="23" spans="1:14" x14ac:dyDescent="0.2">
      <c r="N23" s="201" t="s">
        <v>9</v>
      </c>
    </row>
    <row r="24" spans="1:14" x14ac:dyDescent="0.2">
      <c r="N24" s="201" t="s">
        <v>9</v>
      </c>
    </row>
    <row r="25" spans="1:14" x14ac:dyDescent="0.2">
      <c r="N25" s="201" t="s">
        <v>9</v>
      </c>
    </row>
    <row r="26" spans="1:14" x14ac:dyDescent="0.2">
      <c r="N26" s="201" t="s">
        <v>9</v>
      </c>
    </row>
    <row r="27" spans="1:14" x14ac:dyDescent="0.2">
      <c r="N27" s="201" t="s">
        <v>9</v>
      </c>
    </row>
    <row r="28" spans="1:14" x14ac:dyDescent="0.2">
      <c r="N28" s="201" t="s">
        <v>9</v>
      </c>
    </row>
    <row r="29" spans="1:14" x14ac:dyDescent="0.2">
      <c r="A29" s="229"/>
      <c r="B29" s="230"/>
      <c r="C29" s="230"/>
      <c r="D29" s="230"/>
      <c r="E29" s="230"/>
      <c r="F29" s="230"/>
      <c r="G29" s="230"/>
      <c r="H29" s="230"/>
      <c r="I29" s="230"/>
      <c r="J29" s="230"/>
      <c r="K29" s="230"/>
      <c r="L29" s="230"/>
      <c r="M29" s="230"/>
      <c r="N29" s="201" t="s">
        <v>10</v>
      </c>
    </row>
    <row r="31" spans="1:14" s="193" customFormat="1" ht="21" customHeight="1" x14ac:dyDescent="0.2">
      <c r="A31" s="231" t="s">
        <v>108</v>
      </c>
      <c r="B31" s="231"/>
      <c r="C31" s="231"/>
      <c r="D31" s="231"/>
      <c r="E31" s="231"/>
      <c r="F31" s="231"/>
      <c r="G31" s="231"/>
      <c r="H31" s="231"/>
      <c r="I31" s="231"/>
      <c r="J31" s="231"/>
      <c r="K31" s="202"/>
      <c r="N31" s="201"/>
    </row>
    <row r="32" spans="1:14" s="193" customFormat="1" ht="57.75" customHeight="1" x14ac:dyDescent="0.2">
      <c r="A32" s="232" t="s">
        <v>137</v>
      </c>
      <c r="B32" s="233"/>
      <c r="C32" s="233"/>
      <c r="D32" s="233"/>
      <c r="E32" s="233"/>
      <c r="F32" s="233"/>
      <c r="G32" s="233"/>
      <c r="H32" s="233"/>
      <c r="I32" s="233"/>
      <c r="J32" s="233"/>
      <c r="K32" s="203"/>
      <c r="N32" s="201"/>
    </row>
    <row r="100" spans="1:1" x14ac:dyDescent="0.2">
      <c r="A100" s="195" t="s">
        <v>138</v>
      </c>
    </row>
    <row r="200" spans="1:1" x14ac:dyDescent="0.2">
      <c r="A200" s="194" t="s">
        <v>126</v>
      </c>
    </row>
    <row r="256" spans="1:1" ht="15.75" x14ac:dyDescent="0.25">
      <c r="A256" s="204" t="s">
        <v>127</v>
      </c>
    </row>
  </sheetData>
  <mergeCells count="3">
    <mergeCell ref="A29:M29"/>
    <mergeCell ref="A31:J31"/>
    <mergeCell ref="A32:J32"/>
  </mergeCells>
  <printOptions horizontalCentered="1"/>
  <pageMargins left="0.75" right="0.75" top="1" bottom="1" header="0.5" footer="0.5"/>
  <pageSetup orientation="landscape" r:id="rId1"/>
  <headerFooter alignWithMargins="0">
    <oddFooter>&amp;C&amp;"Arial,Regular"Exhibit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view="pageBreakPreview" zoomScale="90" zoomScaleNormal="100" zoomScaleSheetLayoutView="90" workbookViewId="0">
      <pane xSplit="1" ySplit="7" topLeftCell="B32" activePane="bottomRight" state="frozen"/>
      <selection pane="topRight" activeCell="B1" sqref="B1"/>
      <selection pane="bottomLeft" activeCell="A8" sqref="A8"/>
      <selection pane="bottomRight" activeCell="K1" sqref="K1:L45"/>
    </sheetView>
  </sheetViews>
  <sheetFormatPr defaultRowHeight="14.25" x14ac:dyDescent="0.2"/>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9.140625" style="9" bestFit="1" customWidth="1"/>
    <col min="12" max="12" width="116.7109375" style="62"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236" t="s">
        <v>40</v>
      </c>
      <c r="B1" s="236"/>
      <c r="C1" s="236"/>
      <c r="D1" s="236"/>
      <c r="E1" s="236"/>
      <c r="F1" s="236"/>
      <c r="G1" s="236"/>
      <c r="H1" s="236"/>
      <c r="I1" s="236"/>
      <c r="J1" s="65" t="s">
        <v>9</v>
      </c>
      <c r="K1" s="6"/>
      <c r="L1" s="112"/>
      <c r="M1" s="6"/>
      <c r="N1" s="6"/>
      <c r="O1" s="6"/>
      <c r="P1" s="6"/>
      <c r="Q1" s="6"/>
      <c r="R1" s="6"/>
    </row>
    <row r="2" spans="1:18" ht="15" x14ac:dyDescent="0.2">
      <c r="A2" s="237" t="s">
        <v>135</v>
      </c>
      <c r="B2" s="237"/>
      <c r="C2" s="237"/>
      <c r="D2" s="237"/>
      <c r="E2" s="237"/>
      <c r="F2" s="237"/>
      <c r="G2" s="237"/>
      <c r="H2" s="237"/>
      <c r="I2" s="237"/>
      <c r="J2" s="65" t="s">
        <v>9</v>
      </c>
      <c r="K2" s="7"/>
      <c r="L2" s="113"/>
      <c r="M2" s="7"/>
      <c r="N2" s="7"/>
      <c r="O2" s="7"/>
      <c r="P2" s="7"/>
      <c r="Q2" s="7"/>
      <c r="R2" s="7"/>
    </row>
    <row r="3" spans="1:18" x14ac:dyDescent="0.2">
      <c r="A3" s="238" t="s">
        <v>136</v>
      </c>
      <c r="B3" s="246"/>
      <c r="C3" s="246"/>
      <c r="D3" s="246"/>
      <c r="E3" s="246"/>
      <c r="F3" s="246"/>
      <c r="G3" s="246"/>
      <c r="H3" s="246"/>
      <c r="I3" s="246"/>
      <c r="J3" s="65" t="s">
        <v>9</v>
      </c>
      <c r="K3" s="10"/>
      <c r="L3" s="113"/>
      <c r="M3" s="10"/>
      <c r="N3" s="10"/>
      <c r="O3" s="10"/>
      <c r="P3" s="10"/>
      <c r="Q3" s="10"/>
      <c r="R3" s="10"/>
    </row>
    <row r="4" spans="1:18" x14ac:dyDescent="0.2">
      <c r="A4" s="243" t="s">
        <v>1</v>
      </c>
      <c r="B4" s="243"/>
      <c r="C4" s="243"/>
      <c r="D4" s="243"/>
      <c r="E4" s="243"/>
      <c r="F4" s="243"/>
      <c r="G4" s="243"/>
      <c r="H4" s="243"/>
      <c r="I4" s="243"/>
      <c r="J4" s="65" t="s">
        <v>9</v>
      </c>
      <c r="K4" s="8"/>
      <c r="L4" s="113"/>
      <c r="M4" s="8"/>
      <c r="N4" s="8"/>
      <c r="O4" s="8"/>
      <c r="P4" s="8"/>
      <c r="Q4" s="8"/>
      <c r="R4" s="8"/>
    </row>
    <row r="5" spans="1:18" ht="15.75" thickBot="1" x14ac:dyDescent="0.3">
      <c r="A5" s="243"/>
      <c r="B5" s="243"/>
      <c r="C5" s="243"/>
      <c r="D5" s="243"/>
      <c r="E5" s="243"/>
      <c r="F5" s="243"/>
      <c r="G5" s="243"/>
      <c r="H5" s="243"/>
      <c r="I5" s="243"/>
      <c r="J5" s="65" t="s">
        <v>9</v>
      </c>
      <c r="K5" s="8"/>
      <c r="L5" s="114"/>
      <c r="M5" s="8"/>
      <c r="N5" s="8"/>
      <c r="O5" s="8"/>
      <c r="P5" s="8"/>
      <c r="Q5" s="8"/>
      <c r="R5" s="8"/>
    </row>
    <row r="6" spans="1:18" ht="15" x14ac:dyDescent="0.2">
      <c r="A6" s="244" t="s">
        <v>41</v>
      </c>
      <c r="B6" s="247" t="s">
        <v>105</v>
      </c>
      <c r="C6" s="247"/>
      <c r="D6" s="247" t="s">
        <v>107</v>
      </c>
      <c r="E6" s="247"/>
      <c r="F6" s="247" t="s">
        <v>102</v>
      </c>
      <c r="G6" s="247"/>
      <c r="H6" s="247" t="s">
        <v>39</v>
      </c>
      <c r="I6" s="248"/>
      <c r="J6" s="65" t="s">
        <v>9</v>
      </c>
      <c r="L6" s="63"/>
    </row>
    <row r="7" spans="1:18" ht="28.5" x14ac:dyDescent="0.2">
      <c r="A7" s="245"/>
      <c r="B7" s="67" t="s">
        <v>17</v>
      </c>
      <c r="C7" s="11" t="s">
        <v>3</v>
      </c>
      <c r="D7" s="11" t="s">
        <v>17</v>
      </c>
      <c r="E7" s="11" t="s">
        <v>3</v>
      </c>
      <c r="F7" s="11" t="s">
        <v>17</v>
      </c>
      <c r="G7" s="11" t="s">
        <v>3</v>
      </c>
      <c r="H7" s="11" t="s">
        <v>17</v>
      </c>
      <c r="I7" s="12" t="s">
        <v>3</v>
      </c>
      <c r="J7" s="65" t="s">
        <v>9</v>
      </c>
      <c r="L7" s="76"/>
    </row>
    <row r="8" spans="1:18" x14ac:dyDescent="0.2">
      <c r="A8" s="68" t="s">
        <v>42</v>
      </c>
      <c r="B8" s="138">
        <v>118</v>
      </c>
      <c r="C8" s="138">
        <v>11643</v>
      </c>
      <c r="D8" s="138">
        <v>0</v>
      </c>
      <c r="E8" s="138">
        <v>13117</v>
      </c>
      <c r="F8" s="138">
        <v>0</v>
      </c>
      <c r="G8" s="214">
        <v>13246</v>
      </c>
      <c r="H8" s="138">
        <f>F8-D8</f>
        <v>0</v>
      </c>
      <c r="I8" s="139">
        <f>G8-E8</f>
        <v>129</v>
      </c>
      <c r="J8" s="65" t="s">
        <v>9</v>
      </c>
      <c r="L8" s="63"/>
    </row>
    <row r="9" spans="1:18" x14ac:dyDescent="0.2">
      <c r="A9" s="69" t="s">
        <v>43</v>
      </c>
      <c r="B9" s="29">
        <v>0</v>
      </c>
      <c r="C9" s="29">
        <v>165</v>
      </c>
      <c r="D9" s="29">
        <v>0</v>
      </c>
      <c r="E9" s="29">
        <v>147</v>
      </c>
      <c r="F9" s="29">
        <v>0</v>
      </c>
      <c r="G9" s="178">
        <v>150</v>
      </c>
      <c r="H9" s="29">
        <f t="shared" ref="H9:H13" si="0">F9-D9</f>
        <v>0</v>
      </c>
      <c r="I9" s="140">
        <f t="shared" ref="I9:I13" si="1">G9-E9</f>
        <v>3</v>
      </c>
      <c r="J9" s="65" t="s">
        <v>9</v>
      </c>
    </row>
    <row r="10" spans="1:18" x14ac:dyDescent="0.2">
      <c r="A10" s="109" t="s">
        <v>84</v>
      </c>
      <c r="B10" s="29">
        <f>SUM(B11:B12)</f>
        <v>0</v>
      </c>
      <c r="C10" s="29">
        <v>8</v>
      </c>
      <c r="D10" s="29">
        <f t="shared" ref="D10:F10" si="2">SUM(D11:D12)</f>
        <v>0</v>
      </c>
      <c r="E10" s="29">
        <v>156</v>
      </c>
      <c r="F10" s="29">
        <f t="shared" si="2"/>
        <v>0</v>
      </c>
      <c r="G10" s="178">
        <v>158</v>
      </c>
      <c r="H10" s="29">
        <f t="shared" si="0"/>
        <v>0</v>
      </c>
      <c r="I10" s="140">
        <f t="shared" si="1"/>
        <v>2</v>
      </c>
      <c r="J10" s="65" t="s">
        <v>9</v>
      </c>
    </row>
    <row r="11" spans="1:18" x14ac:dyDescent="0.2">
      <c r="A11" s="70" t="s">
        <v>16</v>
      </c>
      <c r="B11" s="160">
        <v>0</v>
      </c>
      <c r="C11" s="160">
        <v>0</v>
      </c>
      <c r="D11" s="160">
        <v>0</v>
      </c>
      <c r="E11" s="160">
        <v>0</v>
      </c>
      <c r="F11" s="160">
        <v>0</v>
      </c>
      <c r="G11" s="160">
        <v>2</v>
      </c>
      <c r="H11" s="160">
        <f t="shared" si="0"/>
        <v>0</v>
      </c>
      <c r="I11" s="161">
        <f t="shared" si="1"/>
        <v>2</v>
      </c>
      <c r="J11" s="65" t="s">
        <v>9</v>
      </c>
    </row>
    <row r="12" spans="1:18" x14ac:dyDescent="0.2">
      <c r="A12" s="70" t="s">
        <v>44</v>
      </c>
      <c r="B12" s="160">
        <v>0</v>
      </c>
      <c r="C12" s="160">
        <v>0</v>
      </c>
      <c r="D12" s="160">
        <v>0</v>
      </c>
      <c r="E12" s="160">
        <v>156</v>
      </c>
      <c r="F12" s="160">
        <v>0</v>
      </c>
      <c r="G12" s="160">
        <v>156</v>
      </c>
      <c r="H12" s="160">
        <f t="shared" si="0"/>
        <v>0</v>
      </c>
      <c r="I12" s="161">
        <f t="shared" si="1"/>
        <v>0</v>
      </c>
      <c r="J12" s="65" t="s">
        <v>9</v>
      </c>
    </row>
    <row r="13" spans="1:18" x14ac:dyDescent="0.2">
      <c r="A13" s="69" t="s">
        <v>45</v>
      </c>
      <c r="B13" s="154">
        <v>0</v>
      </c>
      <c r="C13" s="154">
        <v>0</v>
      </c>
      <c r="D13" s="154">
        <v>0</v>
      </c>
      <c r="E13" s="154">
        <v>0</v>
      </c>
      <c r="F13" s="154">
        <v>0</v>
      </c>
      <c r="G13" s="215">
        <v>0</v>
      </c>
      <c r="H13" s="154">
        <f t="shared" si="0"/>
        <v>0</v>
      </c>
      <c r="I13" s="155">
        <f t="shared" si="1"/>
        <v>0</v>
      </c>
      <c r="J13" s="65" t="s">
        <v>9</v>
      </c>
    </row>
    <row r="14" spans="1:18" ht="15" x14ac:dyDescent="0.25">
      <c r="A14" s="72" t="s">
        <v>12</v>
      </c>
      <c r="B14" s="129">
        <f>SUM(B8:B10,B13)</f>
        <v>118</v>
      </c>
      <c r="C14" s="129">
        <f t="shared" ref="C14:I14" si="3">SUM(C8:C10,C13)</f>
        <v>11816</v>
      </c>
      <c r="D14" s="129">
        <f t="shared" si="3"/>
        <v>0</v>
      </c>
      <c r="E14" s="129">
        <f t="shared" si="3"/>
        <v>13420</v>
      </c>
      <c r="F14" s="129">
        <f t="shared" si="3"/>
        <v>0</v>
      </c>
      <c r="G14" s="129">
        <f t="shared" si="3"/>
        <v>13554</v>
      </c>
      <c r="H14" s="129">
        <f t="shared" si="3"/>
        <v>0</v>
      </c>
      <c r="I14" s="133">
        <f t="shared" si="3"/>
        <v>134</v>
      </c>
      <c r="J14" s="65" t="s">
        <v>9</v>
      </c>
    </row>
    <row r="15" spans="1:18" ht="15" x14ac:dyDescent="0.25">
      <c r="A15" s="71" t="s">
        <v>46</v>
      </c>
      <c r="B15" s="29"/>
      <c r="C15" s="29"/>
      <c r="D15" s="29"/>
      <c r="E15" s="29"/>
      <c r="F15" s="29"/>
      <c r="G15" s="178"/>
      <c r="H15" s="29"/>
      <c r="I15" s="140"/>
      <c r="J15" s="65" t="s">
        <v>9</v>
      </c>
    </row>
    <row r="16" spans="1:18" x14ac:dyDescent="0.2">
      <c r="A16" s="69" t="s">
        <v>47</v>
      </c>
      <c r="B16" s="29"/>
      <c r="C16" s="29">
        <v>3457</v>
      </c>
      <c r="D16" s="29"/>
      <c r="E16" s="29">
        <v>3840</v>
      </c>
      <c r="F16" s="29"/>
      <c r="G16" s="178">
        <v>3933</v>
      </c>
      <c r="H16" s="29"/>
      <c r="I16" s="140">
        <f t="shared" ref="I16:I34" si="4">G16-E16</f>
        <v>93</v>
      </c>
      <c r="J16" s="65" t="s">
        <v>9</v>
      </c>
    </row>
    <row r="17" spans="1:12" x14ac:dyDescent="0.2">
      <c r="A17" s="69" t="s">
        <v>48</v>
      </c>
      <c r="B17" s="29"/>
      <c r="C17" s="29">
        <v>4</v>
      </c>
      <c r="D17" s="29"/>
      <c r="E17" s="29">
        <v>6</v>
      </c>
      <c r="F17" s="29"/>
      <c r="G17" s="178">
        <v>6</v>
      </c>
      <c r="H17" s="29"/>
      <c r="I17" s="140">
        <f t="shared" si="4"/>
        <v>0</v>
      </c>
      <c r="J17" s="65" t="s">
        <v>9</v>
      </c>
    </row>
    <row r="18" spans="1:12" x14ac:dyDescent="0.2">
      <c r="A18" s="69" t="s">
        <v>49</v>
      </c>
      <c r="B18" s="29"/>
      <c r="C18" s="29">
        <v>189</v>
      </c>
      <c r="D18" s="29"/>
      <c r="E18" s="29">
        <v>346</v>
      </c>
      <c r="F18" s="29"/>
      <c r="G18" s="178">
        <v>363</v>
      </c>
      <c r="H18" s="29"/>
      <c r="I18" s="140">
        <f t="shared" si="4"/>
        <v>17</v>
      </c>
      <c r="J18" s="65" t="s">
        <v>9</v>
      </c>
    </row>
    <row r="19" spans="1:12" x14ac:dyDescent="0.2">
      <c r="A19" s="109" t="s">
        <v>85</v>
      </c>
      <c r="B19" s="29"/>
      <c r="C19" s="29">
        <v>326</v>
      </c>
      <c r="D19" s="29"/>
      <c r="E19" s="29">
        <v>404</v>
      </c>
      <c r="F19" s="29"/>
      <c r="G19" s="178">
        <v>404</v>
      </c>
      <c r="H19" s="29"/>
      <c r="I19" s="140">
        <f t="shared" si="4"/>
        <v>0</v>
      </c>
      <c r="J19" s="65" t="s">
        <v>9</v>
      </c>
    </row>
    <row r="20" spans="1:12" x14ac:dyDescent="0.2">
      <c r="A20" s="69" t="s">
        <v>50</v>
      </c>
      <c r="B20" s="29"/>
      <c r="C20" s="29">
        <v>3934</v>
      </c>
      <c r="D20" s="29"/>
      <c r="E20" s="178">
        <f>3960+41</f>
        <v>4001</v>
      </c>
      <c r="F20" s="29"/>
      <c r="G20" s="178">
        <v>4192</v>
      </c>
      <c r="H20" s="29"/>
      <c r="I20" s="140">
        <f t="shared" si="4"/>
        <v>191</v>
      </c>
      <c r="J20" s="65" t="s">
        <v>9</v>
      </c>
      <c r="K20" s="211"/>
    </row>
    <row r="21" spans="1:12" x14ac:dyDescent="0.2">
      <c r="A21" s="69" t="s">
        <v>51</v>
      </c>
      <c r="B21" s="29"/>
      <c r="C21" s="29">
        <v>127</v>
      </c>
      <c r="D21" s="29"/>
      <c r="E21" s="29">
        <v>142</v>
      </c>
      <c r="F21" s="29"/>
      <c r="G21" s="178">
        <v>154</v>
      </c>
      <c r="H21" s="29"/>
      <c r="I21" s="140">
        <f t="shared" si="4"/>
        <v>12</v>
      </c>
      <c r="J21" s="65" t="s">
        <v>9</v>
      </c>
    </row>
    <row r="22" spans="1:12" x14ac:dyDescent="0.2">
      <c r="A22" s="69" t="s">
        <v>52</v>
      </c>
      <c r="B22" s="29"/>
      <c r="C22" s="29">
        <v>1179</v>
      </c>
      <c r="D22" s="29"/>
      <c r="E22" s="29">
        <v>1198</v>
      </c>
      <c r="F22" s="29"/>
      <c r="G22" s="178">
        <v>1258</v>
      </c>
      <c r="H22" s="29"/>
      <c r="I22" s="140">
        <f t="shared" si="4"/>
        <v>60</v>
      </c>
      <c r="J22" s="65" t="s">
        <v>9</v>
      </c>
    </row>
    <row r="23" spans="1:12" x14ac:dyDescent="0.2">
      <c r="A23" s="69" t="s">
        <v>53</v>
      </c>
      <c r="B23" s="29"/>
      <c r="C23" s="29">
        <v>248</v>
      </c>
      <c r="D23" s="29"/>
      <c r="E23" s="29">
        <f>25+200</f>
        <v>225</v>
      </c>
      <c r="F23" s="29"/>
      <c r="G23" s="178">
        <v>30</v>
      </c>
      <c r="H23" s="29"/>
      <c r="I23" s="140">
        <f t="shared" si="4"/>
        <v>-195</v>
      </c>
      <c r="J23" s="65" t="s">
        <v>9</v>
      </c>
      <c r="K23" s="211"/>
    </row>
    <row r="24" spans="1:12" x14ac:dyDescent="0.2">
      <c r="A24" s="69" t="s">
        <v>54</v>
      </c>
      <c r="B24" s="29"/>
      <c r="C24" s="29">
        <v>1064</v>
      </c>
      <c r="D24" s="29"/>
      <c r="E24" s="29">
        <v>1200</v>
      </c>
      <c r="F24" s="29"/>
      <c r="G24" s="178">
        <v>1260</v>
      </c>
      <c r="H24" s="29"/>
      <c r="I24" s="140">
        <f t="shared" si="4"/>
        <v>60</v>
      </c>
      <c r="J24" s="65" t="s">
        <v>9</v>
      </c>
      <c r="K24" s="211"/>
    </row>
    <row r="25" spans="1:12" x14ac:dyDescent="0.2">
      <c r="A25" s="69" t="s">
        <v>55</v>
      </c>
      <c r="B25" s="29"/>
      <c r="C25" s="29">
        <v>2797</v>
      </c>
      <c r="D25" s="29"/>
      <c r="E25" s="29">
        <v>4499</v>
      </c>
      <c r="F25" s="29"/>
      <c r="G25" s="178">
        <v>3077</v>
      </c>
      <c r="H25" s="29"/>
      <c r="I25" s="140">
        <f t="shared" si="4"/>
        <v>-1422</v>
      </c>
      <c r="J25" s="65" t="s">
        <v>9</v>
      </c>
    </row>
    <row r="26" spans="1:12" x14ac:dyDescent="0.2">
      <c r="A26" s="69" t="s">
        <v>56</v>
      </c>
      <c r="B26" s="29"/>
      <c r="C26" s="29">
        <v>7541</v>
      </c>
      <c r="D26" s="29"/>
      <c r="E26" s="29">
        <v>9120</v>
      </c>
      <c r="F26" s="29"/>
      <c r="G26" s="178">
        <v>8762</v>
      </c>
      <c r="H26" s="29"/>
      <c r="I26" s="140">
        <f t="shared" si="4"/>
        <v>-358</v>
      </c>
      <c r="J26" s="65" t="s">
        <v>9</v>
      </c>
      <c r="L26" s="216"/>
    </row>
    <row r="27" spans="1:12" x14ac:dyDescent="0.2">
      <c r="A27" s="69" t="s">
        <v>57</v>
      </c>
      <c r="B27" s="29"/>
      <c r="C27" s="29">
        <v>9</v>
      </c>
      <c r="D27" s="29"/>
      <c r="E27" s="29">
        <v>10</v>
      </c>
      <c r="F27" s="29"/>
      <c r="G27" s="29">
        <v>0</v>
      </c>
      <c r="H27" s="29"/>
      <c r="I27" s="140">
        <f t="shared" si="4"/>
        <v>-10</v>
      </c>
      <c r="J27" s="65" t="s">
        <v>9</v>
      </c>
    </row>
    <row r="28" spans="1:12" x14ac:dyDescent="0.2">
      <c r="A28" s="69" t="s">
        <v>34</v>
      </c>
      <c r="B28" s="29"/>
      <c r="C28" s="29">
        <v>10</v>
      </c>
      <c r="D28" s="29"/>
      <c r="E28" s="29">
        <v>14</v>
      </c>
      <c r="F28" s="29"/>
      <c r="G28" s="29">
        <v>24</v>
      </c>
      <c r="H28" s="29"/>
      <c r="I28" s="140">
        <f t="shared" si="4"/>
        <v>10</v>
      </c>
      <c r="J28" s="65" t="s">
        <v>9</v>
      </c>
    </row>
    <row r="29" spans="1:12" x14ac:dyDescent="0.2">
      <c r="A29" s="69" t="s">
        <v>58</v>
      </c>
      <c r="B29" s="29"/>
      <c r="C29" s="29">
        <v>2</v>
      </c>
      <c r="D29" s="29"/>
      <c r="E29" s="29">
        <v>15</v>
      </c>
      <c r="F29" s="29"/>
      <c r="G29" s="29">
        <v>15</v>
      </c>
      <c r="H29" s="29"/>
      <c r="I29" s="140">
        <f t="shared" si="4"/>
        <v>0</v>
      </c>
      <c r="J29" s="65" t="s">
        <v>9</v>
      </c>
    </row>
    <row r="30" spans="1:12" x14ac:dyDescent="0.2">
      <c r="A30" s="69" t="s">
        <v>59</v>
      </c>
      <c r="B30" s="29"/>
      <c r="C30" s="29">
        <v>49</v>
      </c>
      <c r="D30" s="29"/>
      <c r="E30" s="29">
        <v>100</v>
      </c>
      <c r="F30" s="29"/>
      <c r="G30" s="29">
        <v>110</v>
      </c>
      <c r="H30" s="29"/>
      <c r="I30" s="140">
        <f t="shared" si="4"/>
        <v>10</v>
      </c>
      <c r="J30" s="65" t="s">
        <v>9</v>
      </c>
    </row>
    <row r="31" spans="1:12" x14ac:dyDescent="0.2">
      <c r="A31" s="69" t="s">
        <v>60</v>
      </c>
      <c r="B31" s="29"/>
      <c r="C31" s="29">
        <v>28</v>
      </c>
      <c r="D31" s="29"/>
      <c r="E31" s="29">
        <v>34</v>
      </c>
      <c r="F31" s="29"/>
      <c r="G31" s="29">
        <v>40</v>
      </c>
      <c r="H31" s="29"/>
      <c r="I31" s="140">
        <f t="shared" si="4"/>
        <v>6</v>
      </c>
      <c r="J31" s="65" t="s">
        <v>9</v>
      </c>
      <c r="K31" s="211"/>
    </row>
    <row r="32" spans="1:12" x14ac:dyDescent="0.2">
      <c r="A32" s="69" t="s">
        <v>61</v>
      </c>
      <c r="B32" s="29"/>
      <c r="C32" s="29">
        <v>0</v>
      </c>
      <c r="D32" s="29"/>
      <c r="E32" s="29">
        <v>0</v>
      </c>
      <c r="F32" s="29"/>
      <c r="G32" s="29">
        <v>0</v>
      </c>
      <c r="H32" s="29"/>
      <c r="I32" s="140">
        <f t="shared" si="4"/>
        <v>0</v>
      </c>
      <c r="J32" s="65" t="s">
        <v>9</v>
      </c>
    </row>
    <row r="33" spans="1:12" x14ac:dyDescent="0.2">
      <c r="A33" s="69" t="s">
        <v>62</v>
      </c>
      <c r="B33" s="29"/>
      <c r="C33" s="29">
        <v>161637</v>
      </c>
      <c r="D33" s="29"/>
      <c r="E33" s="29">
        <v>173158</v>
      </c>
      <c r="F33" s="29"/>
      <c r="G33" s="29">
        <v>236818</v>
      </c>
      <c r="H33" s="29"/>
      <c r="I33" s="140">
        <f t="shared" si="4"/>
        <v>63660</v>
      </c>
      <c r="J33" s="65" t="s">
        <v>9</v>
      </c>
    </row>
    <row r="34" spans="1:12" x14ac:dyDescent="0.2">
      <c r="A34" s="69" t="s">
        <v>63</v>
      </c>
      <c r="B34" s="29"/>
      <c r="C34" s="29">
        <v>0</v>
      </c>
      <c r="D34" s="29"/>
      <c r="E34" s="29">
        <v>0</v>
      </c>
      <c r="F34" s="29"/>
      <c r="G34" s="29">
        <v>0</v>
      </c>
      <c r="H34" s="29"/>
      <c r="I34" s="140">
        <f t="shared" si="4"/>
        <v>0</v>
      </c>
      <c r="J34" s="65" t="s">
        <v>9</v>
      </c>
    </row>
    <row r="35" spans="1:12" ht="15" x14ac:dyDescent="0.25">
      <c r="A35" s="72" t="s">
        <v>64</v>
      </c>
      <c r="B35" s="81"/>
      <c r="C35" s="81">
        <f>SUM(C14:C34)</f>
        <v>194417</v>
      </c>
      <c r="D35" s="81"/>
      <c r="E35" s="81">
        <f>SUM(E14:E34)</f>
        <v>211732</v>
      </c>
      <c r="F35" s="81"/>
      <c r="G35" s="81">
        <f>SUM(G14:G34)</f>
        <v>274000</v>
      </c>
      <c r="H35" s="81"/>
      <c r="I35" s="83">
        <f>SUM(I14:I34)</f>
        <v>62268</v>
      </c>
      <c r="J35" s="65" t="s">
        <v>9</v>
      </c>
      <c r="L35" s="63"/>
    </row>
    <row r="36" spans="1:12" x14ac:dyDescent="0.2">
      <c r="A36" s="170" t="s">
        <v>149</v>
      </c>
      <c r="B36" s="29"/>
      <c r="C36" s="29">
        <v>-4766</v>
      </c>
      <c r="D36" s="29"/>
      <c r="E36" s="29">
        <v>12468</v>
      </c>
      <c r="F36" s="29"/>
      <c r="G36" s="29">
        <v>0</v>
      </c>
      <c r="H36" s="29"/>
      <c r="I36" s="140">
        <f>G36-E36</f>
        <v>-12468</v>
      </c>
      <c r="J36" s="65" t="s">
        <v>9</v>
      </c>
      <c r="L36" s="63"/>
    </row>
    <row r="37" spans="1:12" x14ac:dyDescent="0.2">
      <c r="A37" s="170" t="s">
        <v>150</v>
      </c>
      <c r="B37" s="29"/>
      <c r="C37" s="29">
        <v>12441</v>
      </c>
      <c r="D37" s="29"/>
      <c r="E37" s="29">
        <v>-10200</v>
      </c>
      <c r="F37" s="29"/>
      <c r="G37" s="29">
        <v>0</v>
      </c>
      <c r="H37" s="29"/>
      <c r="I37" s="140">
        <f t="shared" ref="I37:I41" si="5">G37-E37</f>
        <v>10200</v>
      </c>
      <c r="J37" s="65" t="s">
        <v>9</v>
      </c>
      <c r="K37" s="211"/>
      <c r="L37" s="63"/>
    </row>
    <row r="38" spans="1:12" x14ac:dyDescent="0.2">
      <c r="A38" s="170" t="s">
        <v>82</v>
      </c>
      <c r="B38" s="29"/>
      <c r="C38" s="29">
        <v>-17030</v>
      </c>
      <c r="D38" s="29"/>
      <c r="E38" s="29">
        <v>-26000</v>
      </c>
      <c r="F38" s="29"/>
      <c r="G38" s="29">
        <v>-26000</v>
      </c>
      <c r="H38" s="29"/>
      <c r="I38" s="140">
        <f t="shared" si="5"/>
        <v>0</v>
      </c>
      <c r="J38" s="65" t="s">
        <v>9</v>
      </c>
      <c r="K38" s="211"/>
      <c r="L38" s="212"/>
    </row>
    <row r="39" spans="1:12" x14ac:dyDescent="0.2">
      <c r="A39" s="170" t="s">
        <v>151</v>
      </c>
      <c r="B39" s="29"/>
      <c r="C39" s="29">
        <v>12468</v>
      </c>
      <c r="D39" s="29"/>
      <c r="E39" s="29">
        <v>0</v>
      </c>
      <c r="F39" s="29"/>
      <c r="G39" s="29">
        <v>0</v>
      </c>
      <c r="H39" s="29"/>
      <c r="I39" s="140">
        <f t="shared" si="5"/>
        <v>0</v>
      </c>
      <c r="J39" s="65" t="s">
        <v>9</v>
      </c>
      <c r="K39" s="211"/>
      <c r="L39" s="63"/>
    </row>
    <row r="40" spans="1:12" x14ac:dyDescent="0.2">
      <c r="A40" s="170" t="s">
        <v>152</v>
      </c>
      <c r="B40" s="29"/>
      <c r="C40" s="29">
        <v>0</v>
      </c>
      <c r="D40" s="29"/>
      <c r="E40" s="29">
        <v>0</v>
      </c>
      <c r="F40" s="29"/>
      <c r="G40" s="29">
        <v>0</v>
      </c>
      <c r="H40" s="29"/>
      <c r="I40" s="140">
        <f t="shared" si="5"/>
        <v>0</v>
      </c>
      <c r="J40" s="65" t="s">
        <v>9</v>
      </c>
      <c r="L40" s="63"/>
    </row>
    <row r="41" spans="1:12" x14ac:dyDescent="0.2">
      <c r="A41" s="213" t="s">
        <v>148</v>
      </c>
      <c r="B41" s="150"/>
      <c r="C41" s="150">
        <v>12200</v>
      </c>
      <c r="D41" s="150"/>
      <c r="E41" s="150">
        <v>26000</v>
      </c>
      <c r="F41" s="150"/>
      <c r="G41" s="150">
        <v>26000</v>
      </c>
      <c r="H41" s="150"/>
      <c r="I41" s="151">
        <f t="shared" si="5"/>
        <v>0</v>
      </c>
      <c r="J41" s="65"/>
      <c r="K41" s="211"/>
      <c r="L41" s="63"/>
    </row>
    <row r="42" spans="1:12" ht="15.75" thickBot="1" x14ac:dyDescent="0.3">
      <c r="A42" s="73" t="s">
        <v>65</v>
      </c>
      <c r="B42" s="162">
        <f t="shared" ref="B42:I42" si="6">SUM(B35:B40)</f>
        <v>0</v>
      </c>
      <c r="C42" s="162">
        <f>SUM(C35:C41)</f>
        <v>209730</v>
      </c>
      <c r="D42" s="162">
        <f t="shared" si="6"/>
        <v>0</v>
      </c>
      <c r="E42" s="162">
        <f>SUM(E35:E41)</f>
        <v>214000</v>
      </c>
      <c r="F42" s="162">
        <f t="shared" si="6"/>
        <v>0</v>
      </c>
      <c r="G42" s="162">
        <f>SUM(G35:G41)</f>
        <v>274000</v>
      </c>
      <c r="H42" s="162">
        <f t="shared" si="6"/>
        <v>0</v>
      </c>
      <c r="I42" s="163">
        <f t="shared" si="6"/>
        <v>60000</v>
      </c>
      <c r="J42" s="65" t="s">
        <v>9</v>
      </c>
      <c r="K42" s="211"/>
      <c r="L42" s="63"/>
    </row>
    <row r="43" spans="1:12" x14ac:dyDescent="0.2">
      <c r="A43" s="75" t="s">
        <v>13</v>
      </c>
      <c r="B43" s="164"/>
      <c r="C43" s="164"/>
      <c r="D43" s="164"/>
      <c r="E43" s="164"/>
      <c r="F43" s="164"/>
      <c r="G43" s="164"/>
      <c r="H43" s="164"/>
      <c r="I43" s="165"/>
      <c r="J43" s="65" t="s">
        <v>9</v>
      </c>
    </row>
    <row r="44" spans="1:12" x14ac:dyDescent="0.2">
      <c r="A44" s="69" t="s">
        <v>66</v>
      </c>
      <c r="B44" s="29">
        <v>0</v>
      </c>
      <c r="C44" s="29"/>
      <c r="D44" s="29">
        <v>0</v>
      </c>
      <c r="E44" s="29"/>
      <c r="F44" s="29">
        <v>0</v>
      </c>
      <c r="G44" s="29"/>
      <c r="H44" s="29">
        <f>F44-D44</f>
        <v>0</v>
      </c>
      <c r="I44" s="140"/>
      <c r="J44" s="65" t="s">
        <v>9</v>
      </c>
    </row>
    <row r="45" spans="1:12" x14ac:dyDescent="0.2">
      <c r="A45" s="69"/>
      <c r="B45" s="29"/>
      <c r="C45" s="29"/>
      <c r="D45" s="29"/>
      <c r="E45" s="29"/>
      <c r="F45" s="29"/>
      <c r="G45" s="29"/>
      <c r="H45" s="29"/>
      <c r="I45" s="140"/>
      <c r="J45" s="65" t="s">
        <v>9</v>
      </c>
      <c r="L45" s="63"/>
    </row>
    <row r="46" spans="1:12" x14ac:dyDescent="0.2">
      <c r="A46" s="69" t="s">
        <v>67</v>
      </c>
      <c r="B46" s="29"/>
      <c r="C46" s="29">
        <v>0</v>
      </c>
      <c r="D46" s="29"/>
      <c r="E46" s="29">
        <v>0</v>
      </c>
      <c r="F46" s="29"/>
      <c r="G46" s="29">
        <v>0</v>
      </c>
      <c r="H46" s="29"/>
      <c r="I46" s="140">
        <f t="shared" ref="I46:I47" si="7">G46-E46</f>
        <v>0</v>
      </c>
      <c r="J46" s="65" t="s">
        <v>9</v>
      </c>
    </row>
    <row r="47" spans="1:12" ht="15" thickBot="1" x14ac:dyDescent="0.25">
      <c r="A47" s="74" t="s">
        <v>68</v>
      </c>
      <c r="B47" s="166"/>
      <c r="C47" s="166">
        <v>0</v>
      </c>
      <c r="D47" s="166"/>
      <c r="E47" s="166">
        <v>0</v>
      </c>
      <c r="F47" s="166"/>
      <c r="G47" s="166">
        <v>0</v>
      </c>
      <c r="H47" s="166"/>
      <c r="I47" s="167">
        <f t="shared" si="7"/>
        <v>0</v>
      </c>
      <c r="J47" s="65" t="s">
        <v>9</v>
      </c>
    </row>
    <row r="48" spans="1:12" x14ac:dyDescent="0.2">
      <c r="J48" s="4" t="s">
        <v>10</v>
      </c>
    </row>
    <row r="49" spans="1:1" x14ac:dyDescent="0.2">
      <c r="A49" s="185"/>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&amp;L&amp;"Arial,Bold"&amp;12K. Summary of Requirements by Object Class</oddHeader>
    <oddFooter>&amp;C&amp;"Arial,Regular"Exhibit K - Summary of Requirements by Object Class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topLeftCell="A3" zoomScale="90" zoomScaleNormal="100" zoomScaleSheetLayoutView="90" workbookViewId="0">
      <selection activeCell="F26" sqref="F26"/>
    </sheetView>
  </sheetViews>
  <sheetFormatPr defaultRowHeight="14.25" x14ac:dyDescent="0.2"/>
  <cols>
    <col min="1" max="1" width="113.5703125" style="171" customWidth="1"/>
    <col min="2" max="2" width="17.5703125" style="172" customWidth="1"/>
    <col min="3" max="3" width="11.42578125" style="172" customWidth="1"/>
    <col min="4" max="4" width="14.5703125" style="173" customWidth="1"/>
    <col min="5" max="5" width="11.5703125" style="4" bestFit="1" customWidth="1"/>
    <col min="6" max="6" width="8.42578125" style="171" bestFit="1" customWidth="1"/>
    <col min="7" max="7" width="140.28515625" style="171" customWidth="1"/>
    <col min="8" max="16384" width="9.140625" style="171"/>
  </cols>
  <sheetData>
    <row r="1" spans="1:7" ht="18" x14ac:dyDescent="0.25">
      <c r="A1" s="236" t="s">
        <v>0</v>
      </c>
      <c r="B1" s="236"/>
      <c r="C1" s="236"/>
      <c r="D1" s="236"/>
      <c r="E1" s="4" t="s">
        <v>9</v>
      </c>
      <c r="G1" s="112"/>
    </row>
    <row r="2" spans="1:7" ht="15" x14ac:dyDescent="0.2">
      <c r="A2" s="237" t="s">
        <v>135</v>
      </c>
      <c r="B2" s="237"/>
      <c r="C2" s="237"/>
      <c r="D2" s="237"/>
      <c r="E2" s="4" t="s">
        <v>9</v>
      </c>
      <c r="G2" s="113"/>
    </row>
    <row r="3" spans="1:7" x14ac:dyDescent="0.2">
      <c r="A3" s="238" t="s">
        <v>136</v>
      </c>
      <c r="B3" s="238"/>
      <c r="C3" s="238"/>
      <c r="D3" s="238"/>
      <c r="E3" s="4" t="s">
        <v>9</v>
      </c>
      <c r="G3" s="113"/>
    </row>
    <row r="4" spans="1:7" x14ac:dyDescent="0.2">
      <c r="A4" s="239" t="s">
        <v>1</v>
      </c>
      <c r="B4" s="239"/>
      <c r="C4" s="239"/>
      <c r="D4" s="239"/>
      <c r="E4" s="4" t="s">
        <v>9</v>
      </c>
      <c r="G4" s="113"/>
    </row>
    <row r="5" spans="1:7" ht="15" thickBot="1" x14ac:dyDescent="0.25">
      <c r="E5" s="4" t="s">
        <v>9</v>
      </c>
      <c r="G5" s="123"/>
    </row>
    <row r="6" spans="1:7" ht="15" x14ac:dyDescent="0.25">
      <c r="B6" s="240" t="s">
        <v>93</v>
      </c>
      <c r="C6" s="241"/>
      <c r="D6" s="242"/>
      <c r="E6" s="4" t="s">
        <v>9</v>
      </c>
    </row>
    <row r="7" spans="1:7" ht="15.75" thickBot="1" x14ac:dyDescent="0.25">
      <c r="B7" s="1" t="s">
        <v>118</v>
      </c>
      <c r="C7" s="2" t="s">
        <v>119</v>
      </c>
      <c r="D7" s="3" t="s">
        <v>3</v>
      </c>
      <c r="E7" s="4" t="s">
        <v>9</v>
      </c>
      <c r="G7" s="115"/>
    </row>
    <row r="8" spans="1:7" ht="15" x14ac:dyDescent="0.25">
      <c r="A8" s="91" t="s">
        <v>91</v>
      </c>
      <c r="B8" s="92">
        <v>0</v>
      </c>
      <c r="C8" s="93">
        <v>0</v>
      </c>
      <c r="D8" s="94">
        <v>222500</v>
      </c>
      <c r="E8" s="4" t="s">
        <v>9</v>
      </c>
      <c r="G8" s="116"/>
    </row>
    <row r="9" spans="1:7" ht="15" x14ac:dyDescent="0.25">
      <c r="A9" s="189" t="s">
        <v>92</v>
      </c>
      <c r="B9" s="98" t="s">
        <v>35</v>
      </c>
      <c r="C9" s="99"/>
      <c r="D9" s="100">
        <v>-4613</v>
      </c>
      <c r="G9" s="116"/>
    </row>
    <row r="10" spans="1:7" ht="15" x14ac:dyDescent="0.25">
      <c r="A10" s="189" t="s">
        <v>114</v>
      </c>
      <c r="B10" s="98"/>
      <c r="C10" s="99"/>
      <c r="D10" s="100">
        <v>-8157</v>
      </c>
      <c r="G10" s="116"/>
    </row>
    <row r="11" spans="1:7" ht="15" x14ac:dyDescent="0.25">
      <c r="A11" s="174" t="s">
        <v>115</v>
      </c>
      <c r="B11" s="168"/>
      <c r="C11" s="169"/>
      <c r="D11" s="176">
        <v>-12200</v>
      </c>
      <c r="E11" s="4" t="s">
        <v>9</v>
      </c>
      <c r="G11" s="116"/>
    </row>
    <row r="12" spans="1:7" ht="15" x14ac:dyDescent="0.25">
      <c r="A12" s="90" t="s">
        <v>94</v>
      </c>
      <c r="B12" s="128">
        <f>SUM(B8:B11)</f>
        <v>0</v>
      </c>
      <c r="C12" s="129">
        <f>SUM(C8:C11)</f>
        <v>0</v>
      </c>
      <c r="D12" s="130">
        <f>SUM(D8:D11)</f>
        <v>197530</v>
      </c>
      <c r="E12" s="4" t="s">
        <v>9</v>
      </c>
      <c r="G12" s="117"/>
    </row>
    <row r="13" spans="1:7" ht="15" x14ac:dyDescent="0.25">
      <c r="A13" s="90"/>
      <c r="B13" s="128"/>
      <c r="C13" s="129"/>
      <c r="D13" s="130"/>
      <c r="G13" s="117"/>
    </row>
    <row r="14" spans="1:7" ht="15" x14ac:dyDescent="0.25">
      <c r="A14" s="79" t="s">
        <v>122</v>
      </c>
      <c r="B14" s="128">
        <v>0</v>
      </c>
      <c r="C14" s="129">
        <v>0</v>
      </c>
      <c r="D14" s="130">
        <v>214000</v>
      </c>
      <c r="E14" s="4" t="s">
        <v>9</v>
      </c>
      <c r="G14" s="116"/>
    </row>
    <row r="15" spans="1:7" ht="15" x14ac:dyDescent="0.25">
      <c r="A15" s="174" t="s">
        <v>116</v>
      </c>
      <c r="B15" s="168">
        <v>0</v>
      </c>
      <c r="C15" s="169">
        <v>0</v>
      </c>
      <c r="D15" s="176">
        <v>-26000</v>
      </c>
      <c r="G15" s="116"/>
    </row>
    <row r="16" spans="1:7" ht="15" x14ac:dyDescent="0.25">
      <c r="A16" s="82" t="s">
        <v>123</v>
      </c>
      <c r="B16" s="191">
        <f>SUM(B14:B15)+B12</f>
        <v>0</v>
      </c>
      <c r="C16" s="143">
        <f>SUM(C14:C15)+C12</f>
        <v>0</v>
      </c>
      <c r="D16" s="190">
        <f>SUM(D14:D15)</f>
        <v>188000</v>
      </c>
      <c r="E16" s="4" t="s">
        <v>9</v>
      </c>
      <c r="G16" s="117"/>
    </row>
    <row r="17" spans="1:7" ht="15" x14ac:dyDescent="0.25">
      <c r="A17" s="82"/>
      <c r="B17" s="80"/>
      <c r="C17" s="81"/>
      <c r="D17" s="83"/>
      <c r="E17" s="4" t="s">
        <v>9</v>
      </c>
      <c r="G17" s="116"/>
    </row>
    <row r="18" spans="1:7" ht="15" x14ac:dyDescent="0.25">
      <c r="A18" s="84" t="s">
        <v>4</v>
      </c>
      <c r="B18" s="80"/>
      <c r="C18" s="81"/>
      <c r="D18" s="83"/>
      <c r="E18" s="4" t="s">
        <v>9</v>
      </c>
      <c r="G18" s="116"/>
    </row>
    <row r="19" spans="1:7" x14ac:dyDescent="0.2">
      <c r="A19" s="177" t="s">
        <v>129</v>
      </c>
      <c r="B19" s="135">
        <v>0</v>
      </c>
      <c r="C19" s="136">
        <v>0</v>
      </c>
      <c r="D19" s="137">
        <v>26000</v>
      </c>
      <c r="E19" s="4" t="s">
        <v>9</v>
      </c>
      <c r="G19" s="116"/>
    </row>
    <row r="20" spans="1:7" ht="15" x14ac:dyDescent="0.25">
      <c r="A20" s="85" t="s">
        <v>90</v>
      </c>
      <c r="B20" s="80">
        <f>SUM(B19:B19)</f>
        <v>0</v>
      </c>
      <c r="C20" s="81">
        <f>SUM(C19:C19)</f>
        <v>0</v>
      </c>
      <c r="D20" s="83">
        <f>SUM(D19:D19)</f>
        <v>26000</v>
      </c>
      <c r="E20" s="4" t="s">
        <v>9</v>
      </c>
      <c r="G20" s="116"/>
    </row>
    <row r="21" spans="1:7" ht="15" x14ac:dyDescent="0.25">
      <c r="A21" s="86" t="s">
        <v>95</v>
      </c>
      <c r="B21" s="132">
        <f t="shared" ref="B21:C21" si="0">B16+B20</f>
        <v>0</v>
      </c>
      <c r="C21" s="129">
        <f t="shared" si="0"/>
        <v>0</v>
      </c>
      <c r="D21" s="133">
        <f>D16+D20</f>
        <v>214000</v>
      </c>
      <c r="E21" s="4" t="s">
        <v>9</v>
      </c>
      <c r="G21" s="117"/>
    </row>
    <row r="22" spans="1:7" ht="15" x14ac:dyDescent="0.25">
      <c r="A22" s="86" t="s">
        <v>5</v>
      </c>
      <c r="B22" s="132"/>
      <c r="C22" s="129"/>
      <c r="D22" s="133"/>
      <c r="E22" s="4" t="s">
        <v>9</v>
      </c>
      <c r="G22" s="116"/>
    </row>
    <row r="23" spans="1:7" ht="15" x14ac:dyDescent="0.25">
      <c r="A23" s="179" t="s">
        <v>130</v>
      </c>
      <c r="B23" s="87"/>
      <c r="C23" s="81"/>
      <c r="D23" s="88"/>
      <c r="E23" s="4" t="s">
        <v>9</v>
      </c>
      <c r="G23" s="116"/>
    </row>
    <row r="24" spans="1:7" x14ac:dyDescent="0.2">
      <c r="A24" s="180" t="s">
        <v>131</v>
      </c>
      <c r="B24" s="181">
        <v>0</v>
      </c>
      <c r="C24" s="178">
        <v>0</v>
      </c>
      <c r="D24" s="182">
        <v>67000</v>
      </c>
      <c r="E24" s="4" t="s">
        <v>9</v>
      </c>
      <c r="G24" s="116"/>
    </row>
    <row r="25" spans="1:7" x14ac:dyDescent="0.2">
      <c r="A25" s="180" t="s">
        <v>132</v>
      </c>
      <c r="B25" s="181">
        <v>0</v>
      </c>
      <c r="C25" s="178">
        <v>0</v>
      </c>
      <c r="D25" s="182">
        <v>3500</v>
      </c>
      <c r="E25" s="4" t="s">
        <v>9</v>
      </c>
      <c r="G25" s="116"/>
    </row>
    <row r="26" spans="1:7" x14ac:dyDescent="0.2">
      <c r="A26" s="180" t="s">
        <v>6</v>
      </c>
      <c r="B26" s="181">
        <f>SUM(B24:B25)</f>
        <v>0</v>
      </c>
      <c r="C26" s="178">
        <f>SUM(C24:C25)</f>
        <v>0</v>
      </c>
      <c r="D26" s="182">
        <f>SUM(D24:D25)</f>
        <v>70500</v>
      </c>
      <c r="E26" s="4" t="s">
        <v>9</v>
      </c>
      <c r="G26" s="116"/>
    </row>
    <row r="27" spans="1:7" ht="15" x14ac:dyDescent="0.25">
      <c r="A27" s="179" t="s">
        <v>140</v>
      </c>
      <c r="B27" s="87"/>
      <c r="C27" s="81"/>
      <c r="D27" s="88"/>
      <c r="E27" s="4" t="s">
        <v>9</v>
      </c>
      <c r="F27" s="172"/>
      <c r="G27" s="116"/>
    </row>
    <row r="28" spans="1:7" x14ac:dyDescent="0.2">
      <c r="A28" s="180" t="s">
        <v>134</v>
      </c>
      <c r="B28" s="181">
        <v>0</v>
      </c>
      <c r="C28" s="178">
        <v>0</v>
      </c>
      <c r="D28" s="182">
        <v>-3000</v>
      </c>
      <c r="E28" s="4" t="s">
        <v>9</v>
      </c>
      <c r="F28" s="172"/>
      <c r="G28" s="116"/>
    </row>
    <row r="29" spans="1:7" x14ac:dyDescent="0.2">
      <c r="A29" s="180" t="s">
        <v>133</v>
      </c>
      <c r="B29" s="181">
        <v>0</v>
      </c>
      <c r="C29" s="178">
        <v>0</v>
      </c>
      <c r="D29" s="182">
        <v>-7500</v>
      </c>
      <c r="E29" s="4" t="s">
        <v>9</v>
      </c>
      <c r="G29" s="116"/>
    </row>
    <row r="30" spans="1:7" x14ac:dyDescent="0.2">
      <c r="A30" s="180" t="s">
        <v>7</v>
      </c>
      <c r="B30" s="181">
        <f>SUM(B28:B29)</f>
        <v>0</v>
      </c>
      <c r="C30" s="178">
        <f>SUM(C28:C29)</f>
        <v>0</v>
      </c>
      <c r="D30" s="182">
        <f>SUM(D28:D29)</f>
        <v>-10500</v>
      </c>
      <c r="E30" s="4" t="s">
        <v>9</v>
      </c>
      <c r="G30" s="116"/>
    </row>
    <row r="31" spans="1:7" ht="15" x14ac:dyDescent="0.25">
      <c r="A31" s="82" t="s">
        <v>8</v>
      </c>
      <c r="B31" s="131">
        <f>B26+B30</f>
        <v>0</v>
      </c>
      <c r="C31" s="32">
        <f>C26+C30</f>
        <v>0</v>
      </c>
      <c r="D31" s="134">
        <f>D26+D30</f>
        <v>60000</v>
      </c>
      <c r="E31" s="4" t="s">
        <v>9</v>
      </c>
      <c r="G31" s="117"/>
    </row>
    <row r="32" spans="1:7" ht="15" x14ac:dyDescent="0.25">
      <c r="A32" s="89" t="s">
        <v>96</v>
      </c>
      <c r="B32" s="128">
        <f>B21+B31</f>
        <v>0</v>
      </c>
      <c r="C32" s="129">
        <f>C21+C31</f>
        <v>0</v>
      </c>
      <c r="D32" s="130">
        <f>D21+D31</f>
        <v>274000</v>
      </c>
      <c r="E32" s="4" t="s">
        <v>9</v>
      </c>
      <c r="G32" s="117"/>
    </row>
    <row r="33" spans="1:7" ht="15" x14ac:dyDescent="0.25">
      <c r="A33" s="174" t="s">
        <v>117</v>
      </c>
      <c r="B33" s="131"/>
      <c r="C33" s="32"/>
      <c r="D33" s="175">
        <v>-26000</v>
      </c>
      <c r="E33" s="4" t="s">
        <v>9</v>
      </c>
      <c r="G33" s="116"/>
    </row>
    <row r="34" spans="1:7" s="5" customFormat="1" ht="15" x14ac:dyDescent="0.25">
      <c r="A34" s="101" t="s">
        <v>97</v>
      </c>
      <c r="B34" s="98">
        <f t="shared" ref="B34:C34" si="1">SUM(B32:B33)</f>
        <v>0</v>
      </c>
      <c r="C34" s="99">
        <f t="shared" si="1"/>
        <v>0</v>
      </c>
      <c r="D34" s="100">
        <f>SUM(D32:D33)</f>
        <v>248000</v>
      </c>
      <c r="E34" s="4" t="s">
        <v>9</v>
      </c>
      <c r="G34" s="117"/>
    </row>
    <row r="35" spans="1:7" ht="15.75" thickBot="1" x14ac:dyDescent="0.3">
      <c r="A35" s="217" t="s">
        <v>128</v>
      </c>
      <c r="B35" s="219">
        <f>B32-B14</f>
        <v>0</v>
      </c>
      <c r="C35" s="220">
        <f>C32-C14</f>
        <v>0</v>
      </c>
      <c r="D35" s="218">
        <f>D32-D14</f>
        <v>60000</v>
      </c>
      <c r="E35" s="4" t="s">
        <v>9</v>
      </c>
      <c r="G35" s="117"/>
    </row>
    <row r="36" spans="1:7" x14ac:dyDescent="0.2">
      <c r="A36" s="4"/>
      <c r="E36" s="4" t="s">
        <v>9</v>
      </c>
    </row>
    <row r="37" spans="1:7" ht="17.25" x14ac:dyDescent="0.2">
      <c r="A37" s="234" t="s">
        <v>120</v>
      </c>
      <c r="B37" s="235"/>
      <c r="C37" s="235"/>
      <c r="D37" s="235"/>
      <c r="E37" s="4" t="s">
        <v>9</v>
      </c>
    </row>
    <row r="38" spans="1:7" x14ac:dyDescent="0.2">
      <c r="E38" s="4" t="s">
        <v>10</v>
      </c>
    </row>
  </sheetData>
  <mergeCells count="6">
    <mergeCell ref="A37:D37"/>
    <mergeCell ref="A1:D1"/>
    <mergeCell ref="A2:D2"/>
    <mergeCell ref="A3:D3"/>
    <mergeCell ref="A4:D4"/>
    <mergeCell ref="B6:D6"/>
  </mergeCells>
  <printOptions horizontalCentered="1"/>
  <pageMargins left="0.7" right="0.7" top="0.63" bottom="0.63" header="0.3" footer="0.3"/>
  <pageSetup scale="75"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view="pageBreakPreview" zoomScale="80" zoomScaleNormal="100" zoomScaleSheetLayoutView="80" workbookViewId="0">
      <selection activeCell="P26" sqref="P1:P26"/>
    </sheetView>
  </sheetViews>
  <sheetFormatPr defaultRowHeight="14.25" x14ac:dyDescent="0.2"/>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x14ac:dyDescent="0.25">
      <c r="A1" s="236" t="s">
        <v>0</v>
      </c>
      <c r="B1" s="236"/>
      <c r="C1" s="236"/>
      <c r="D1" s="236"/>
      <c r="E1" s="236"/>
      <c r="F1" s="236"/>
      <c r="G1" s="236"/>
      <c r="H1" s="236"/>
      <c r="I1" s="236"/>
      <c r="J1" s="236"/>
      <c r="K1" s="236"/>
      <c r="L1" s="236"/>
      <c r="M1" s="236"/>
      <c r="N1" s="65" t="s">
        <v>9</v>
      </c>
      <c r="O1" s="6"/>
      <c r="P1" s="112"/>
      <c r="Q1" s="6"/>
      <c r="R1" s="6"/>
      <c r="S1" s="6"/>
      <c r="T1" s="6"/>
      <c r="U1" s="6"/>
      <c r="V1" s="6"/>
    </row>
    <row r="2" spans="1:22" ht="15" x14ac:dyDescent="0.2">
      <c r="A2" s="237" t="s">
        <v>135</v>
      </c>
      <c r="B2" s="237"/>
      <c r="C2" s="237"/>
      <c r="D2" s="237"/>
      <c r="E2" s="237"/>
      <c r="F2" s="237"/>
      <c r="G2" s="237"/>
      <c r="H2" s="237"/>
      <c r="I2" s="237"/>
      <c r="J2" s="237"/>
      <c r="K2" s="237"/>
      <c r="L2" s="237"/>
      <c r="M2" s="237"/>
      <c r="N2" s="65" t="s">
        <v>9</v>
      </c>
      <c r="O2" s="7"/>
      <c r="P2" s="113"/>
      <c r="Q2" s="7"/>
      <c r="R2" s="7"/>
      <c r="S2" s="7"/>
      <c r="T2" s="7"/>
      <c r="U2" s="7"/>
      <c r="V2" s="7"/>
    </row>
    <row r="3" spans="1:22" x14ac:dyDescent="0.2">
      <c r="A3" s="238" t="s">
        <v>136</v>
      </c>
      <c r="B3" s="246"/>
      <c r="C3" s="246"/>
      <c r="D3" s="246"/>
      <c r="E3" s="246"/>
      <c r="F3" s="246"/>
      <c r="G3" s="246"/>
      <c r="H3" s="246"/>
      <c r="I3" s="246"/>
      <c r="J3" s="246"/>
      <c r="K3" s="246"/>
      <c r="L3" s="246"/>
      <c r="M3" s="246"/>
      <c r="N3" s="65" t="s">
        <v>9</v>
      </c>
      <c r="O3" s="10"/>
      <c r="P3" s="113"/>
      <c r="Q3" s="10"/>
      <c r="R3" s="10"/>
      <c r="S3" s="10"/>
      <c r="T3" s="10"/>
      <c r="U3" s="10"/>
      <c r="V3" s="10"/>
    </row>
    <row r="4" spans="1:22" x14ac:dyDescent="0.2">
      <c r="A4" s="243" t="s">
        <v>1</v>
      </c>
      <c r="B4" s="243"/>
      <c r="C4" s="243"/>
      <c r="D4" s="243"/>
      <c r="E4" s="243"/>
      <c r="F4" s="243"/>
      <c r="G4" s="243"/>
      <c r="H4" s="243"/>
      <c r="I4" s="243"/>
      <c r="J4" s="243"/>
      <c r="K4" s="243"/>
      <c r="L4" s="243"/>
      <c r="M4" s="243"/>
      <c r="N4" s="65" t="s">
        <v>9</v>
      </c>
      <c r="O4" s="8"/>
      <c r="P4" s="113"/>
      <c r="Q4" s="8"/>
      <c r="R4" s="8"/>
      <c r="S4" s="8"/>
      <c r="T4" s="8"/>
      <c r="U4" s="8"/>
      <c r="V4" s="8"/>
    </row>
    <row r="5" spans="1:22" ht="15.75" thickBot="1" x14ac:dyDescent="0.3">
      <c r="A5" s="243"/>
      <c r="B5" s="243"/>
      <c r="C5" s="243"/>
      <c r="D5" s="243"/>
      <c r="E5" s="243"/>
      <c r="F5" s="243"/>
      <c r="G5" s="243"/>
      <c r="H5" s="243"/>
      <c r="I5" s="243"/>
      <c r="J5" s="243"/>
      <c r="K5" s="243"/>
      <c r="L5" s="243"/>
      <c r="M5" s="243"/>
      <c r="N5" s="65" t="s">
        <v>9</v>
      </c>
      <c r="O5" s="8"/>
      <c r="P5" s="114"/>
      <c r="Q5" s="8"/>
      <c r="R5" s="8"/>
      <c r="S5" s="8"/>
      <c r="T5" s="8"/>
      <c r="U5" s="8"/>
      <c r="V5" s="8"/>
    </row>
    <row r="6" spans="1:22" ht="15" thickBot="1" x14ac:dyDescent="0.25">
      <c r="A6" s="243"/>
      <c r="B6" s="243"/>
      <c r="C6" s="243"/>
      <c r="D6" s="243"/>
      <c r="E6" s="243"/>
      <c r="F6" s="243"/>
      <c r="G6" s="243"/>
      <c r="H6" s="243"/>
      <c r="I6" s="243"/>
      <c r="J6" s="243"/>
      <c r="K6" s="243"/>
      <c r="L6" s="243"/>
      <c r="M6" s="243"/>
      <c r="N6" s="65" t="s">
        <v>9</v>
      </c>
      <c r="O6" s="8"/>
      <c r="P6" s="8"/>
      <c r="Q6" s="8"/>
      <c r="R6" s="8"/>
      <c r="S6" s="8"/>
      <c r="T6" s="8"/>
      <c r="U6" s="8"/>
      <c r="V6" s="8"/>
    </row>
    <row r="7" spans="1:22" ht="45.75" customHeight="1" x14ac:dyDescent="0.2">
      <c r="A7" s="244" t="s">
        <v>78</v>
      </c>
      <c r="B7" s="247" t="s">
        <v>98</v>
      </c>
      <c r="C7" s="247"/>
      <c r="D7" s="247"/>
      <c r="E7" s="247" t="s">
        <v>141</v>
      </c>
      <c r="F7" s="247"/>
      <c r="G7" s="247"/>
      <c r="H7" s="247" t="s">
        <v>99</v>
      </c>
      <c r="I7" s="247"/>
      <c r="J7" s="247"/>
      <c r="K7" s="247" t="s">
        <v>95</v>
      </c>
      <c r="L7" s="247"/>
      <c r="M7" s="248"/>
      <c r="N7" s="65" t="s">
        <v>9</v>
      </c>
      <c r="P7" s="111"/>
    </row>
    <row r="8" spans="1:22" ht="28.5" x14ac:dyDescent="0.25">
      <c r="A8" s="245"/>
      <c r="B8" s="11" t="s">
        <v>2</v>
      </c>
      <c r="C8" s="102" t="s">
        <v>72</v>
      </c>
      <c r="D8" s="11" t="s">
        <v>3</v>
      </c>
      <c r="E8" s="11" t="s">
        <v>2</v>
      </c>
      <c r="F8" s="102" t="s">
        <v>88</v>
      </c>
      <c r="G8" s="11" t="s">
        <v>3</v>
      </c>
      <c r="H8" s="11" t="s">
        <v>2</v>
      </c>
      <c r="I8" s="11" t="s">
        <v>88</v>
      </c>
      <c r="J8" s="11" t="s">
        <v>3</v>
      </c>
      <c r="K8" s="11" t="s">
        <v>2</v>
      </c>
      <c r="L8" s="11" t="s">
        <v>88</v>
      </c>
      <c r="M8" s="12" t="s">
        <v>3</v>
      </c>
      <c r="N8" s="65" t="s">
        <v>9</v>
      </c>
      <c r="P8" s="22"/>
    </row>
    <row r="9" spans="1:22" x14ac:dyDescent="0.2">
      <c r="A9" s="205" t="s">
        <v>139</v>
      </c>
      <c r="B9" s="138">
        <v>0</v>
      </c>
      <c r="C9" s="138">
        <v>0</v>
      </c>
      <c r="D9" s="138">
        <v>209730</v>
      </c>
      <c r="E9" s="138">
        <v>0</v>
      </c>
      <c r="F9" s="138">
        <v>0</v>
      </c>
      <c r="G9" s="138">
        <v>214000</v>
      </c>
      <c r="H9" s="138">
        <v>0</v>
      </c>
      <c r="I9" s="138">
        <v>0</v>
      </c>
      <c r="J9" s="138">
        <v>26000</v>
      </c>
      <c r="K9" s="138">
        <f>E9+H9</f>
        <v>0</v>
      </c>
      <c r="L9" s="138">
        <f t="shared" ref="L9:M12" si="0">F9+I9</f>
        <v>0</v>
      </c>
      <c r="M9" s="139">
        <f t="shared" si="0"/>
        <v>240000</v>
      </c>
      <c r="N9" s="65" t="s">
        <v>9</v>
      </c>
      <c r="P9" s="23"/>
    </row>
    <row r="10" spans="1:22" ht="15" x14ac:dyDescent="0.25">
      <c r="A10" s="13" t="s">
        <v>75</v>
      </c>
      <c r="B10" s="141">
        <f t="shared" ref="B10:M10" si="1">SUM(B9:B9)</f>
        <v>0</v>
      </c>
      <c r="C10" s="141">
        <f t="shared" si="1"/>
        <v>0</v>
      </c>
      <c r="D10" s="141">
        <f t="shared" si="1"/>
        <v>209730</v>
      </c>
      <c r="E10" s="141">
        <f t="shared" si="1"/>
        <v>0</v>
      </c>
      <c r="F10" s="141">
        <f t="shared" si="1"/>
        <v>0</v>
      </c>
      <c r="G10" s="141">
        <f t="shared" si="1"/>
        <v>214000</v>
      </c>
      <c r="H10" s="141">
        <f t="shared" si="1"/>
        <v>0</v>
      </c>
      <c r="I10" s="141">
        <f t="shared" si="1"/>
        <v>0</v>
      </c>
      <c r="J10" s="141">
        <f t="shared" si="1"/>
        <v>26000</v>
      </c>
      <c r="K10" s="141">
        <f t="shared" si="1"/>
        <v>0</v>
      </c>
      <c r="L10" s="141">
        <f t="shared" si="1"/>
        <v>0</v>
      </c>
      <c r="M10" s="142">
        <f t="shared" si="1"/>
        <v>240000</v>
      </c>
      <c r="N10" s="65" t="s">
        <v>9</v>
      </c>
      <c r="P10" s="5"/>
    </row>
    <row r="11" spans="1:22" ht="15" x14ac:dyDescent="0.25">
      <c r="A11" s="97" t="s">
        <v>74</v>
      </c>
      <c r="B11" s="143"/>
      <c r="C11" s="143"/>
      <c r="D11" s="144">
        <v>-12200</v>
      </c>
      <c r="E11" s="143"/>
      <c r="F11" s="143"/>
      <c r="G11" s="144">
        <v>-26000</v>
      </c>
      <c r="H11" s="143"/>
      <c r="I11" s="143"/>
      <c r="J11" s="144">
        <v>0</v>
      </c>
      <c r="K11" s="143"/>
      <c r="L11" s="143"/>
      <c r="M11" s="145">
        <f t="shared" si="0"/>
        <v>-26000</v>
      </c>
      <c r="N11" s="65" t="s">
        <v>9</v>
      </c>
      <c r="P11" s="5"/>
    </row>
    <row r="12" spans="1:22" ht="15" x14ac:dyDescent="0.25">
      <c r="A12" s="125" t="s">
        <v>89</v>
      </c>
      <c r="B12" s="32"/>
      <c r="C12" s="32"/>
      <c r="D12" s="146">
        <f>SUM(D10:D11)</f>
        <v>197530</v>
      </c>
      <c r="E12" s="32"/>
      <c r="F12" s="32"/>
      <c r="G12" s="146">
        <f>SUM(G10:G11)</f>
        <v>188000</v>
      </c>
      <c r="H12" s="32"/>
      <c r="I12" s="32"/>
      <c r="J12" s="146">
        <f>SUM(J10:J11)</f>
        <v>26000</v>
      </c>
      <c r="K12" s="32"/>
      <c r="L12" s="32"/>
      <c r="M12" s="147">
        <f t="shared" si="0"/>
        <v>214000</v>
      </c>
      <c r="N12" s="65" t="s">
        <v>9</v>
      </c>
      <c r="P12" s="5"/>
    </row>
    <row r="13" spans="1:22" x14ac:dyDescent="0.2">
      <c r="A13" s="103" t="s">
        <v>13</v>
      </c>
      <c r="B13" s="148"/>
      <c r="C13" s="148">
        <v>0</v>
      </c>
      <c r="D13" s="148"/>
      <c r="E13" s="148"/>
      <c r="F13" s="148">
        <v>0</v>
      </c>
      <c r="G13" s="148"/>
      <c r="H13" s="148"/>
      <c r="I13" s="148">
        <v>0</v>
      </c>
      <c r="J13" s="148"/>
      <c r="K13" s="148"/>
      <c r="L13" s="148">
        <f t="shared" ref="L13:L14" si="2">F13+I13</f>
        <v>0</v>
      </c>
      <c r="M13" s="149"/>
      <c r="N13" s="65" t="s">
        <v>9</v>
      </c>
      <c r="P13" s="111"/>
    </row>
    <row r="14" spans="1:22" x14ac:dyDescent="0.2">
      <c r="A14" s="104" t="s">
        <v>76</v>
      </c>
      <c r="B14" s="29"/>
      <c r="C14" s="29">
        <f>C10+C13</f>
        <v>0</v>
      </c>
      <c r="D14" s="29"/>
      <c r="E14" s="29"/>
      <c r="F14" s="29">
        <f>F10+F13</f>
        <v>0</v>
      </c>
      <c r="G14" s="29"/>
      <c r="H14" s="29"/>
      <c r="I14" s="29">
        <f>I10+I13</f>
        <v>0</v>
      </c>
      <c r="J14" s="29"/>
      <c r="K14" s="29"/>
      <c r="L14" s="29">
        <f t="shared" si="2"/>
        <v>0</v>
      </c>
      <c r="M14" s="140"/>
      <c r="N14" s="65" t="s">
        <v>9</v>
      </c>
      <c r="P14" s="111"/>
    </row>
    <row r="15" spans="1:22" x14ac:dyDescent="0.2">
      <c r="A15" s="17"/>
      <c r="B15" s="29"/>
      <c r="C15" s="29"/>
      <c r="D15" s="29"/>
      <c r="E15" s="29"/>
      <c r="F15" s="29"/>
      <c r="G15" s="29"/>
      <c r="H15" s="29"/>
      <c r="I15" s="29"/>
      <c r="J15" s="29"/>
      <c r="K15" s="29"/>
      <c r="L15" s="29"/>
      <c r="M15" s="140"/>
      <c r="N15" s="65" t="s">
        <v>9</v>
      </c>
      <c r="P15" s="23"/>
    </row>
    <row r="16" spans="1:22" x14ac:dyDescent="0.2">
      <c r="A16" s="17" t="s">
        <v>14</v>
      </c>
      <c r="B16" s="29"/>
      <c r="C16" s="29"/>
      <c r="D16" s="29"/>
      <c r="E16" s="29"/>
      <c r="F16" s="29"/>
      <c r="G16" s="29"/>
      <c r="H16" s="29"/>
      <c r="I16" s="29"/>
      <c r="J16" s="29"/>
      <c r="K16" s="29"/>
      <c r="L16" s="29"/>
      <c r="M16" s="140"/>
      <c r="N16" s="65" t="s">
        <v>9</v>
      </c>
      <c r="P16" s="23"/>
    </row>
    <row r="17" spans="1:16" x14ac:dyDescent="0.2">
      <c r="A17" s="18" t="s">
        <v>15</v>
      </c>
      <c r="B17" s="29"/>
      <c r="C17" s="29">
        <v>0</v>
      </c>
      <c r="D17" s="29"/>
      <c r="E17" s="29"/>
      <c r="F17" s="29">
        <v>0</v>
      </c>
      <c r="G17" s="29"/>
      <c r="H17" s="29"/>
      <c r="I17" s="29">
        <v>0</v>
      </c>
      <c r="J17" s="29"/>
      <c r="K17" s="29"/>
      <c r="L17" s="29">
        <f t="shared" ref="L17:L19" si="3">F17+I17</f>
        <v>0</v>
      </c>
      <c r="M17" s="140"/>
      <c r="N17" s="65" t="s">
        <v>9</v>
      </c>
      <c r="P17" s="23"/>
    </row>
    <row r="18" spans="1:16" x14ac:dyDescent="0.2">
      <c r="A18" s="19" t="s">
        <v>16</v>
      </c>
      <c r="B18" s="150"/>
      <c r="C18" s="150">
        <v>0</v>
      </c>
      <c r="D18" s="150"/>
      <c r="E18" s="150"/>
      <c r="F18" s="150">
        <v>0</v>
      </c>
      <c r="G18" s="150"/>
      <c r="H18" s="150"/>
      <c r="I18" s="150">
        <v>0</v>
      </c>
      <c r="J18" s="150"/>
      <c r="K18" s="150"/>
      <c r="L18" s="150">
        <f t="shared" si="3"/>
        <v>0</v>
      </c>
      <c r="M18" s="151"/>
      <c r="N18" s="65" t="s">
        <v>9</v>
      </c>
      <c r="P18" s="23"/>
    </row>
    <row r="19" spans="1:16" ht="15" thickBot="1" x14ac:dyDescent="0.25">
      <c r="A19" s="105" t="s">
        <v>77</v>
      </c>
      <c r="B19" s="152"/>
      <c r="C19" s="152">
        <f>C14+C17+C18</f>
        <v>0</v>
      </c>
      <c r="D19" s="152"/>
      <c r="E19" s="152"/>
      <c r="F19" s="152">
        <f>F14+F17+F18</f>
        <v>0</v>
      </c>
      <c r="G19" s="152"/>
      <c r="H19" s="152"/>
      <c r="I19" s="152">
        <f>I14+I17+I18</f>
        <v>0</v>
      </c>
      <c r="J19" s="152"/>
      <c r="K19" s="152"/>
      <c r="L19" s="152">
        <f t="shared" si="3"/>
        <v>0</v>
      </c>
      <c r="M19" s="153"/>
      <c r="N19" s="65" t="s">
        <v>9</v>
      </c>
      <c r="P19" s="23"/>
    </row>
    <row r="20" spans="1:16" ht="15" thickBot="1" x14ac:dyDescent="0.25">
      <c r="A20" s="226"/>
      <c r="N20" s="65" t="s">
        <v>9</v>
      </c>
      <c r="P20" s="23"/>
    </row>
    <row r="21" spans="1:16" ht="15" x14ac:dyDescent="0.2">
      <c r="A21" s="244" t="s">
        <v>78</v>
      </c>
      <c r="B21" s="247" t="s">
        <v>100</v>
      </c>
      <c r="C21" s="247"/>
      <c r="D21" s="247"/>
      <c r="E21" s="247" t="s">
        <v>101</v>
      </c>
      <c r="F21" s="247"/>
      <c r="G21" s="247"/>
      <c r="H21" s="247" t="s">
        <v>102</v>
      </c>
      <c r="I21" s="247"/>
      <c r="J21" s="248"/>
      <c r="N21" s="65" t="s">
        <v>9</v>
      </c>
    </row>
    <row r="22" spans="1:16" ht="28.5" x14ac:dyDescent="0.2">
      <c r="A22" s="245"/>
      <c r="B22" s="11" t="s">
        <v>2</v>
      </c>
      <c r="C22" s="11" t="s">
        <v>88</v>
      </c>
      <c r="D22" s="11" t="s">
        <v>3</v>
      </c>
      <c r="E22" s="11" t="s">
        <v>2</v>
      </c>
      <c r="F22" s="11" t="s">
        <v>88</v>
      </c>
      <c r="G22" s="11" t="s">
        <v>3</v>
      </c>
      <c r="H22" s="11" t="s">
        <v>2</v>
      </c>
      <c r="I22" s="11" t="s">
        <v>88</v>
      </c>
      <c r="J22" s="12" t="s">
        <v>3</v>
      </c>
      <c r="N22" s="65" t="s">
        <v>9</v>
      </c>
    </row>
    <row r="23" spans="1:16" x14ac:dyDescent="0.2">
      <c r="A23" s="14" t="str">
        <f>A9</f>
        <v>Community Oriented Policing</v>
      </c>
      <c r="B23" s="138">
        <v>0</v>
      </c>
      <c r="C23" s="138">
        <v>0</v>
      </c>
      <c r="D23" s="138">
        <v>70500</v>
      </c>
      <c r="E23" s="138">
        <v>0</v>
      </c>
      <c r="F23" s="138">
        <v>0</v>
      </c>
      <c r="G23" s="138">
        <v>-10500</v>
      </c>
      <c r="H23" s="138">
        <f>K9+B23+E23</f>
        <v>0</v>
      </c>
      <c r="I23" s="138">
        <f>L9+C23+F23</f>
        <v>0</v>
      </c>
      <c r="J23" s="139">
        <f>M12+D23+G23</f>
        <v>274000</v>
      </c>
      <c r="N23" s="65" t="s">
        <v>9</v>
      </c>
    </row>
    <row r="24" spans="1:16" ht="15" x14ac:dyDescent="0.25">
      <c r="A24" s="13" t="s">
        <v>75</v>
      </c>
      <c r="B24" s="141">
        <f t="shared" ref="B24:J24" si="4">SUM(B23:B23)</f>
        <v>0</v>
      </c>
      <c r="C24" s="141">
        <f t="shared" si="4"/>
        <v>0</v>
      </c>
      <c r="D24" s="141">
        <f t="shared" si="4"/>
        <v>70500</v>
      </c>
      <c r="E24" s="141">
        <f t="shared" si="4"/>
        <v>0</v>
      </c>
      <c r="F24" s="141">
        <f t="shared" si="4"/>
        <v>0</v>
      </c>
      <c r="G24" s="141">
        <f t="shared" si="4"/>
        <v>-10500</v>
      </c>
      <c r="H24" s="141">
        <f t="shared" si="4"/>
        <v>0</v>
      </c>
      <c r="I24" s="141">
        <f t="shared" si="4"/>
        <v>0</v>
      </c>
      <c r="J24" s="142">
        <f t="shared" si="4"/>
        <v>274000</v>
      </c>
      <c r="N24" s="65" t="s">
        <v>9</v>
      </c>
    </row>
    <row r="25" spans="1:16" ht="15" x14ac:dyDescent="0.25">
      <c r="A25" s="97" t="s">
        <v>74</v>
      </c>
      <c r="B25" s="143"/>
      <c r="C25" s="143"/>
      <c r="D25" s="144">
        <v>0</v>
      </c>
      <c r="E25" s="143"/>
      <c r="F25" s="143"/>
      <c r="G25" s="144">
        <v>0</v>
      </c>
      <c r="H25" s="143"/>
      <c r="I25" s="143"/>
      <c r="J25" s="145">
        <f>M11+D25+G25</f>
        <v>-26000</v>
      </c>
      <c r="N25" s="65" t="s">
        <v>9</v>
      </c>
    </row>
    <row r="26" spans="1:16" ht="15" x14ac:dyDescent="0.25">
      <c r="A26" s="125" t="s">
        <v>89</v>
      </c>
      <c r="B26" s="32"/>
      <c r="C26" s="32"/>
      <c r="D26" s="146">
        <f>SUM(D24:D25)</f>
        <v>70500</v>
      </c>
      <c r="E26" s="32"/>
      <c r="F26" s="32"/>
      <c r="G26" s="146">
        <f>SUM(G24:G25)</f>
        <v>-10500</v>
      </c>
      <c r="H26" s="32"/>
      <c r="I26" s="32"/>
      <c r="J26" s="147">
        <f>M12+D26+G26</f>
        <v>274000</v>
      </c>
      <c r="N26" s="65" t="s">
        <v>9</v>
      </c>
    </row>
    <row r="27" spans="1:16" x14ac:dyDescent="0.2">
      <c r="A27" s="96" t="s">
        <v>13</v>
      </c>
      <c r="B27" s="148"/>
      <c r="C27" s="148">
        <v>0</v>
      </c>
      <c r="D27" s="148"/>
      <c r="E27" s="148"/>
      <c r="F27" s="148">
        <v>0</v>
      </c>
      <c r="G27" s="148"/>
      <c r="H27" s="148"/>
      <c r="I27" s="148">
        <f t="shared" ref="I27:I33" si="5">L13+C27+F27</f>
        <v>0</v>
      </c>
      <c r="J27" s="149"/>
      <c r="N27" s="65" t="s">
        <v>9</v>
      </c>
    </row>
    <row r="28" spans="1:16" x14ac:dyDescent="0.2">
      <c r="A28" s="17" t="s">
        <v>76</v>
      </c>
      <c r="B28" s="29"/>
      <c r="C28" s="29">
        <f>C24+C27</f>
        <v>0</v>
      </c>
      <c r="D28" s="29"/>
      <c r="E28" s="29"/>
      <c r="F28" s="29">
        <f>F24+F27</f>
        <v>0</v>
      </c>
      <c r="G28" s="29"/>
      <c r="H28" s="29"/>
      <c r="I28" s="29">
        <f t="shared" si="5"/>
        <v>0</v>
      </c>
      <c r="J28" s="140"/>
      <c r="N28" s="65" t="s">
        <v>9</v>
      </c>
    </row>
    <row r="29" spans="1:16" x14ac:dyDescent="0.2">
      <c r="A29" s="17"/>
      <c r="B29" s="29"/>
      <c r="C29" s="29"/>
      <c r="D29" s="29"/>
      <c r="E29" s="29"/>
      <c r="F29" s="29"/>
      <c r="G29" s="29"/>
      <c r="H29" s="29"/>
      <c r="I29" s="29">
        <f t="shared" si="5"/>
        <v>0</v>
      </c>
      <c r="J29" s="140"/>
      <c r="N29" s="65" t="s">
        <v>9</v>
      </c>
    </row>
    <row r="30" spans="1:16" x14ac:dyDescent="0.2">
      <c r="A30" s="17" t="s">
        <v>14</v>
      </c>
      <c r="B30" s="29"/>
      <c r="C30" s="29"/>
      <c r="D30" s="29"/>
      <c r="E30" s="29"/>
      <c r="F30" s="29"/>
      <c r="G30" s="29"/>
      <c r="H30" s="29"/>
      <c r="I30" s="29">
        <f t="shared" si="5"/>
        <v>0</v>
      </c>
      <c r="J30" s="140"/>
      <c r="N30" s="65" t="s">
        <v>9</v>
      </c>
    </row>
    <row r="31" spans="1:16" x14ac:dyDescent="0.2">
      <c r="A31" s="18" t="s">
        <v>15</v>
      </c>
      <c r="B31" s="29"/>
      <c r="C31" s="29">
        <v>0</v>
      </c>
      <c r="D31" s="29"/>
      <c r="E31" s="29"/>
      <c r="F31" s="29">
        <v>0</v>
      </c>
      <c r="G31" s="29"/>
      <c r="H31" s="29"/>
      <c r="I31" s="29">
        <f t="shared" si="5"/>
        <v>0</v>
      </c>
      <c r="J31" s="140"/>
      <c r="N31" s="65" t="s">
        <v>9</v>
      </c>
    </row>
    <row r="32" spans="1:16" x14ac:dyDescent="0.2">
      <c r="A32" s="19" t="s">
        <v>16</v>
      </c>
      <c r="B32" s="150"/>
      <c r="C32" s="150">
        <v>0</v>
      </c>
      <c r="D32" s="150"/>
      <c r="E32" s="150"/>
      <c r="F32" s="150">
        <v>0</v>
      </c>
      <c r="G32" s="150"/>
      <c r="H32" s="150"/>
      <c r="I32" s="150">
        <f t="shared" si="5"/>
        <v>0</v>
      </c>
      <c r="J32" s="151"/>
      <c r="N32" s="65" t="s">
        <v>9</v>
      </c>
    </row>
    <row r="33" spans="1:14" ht="15" thickBot="1" x14ac:dyDescent="0.25">
      <c r="A33" s="20" t="s">
        <v>77</v>
      </c>
      <c r="B33" s="152"/>
      <c r="C33" s="152">
        <f>C28+C31+C32</f>
        <v>0</v>
      </c>
      <c r="D33" s="152"/>
      <c r="E33" s="152"/>
      <c r="F33" s="152">
        <f>F28+F31+F32</f>
        <v>0</v>
      </c>
      <c r="G33" s="152"/>
      <c r="H33" s="152"/>
      <c r="I33" s="152">
        <f t="shared" si="5"/>
        <v>0</v>
      </c>
      <c r="J33" s="153"/>
      <c r="N33" s="65" t="s">
        <v>9</v>
      </c>
    </row>
    <row r="34" spans="1:14" x14ac:dyDescent="0.2">
      <c r="N34" s="4" t="s">
        <v>10</v>
      </c>
    </row>
    <row r="35" spans="1:14" x14ac:dyDescent="0.2">
      <c r="A35" s="45"/>
    </row>
    <row r="36" spans="1:14" x14ac:dyDescent="0.2">
      <c r="A36" s="183"/>
    </row>
  </sheetData>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view="pageBreakPreview" zoomScale="80" zoomScaleNormal="100" zoomScaleSheetLayoutView="80" workbookViewId="0">
      <selection activeCell="M19" sqref="M1:M19"/>
    </sheetView>
  </sheetViews>
  <sheetFormatPr defaultRowHeight="14.25" x14ac:dyDescent="0.2"/>
  <cols>
    <col min="1" max="1" width="51.42578125" style="9" bestFit="1" customWidth="1"/>
    <col min="2" max="2" width="17" style="9" customWidth="1"/>
    <col min="3" max="5" width="8.7109375" style="9" customWidth="1"/>
    <col min="6" max="6" width="12.7109375" style="9" customWidth="1"/>
    <col min="7" max="9" width="8.7109375" style="9" customWidth="1"/>
    <col min="10" max="10" width="12.7109375" style="9" customWidth="1"/>
    <col min="11" max="11" width="14" style="4" bestFit="1" customWidth="1"/>
    <col min="12" max="12" width="4.5703125" style="9" customWidth="1"/>
    <col min="13" max="13" width="122.855468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9" ht="18" x14ac:dyDescent="0.25">
      <c r="A1" s="236" t="s">
        <v>103</v>
      </c>
      <c r="B1" s="236"/>
      <c r="C1" s="236"/>
      <c r="D1" s="236"/>
      <c r="E1" s="236"/>
      <c r="F1" s="236"/>
      <c r="G1" s="236"/>
      <c r="H1" s="236"/>
      <c r="I1" s="236"/>
      <c r="J1" s="236"/>
      <c r="K1" s="65" t="s">
        <v>9</v>
      </c>
      <c r="L1" s="6"/>
      <c r="M1" s="118"/>
      <c r="N1" s="6"/>
      <c r="O1" s="6"/>
      <c r="P1" s="6"/>
      <c r="Q1" s="6"/>
      <c r="R1" s="6"/>
      <c r="S1" s="6"/>
    </row>
    <row r="2" spans="1:19" ht="15" x14ac:dyDescent="0.2">
      <c r="A2" s="237" t="s">
        <v>135</v>
      </c>
      <c r="B2" s="237"/>
      <c r="C2" s="237"/>
      <c r="D2" s="237"/>
      <c r="E2" s="237"/>
      <c r="F2" s="237"/>
      <c r="G2" s="237"/>
      <c r="H2" s="237"/>
      <c r="I2" s="237"/>
      <c r="J2" s="237"/>
      <c r="K2" s="65" t="s">
        <v>9</v>
      </c>
      <c r="L2" s="7"/>
      <c r="M2" s="119"/>
      <c r="N2" s="7"/>
      <c r="O2" s="7"/>
      <c r="P2" s="7"/>
      <c r="Q2" s="7"/>
      <c r="R2" s="7"/>
      <c r="S2" s="7"/>
    </row>
    <row r="3" spans="1:19" x14ac:dyDescent="0.2">
      <c r="A3" s="238" t="s">
        <v>136</v>
      </c>
      <c r="B3" s="249"/>
      <c r="C3" s="249"/>
      <c r="D3" s="249"/>
      <c r="E3" s="249"/>
      <c r="F3" s="249"/>
      <c r="G3" s="249"/>
      <c r="H3" s="249"/>
      <c r="I3" s="249"/>
      <c r="J3" s="249"/>
      <c r="K3" s="65" t="s">
        <v>9</v>
      </c>
      <c r="L3" s="10"/>
      <c r="M3" s="120"/>
      <c r="N3" s="10"/>
      <c r="O3" s="10"/>
      <c r="P3" s="10"/>
      <c r="Q3" s="10"/>
      <c r="R3" s="10"/>
      <c r="S3" s="10"/>
    </row>
    <row r="4" spans="1:19" ht="15" thickBot="1" x14ac:dyDescent="0.25">
      <c r="A4" s="243" t="s">
        <v>1</v>
      </c>
      <c r="B4" s="243"/>
      <c r="C4" s="243"/>
      <c r="D4" s="243"/>
      <c r="E4" s="243"/>
      <c r="F4" s="243"/>
      <c r="G4" s="243"/>
      <c r="H4" s="243"/>
      <c r="I4" s="243"/>
      <c r="J4" s="243"/>
      <c r="K4" s="65" t="s">
        <v>9</v>
      </c>
      <c r="L4" s="8"/>
      <c r="M4" s="121"/>
      <c r="N4" s="8"/>
      <c r="O4" s="8"/>
      <c r="P4" s="8"/>
      <c r="Q4" s="8"/>
      <c r="R4" s="8"/>
      <c r="S4" s="8"/>
    </row>
    <row r="5" spans="1:19" x14ac:dyDescent="0.2">
      <c r="A5" s="243"/>
      <c r="B5" s="243"/>
      <c r="C5" s="243"/>
      <c r="D5" s="243"/>
      <c r="E5" s="243"/>
      <c r="F5" s="243"/>
      <c r="G5" s="243"/>
      <c r="H5" s="243"/>
      <c r="I5" s="243"/>
      <c r="J5" s="243"/>
      <c r="K5" s="65" t="s">
        <v>9</v>
      </c>
      <c r="L5" s="8"/>
      <c r="M5" s="122"/>
      <c r="N5" s="8"/>
      <c r="O5" s="8"/>
      <c r="P5" s="8"/>
      <c r="Q5" s="8"/>
      <c r="R5" s="8"/>
      <c r="S5" s="8"/>
    </row>
    <row r="6" spans="1:19" s="23" customFormat="1" ht="15" thickBot="1" x14ac:dyDescent="0.25">
      <c r="K6" s="65" t="s">
        <v>9</v>
      </c>
    </row>
    <row r="7" spans="1:19" s="23" customFormat="1" ht="33.75" customHeight="1" x14ac:dyDescent="0.2">
      <c r="A7" s="244" t="s">
        <v>18</v>
      </c>
      <c r="B7" s="250" t="s">
        <v>121</v>
      </c>
      <c r="C7" s="247" t="s">
        <v>135</v>
      </c>
      <c r="D7" s="247"/>
      <c r="E7" s="247"/>
      <c r="F7" s="247"/>
      <c r="G7" s="247" t="s">
        <v>19</v>
      </c>
      <c r="H7" s="247"/>
      <c r="I7" s="247"/>
      <c r="J7" s="248"/>
      <c r="K7" s="65" t="s">
        <v>9</v>
      </c>
    </row>
    <row r="8" spans="1:19" s="23" customFormat="1" ht="28.5" x14ac:dyDescent="0.2">
      <c r="A8" s="245"/>
      <c r="B8" s="251"/>
      <c r="C8" s="21" t="s">
        <v>2</v>
      </c>
      <c r="D8" s="21" t="s">
        <v>24</v>
      </c>
      <c r="E8" s="21" t="s">
        <v>88</v>
      </c>
      <c r="F8" s="21" t="s">
        <v>3</v>
      </c>
      <c r="G8" s="21" t="s">
        <v>2</v>
      </c>
      <c r="H8" s="21" t="s">
        <v>24</v>
      </c>
      <c r="I8" s="21" t="s">
        <v>88</v>
      </c>
      <c r="J8" s="28" t="s">
        <v>3</v>
      </c>
      <c r="K8" s="65" t="s">
        <v>9</v>
      </c>
      <c r="M8" s="171"/>
    </row>
    <row r="9" spans="1:19" s="23" customFormat="1" ht="15" x14ac:dyDescent="0.25">
      <c r="A9" s="205" t="s">
        <v>131</v>
      </c>
      <c r="B9" s="157"/>
      <c r="C9" s="156">
        <v>0</v>
      </c>
      <c r="D9" s="156">
        <v>0</v>
      </c>
      <c r="E9" s="156">
        <v>0</v>
      </c>
      <c r="F9" s="156">
        <v>67000</v>
      </c>
      <c r="G9" s="207">
        <f>C9</f>
        <v>0</v>
      </c>
      <c r="H9" s="207">
        <f>D9</f>
        <v>0</v>
      </c>
      <c r="I9" s="207">
        <f>E9</f>
        <v>0</v>
      </c>
      <c r="J9" s="221">
        <f>F9</f>
        <v>67000</v>
      </c>
      <c r="K9" s="65" t="s">
        <v>9</v>
      </c>
      <c r="M9" s="5"/>
    </row>
    <row r="10" spans="1:19" s="23" customFormat="1" ht="15" x14ac:dyDescent="0.25">
      <c r="A10" s="206" t="s">
        <v>132</v>
      </c>
      <c r="B10" s="158"/>
      <c r="C10" s="30">
        <v>0</v>
      </c>
      <c r="D10" s="30">
        <v>0</v>
      </c>
      <c r="E10" s="30">
        <v>0</v>
      </c>
      <c r="F10" s="30">
        <v>3500</v>
      </c>
      <c r="G10" s="159">
        <f t="shared" ref="G10" si="0">C10</f>
        <v>0</v>
      </c>
      <c r="H10" s="159">
        <f t="shared" ref="H10" si="1">D10</f>
        <v>0</v>
      </c>
      <c r="I10" s="159">
        <f t="shared" ref="I10" si="2">E10</f>
        <v>0</v>
      </c>
      <c r="J10" s="31">
        <f t="shared" ref="J10" si="3">F10</f>
        <v>3500</v>
      </c>
      <c r="K10" s="65" t="s">
        <v>9</v>
      </c>
      <c r="M10" s="5"/>
    </row>
    <row r="11" spans="1:19" s="23" customFormat="1" ht="15.75" thickBot="1" x14ac:dyDescent="0.3">
      <c r="A11" s="24" t="s">
        <v>22</v>
      </c>
      <c r="B11" s="25"/>
      <c r="C11" s="40">
        <f t="shared" ref="C11:J11" si="4">SUM(C9:C10)</f>
        <v>0</v>
      </c>
      <c r="D11" s="40">
        <f t="shared" si="4"/>
        <v>0</v>
      </c>
      <c r="E11" s="40">
        <f t="shared" si="4"/>
        <v>0</v>
      </c>
      <c r="F11" s="40">
        <f t="shared" si="4"/>
        <v>70500</v>
      </c>
      <c r="G11" s="40">
        <f t="shared" si="4"/>
        <v>0</v>
      </c>
      <c r="H11" s="40">
        <f t="shared" si="4"/>
        <v>0</v>
      </c>
      <c r="I11" s="40">
        <f t="shared" si="4"/>
        <v>0</v>
      </c>
      <c r="J11" s="222">
        <f t="shared" si="4"/>
        <v>70500</v>
      </c>
      <c r="K11" s="65" t="s">
        <v>9</v>
      </c>
      <c r="M11" s="5"/>
    </row>
    <row r="12" spans="1:19" s="23" customFormat="1" ht="15" thickBot="1" x14ac:dyDescent="0.25">
      <c r="G12" s="223"/>
      <c r="H12" s="223"/>
      <c r="I12" s="223"/>
      <c r="J12" s="227"/>
      <c r="K12" s="65" t="s">
        <v>9</v>
      </c>
    </row>
    <row r="13" spans="1:19" s="23" customFormat="1" ht="33.75" customHeight="1" x14ac:dyDescent="0.2">
      <c r="A13" s="244" t="s">
        <v>21</v>
      </c>
      <c r="B13" s="250" t="s">
        <v>121</v>
      </c>
      <c r="C13" s="247" t="s">
        <v>135</v>
      </c>
      <c r="D13" s="247"/>
      <c r="E13" s="247"/>
      <c r="F13" s="247"/>
      <c r="G13" s="247" t="s">
        <v>20</v>
      </c>
      <c r="H13" s="247"/>
      <c r="I13" s="247"/>
      <c r="J13" s="248"/>
      <c r="K13" s="65" t="s">
        <v>9</v>
      </c>
    </row>
    <row r="14" spans="1:19" s="23" customFormat="1" ht="28.5" x14ac:dyDescent="0.2">
      <c r="A14" s="245"/>
      <c r="B14" s="251"/>
      <c r="C14" s="21" t="s">
        <v>2</v>
      </c>
      <c r="D14" s="21" t="s">
        <v>24</v>
      </c>
      <c r="E14" s="21" t="s">
        <v>88</v>
      </c>
      <c r="F14" s="21" t="s">
        <v>3</v>
      </c>
      <c r="G14" s="21" t="s">
        <v>2</v>
      </c>
      <c r="H14" s="21" t="s">
        <v>24</v>
      </c>
      <c r="I14" s="21" t="s">
        <v>88</v>
      </c>
      <c r="J14" s="28" t="s">
        <v>3</v>
      </c>
      <c r="K14" s="65" t="s">
        <v>9</v>
      </c>
      <c r="M14" s="171"/>
    </row>
    <row r="15" spans="1:19" s="23" customFormat="1" ht="15" x14ac:dyDescent="0.25">
      <c r="A15" s="26" t="s">
        <v>134</v>
      </c>
      <c r="B15" s="157"/>
      <c r="C15" s="156">
        <v>0</v>
      </c>
      <c r="D15" s="156">
        <v>0</v>
      </c>
      <c r="E15" s="156">
        <v>0</v>
      </c>
      <c r="F15" s="156">
        <v>-3000</v>
      </c>
      <c r="G15" s="207">
        <f>C15</f>
        <v>0</v>
      </c>
      <c r="H15" s="207">
        <f>D15</f>
        <v>0</v>
      </c>
      <c r="I15" s="207">
        <f>E15</f>
        <v>0</v>
      </c>
      <c r="J15" s="224">
        <f>F15</f>
        <v>-3000</v>
      </c>
      <c r="K15" s="65" t="s">
        <v>9</v>
      </c>
      <c r="M15" s="5"/>
    </row>
    <row r="16" spans="1:19" s="23" customFormat="1" ht="15" x14ac:dyDescent="0.25">
      <c r="A16" s="206" t="s">
        <v>142</v>
      </c>
      <c r="B16" s="158"/>
      <c r="C16" s="30">
        <v>0</v>
      </c>
      <c r="D16" s="30">
        <v>0</v>
      </c>
      <c r="E16" s="30">
        <v>0</v>
      </c>
      <c r="F16" s="30">
        <v>-7500</v>
      </c>
      <c r="G16" s="159">
        <f t="shared" ref="G16" si="5">C16</f>
        <v>0</v>
      </c>
      <c r="H16" s="159">
        <f t="shared" ref="H16" si="6">D16</f>
        <v>0</v>
      </c>
      <c r="I16" s="159">
        <f t="shared" ref="I16" si="7">E16</f>
        <v>0</v>
      </c>
      <c r="J16" s="225">
        <f t="shared" ref="J16" si="8">F16</f>
        <v>-7500</v>
      </c>
      <c r="K16" s="65" t="s">
        <v>9</v>
      </c>
      <c r="M16" s="5"/>
    </row>
    <row r="17" spans="1:13" s="23" customFormat="1" ht="15.75" thickBot="1" x14ac:dyDescent="0.3">
      <c r="A17" s="24" t="s">
        <v>23</v>
      </c>
      <c r="B17" s="25"/>
      <c r="C17" s="40">
        <f t="shared" ref="C17:J17" si="9">SUM(C15:C16)</f>
        <v>0</v>
      </c>
      <c r="D17" s="40">
        <f t="shared" si="9"/>
        <v>0</v>
      </c>
      <c r="E17" s="40">
        <f t="shared" si="9"/>
        <v>0</v>
      </c>
      <c r="F17" s="40">
        <f t="shared" si="9"/>
        <v>-10500</v>
      </c>
      <c r="G17" s="40">
        <f t="shared" si="9"/>
        <v>0</v>
      </c>
      <c r="H17" s="40">
        <f t="shared" si="9"/>
        <v>0</v>
      </c>
      <c r="I17" s="40">
        <f t="shared" si="9"/>
        <v>0</v>
      </c>
      <c r="J17" s="222">
        <f t="shared" si="9"/>
        <v>-10500</v>
      </c>
      <c r="K17" s="4" t="s">
        <v>10</v>
      </c>
      <c r="M17" s="5"/>
    </row>
    <row r="19" spans="1:13" x14ac:dyDescent="0.2">
      <c r="B19" s="27"/>
    </row>
  </sheetData>
  <mergeCells count="13">
    <mergeCell ref="G7:J7"/>
    <mergeCell ref="A13:A14"/>
    <mergeCell ref="B13:B14"/>
    <mergeCell ref="C13:F13"/>
    <mergeCell ref="G13:J13"/>
    <mergeCell ref="A7:A8"/>
    <mergeCell ref="B7:B8"/>
    <mergeCell ref="C7:F7"/>
    <mergeCell ref="A1:J1"/>
    <mergeCell ref="A2:J2"/>
    <mergeCell ref="A3:J3"/>
    <mergeCell ref="A4:J4"/>
    <mergeCell ref="A5:J5"/>
  </mergeCells>
  <printOptions horizontalCentered="1"/>
  <pageMargins left="0.7" right="0.7" top="0.75" bottom="0.75" header="0.3" footer="0.3"/>
  <pageSetup scale="80"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view="pageBreakPreview" zoomScale="80" zoomScaleNormal="100" zoomScaleSheetLayoutView="80" workbookViewId="0">
      <pane ySplit="8" topLeftCell="A9" activePane="bottomLeft" state="frozen"/>
      <selection pane="bottomLeft" activeCell="F21" sqref="F21"/>
    </sheetView>
  </sheetViews>
  <sheetFormatPr defaultRowHeight="14.25" x14ac:dyDescent="0.2"/>
  <cols>
    <col min="1" max="1" width="7.42578125" style="9" bestFit="1" customWidth="1"/>
    <col min="2" max="2" width="58.140625" style="9" customWidth="1"/>
    <col min="3" max="3" width="8.7109375" style="9" customWidth="1"/>
    <col min="4" max="4" width="12.7109375" style="9" customWidth="1"/>
    <col min="5" max="5" width="8.7109375" style="9" customWidth="1"/>
    <col min="6" max="6" width="12.7109375" style="9" customWidth="1"/>
    <col min="7" max="7" width="8.7109375" style="9" customWidth="1"/>
    <col min="8" max="8" width="12.7109375" style="9" customWidth="1"/>
    <col min="9" max="9" width="8.7109375" style="9" customWidth="1"/>
    <col min="10" max="10" width="12.7109375" style="9" customWidth="1"/>
    <col min="11" max="11" width="8.7109375" style="9" customWidth="1"/>
    <col min="12" max="12" width="12.7109375" style="9" customWidth="1"/>
    <col min="13"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x14ac:dyDescent="0.25">
      <c r="A1" s="236" t="s">
        <v>25</v>
      </c>
      <c r="B1" s="236"/>
      <c r="C1" s="236"/>
      <c r="D1" s="236"/>
      <c r="E1" s="236"/>
      <c r="F1" s="236"/>
      <c r="G1" s="236"/>
      <c r="H1" s="236"/>
      <c r="I1" s="236"/>
      <c r="J1" s="236"/>
      <c r="K1" s="236"/>
      <c r="L1" s="236"/>
      <c r="M1" s="236"/>
      <c r="N1" s="236"/>
      <c r="O1" s="65" t="s">
        <v>9</v>
      </c>
      <c r="P1" s="6"/>
      <c r="Q1" s="112"/>
      <c r="R1" s="6"/>
      <c r="S1" s="6"/>
      <c r="T1" s="6"/>
      <c r="U1" s="6"/>
      <c r="V1" s="6"/>
      <c r="W1" s="6"/>
    </row>
    <row r="2" spans="1:23" ht="15" x14ac:dyDescent="0.2">
      <c r="A2" s="237" t="s">
        <v>135</v>
      </c>
      <c r="B2" s="237"/>
      <c r="C2" s="237"/>
      <c r="D2" s="237"/>
      <c r="E2" s="237"/>
      <c r="F2" s="237"/>
      <c r="G2" s="237"/>
      <c r="H2" s="237"/>
      <c r="I2" s="237"/>
      <c r="J2" s="237"/>
      <c r="K2" s="237"/>
      <c r="L2" s="237"/>
      <c r="M2" s="237"/>
      <c r="N2" s="237"/>
      <c r="O2" s="65" t="s">
        <v>9</v>
      </c>
      <c r="P2" s="7"/>
      <c r="Q2" s="113"/>
      <c r="R2" s="7"/>
      <c r="S2" s="7"/>
      <c r="T2" s="7"/>
      <c r="U2" s="7"/>
      <c r="V2" s="7"/>
      <c r="W2" s="7"/>
    </row>
    <row r="3" spans="1:23" x14ac:dyDescent="0.2">
      <c r="A3" s="238" t="s">
        <v>136</v>
      </c>
      <c r="B3" s="249"/>
      <c r="C3" s="249"/>
      <c r="D3" s="249"/>
      <c r="E3" s="249"/>
      <c r="F3" s="249"/>
      <c r="G3" s="249"/>
      <c r="H3" s="249"/>
      <c r="I3" s="249"/>
      <c r="J3" s="249"/>
      <c r="K3" s="249"/>
      <c r="L3" s="249"/>
      <c r="M3" s="249"/>
      <c r="N3" s="249"/>
      <c r="O3" s="65" t="s">
        <v>9</v>
      </c>
      <c r="P3" s="10"/>
      <c r="Q3" s="113"/>
      <c r="R3" s="10"/>
      <c r="S3" s="10"/>
      <c r="T3" s="10"/>
      <c r="U3" s="10"/>
      <c r="V3" s="10"/>
      <c r="W3" s="10"/>
    </row>
    <row r="4" spans="1:23" x14ac:dyDescent="0.2">
      <c r="A4" s="243" t="s">
        <v>1</v>
      </c>
      <c r="B4" s="243"/>
      <c r="C4" s="243"/>
      <c r="D4" s="243"/>
      <c r="E4" s="243"/>
      <c r="F4" s="243"/>
      <c r="G4" s="243"/>
      <c r="H4" s="243"/>
      <c r="I4" s="243"/>
      <c r="J4" s="243"/>
      <c r="K4" s="243"/>
      <c r="L4" s="243"/>
      <c r="M4" s="243"/>
      <c r="N4" s="243"/>
      <c r="O4" s="65" t="s">
        <v>9</v>
      </c>
      <c r="P4" s="8"/>
      <c r="Q4" s="113"/>
      <c r="R4" s="8"/>
      <c r="S4" s="8"/>
      <c r="T4" s="8"/>
      <c r="U4" s="8"/>
      <c r="V4" s="8"/>
      <c r="W4" s="8"/>
    </row>
    <row r="5" spans="1:23" ht="15.75" thickBot="1" x14ac:dyDescent="0.3">
      <c r="A5" s="246"/>
      <c r="B5" s="246"/>
      <c r="C5" s="246"/>
      <c r="D5" s="246"/>
      <c r="E5" s="246"/>
      <c r="F5" s="246"/>
      <c r="G5" s="246"/>
      <c r="H5" s="246"/>
      <c r="I5" s="246"/>
      <c r="J5" s="246"/>
      <c r="K5" s="246"/>
      <c r="L5" s="246"/>
      <c r="M5" s="246"/>
      <c r="N5" s="246"/>
      <c r="O5" s="65" t="s">
        <v>9</v>
      </c>
      <c r="P5" s="8"/>
      <c r="Q5" s="114"/>
      <c r="R5" s="8"/>
      <c r="S5" s="8"/>
      <c r="T5" s="8"/>
      <c r="U5" s="8"/>
      <c r="V5" s="8"/>
      <c r="W5" s="8"/>
    </row>
    <row r="6" spans="1:23" ht="15" thickBot="1" x14ac:dyDescent="0.25">
      <c r="A6" s="257"/>
      <c r="B6" s="257"/>
      <c r="C6" s="257"/>
      <c r="D6" s="257"/>
      <c r="E6" s="257"/>
      <c r="F6" s="257"/>
      <c r="G6" s="257"/>
      <c r="H6" s="257"/>
      <c r="I6" s="257"/>
      <c r="J6" s="257"/>
      <c r="K6" s="257"/>
      <c r="L6" s="257"/>
      <c r="M6" s="257"/>
      <c r="N6" s="257"/>
      <c r="O6" s="65" t="s">
        <v>9</v>
      </c>
      <c r="P6" s="8"/>
      <c r="Q6" s="41"/>
      <c r="R6" s="8"/>
      <c r="S6" s="8"/>
      <c r="T6" s="8"/>
      <c r="U6" s="8"/>
      <c r="V6" s="8"/>
      <c r="W6" s="8"/>
    </row>
    <row r="7" spans="1:23" s="23" customFormat="1" ht="46.5" customHeight="1" x14ac:dyDescent="0.2">
      <c r="A7" s="253" t="s">
        <v>26</v>
      </c>
      <c r="B7" s="254"/>
      <c r="C7" s="247" t="s">
        <v>98</v>
      </c>
      <c r="D7" s="247"/>
      <c r="E7" s="247" t="s">
        <v>122</v>
      </c>
      <c r="F7" s="247"/>
      <c r="G7" s="247" t="s">
        <v>95</v>
      </c>
      <c r="H7" s="247"/>
      <c r="I7" s="247" t="s">
        <v>100</v>
      </c>
      <c r="J7" s="247"/>
      <c r="K7" s="247" t="s">
        <v>101</v>
      </c>
      <c r="L7" s="247"/>
      <c r="M7" s="247" t="s">
        <v>96</v>
      </c>
      <c r="N7" s="248"/>
      <c r="O7" s="65" t="s">
        <v>9</v>
      </c>
      <c r="Q7" s="124"/>
    </row>
    <row r="8" spans="1:23" s="23" customFormat="1" ht="42.75" x14ac:dyDescent="0.2">
      <c r="A8" s="255"/>
      <c r="B8" s="256"/>
      <c r="C8" s="21" t="s">
        <v>28</v>
      </c>
      <c r="D8" s="106" t="s">
        <v>27</v>
      </c>
      <c r="E8" s="21" t="s">
        <v>28</v>
      </c>
      <c r="F8" s="106" t="s">
        <v>27</v>
      </c>
      <c r="G8" s="21" t="s">
        <v>28</v>
      </c>
      <c r="H8" s="21" t="s">
        <v>27</v>
      </c>
      <c r="I8" s="21" t="s">
        <v>28</v>
      </c>
      <c r="J8" s="21" t="s">
        <v>27</v>
      </c>
      <c r="K8" s="21" t="s">
        <v>28</v>
      </c>
      <c r="L8" s="21" t="s">
        <v>27</v>
      </c>
      <c r="M8" s="21" t="s">
        <v>28</v>
      </c>
      <c r="N8" s="28" t="s">
        <v>27</v>
      </c>
      <c r="O8" s="65" t="s">
        <v>9</v>
      </c>
    </row>
    <row r="9" spans="1:23" ht="45" x14ac:dyDescent="0.2">
      <c r="A9" s="35" t="s">
        <v>29</v>
      </c>
      <c r="B9" s="42" t="s">
        <v>30</v>
      </c>
      <c r="C9" s="15"/>
      <c r="D9" s="15"/>
      <c r="E9" s="15"/>
      <c r="F9" s="15"/>
      <c r="G9" s="15"/>
      <c r="H9" s="15"/>
      <c r="I9" s="15"/>
      <c r="J9" s="15"/>
      <c r="K9" s="15"/>
      <c r="L9" s="15"/>
      <c r="M9" s="15"/>
      <c r="N9" s="16"/>
      <c r="O9" s="65" t="s">
        <v>9</v>
      </c>
      <c r="Q9" s="23"/>
    </row>
    <row r="10" spans="1:23" ht="57" x14ac:dyDescent="0.2">
      <c r="A10" s="36">
        <v>3.1</v>
      </c>
      <c r="B10" s="198" t="s">
        <v>111</v>
      </c>
      <c r="C10" s="29">
        <v>0</v>
      </c>
      <c r="D10" s="29">
        <v>209730</v>
      </c>
      <c r="E10" s="29">
        <v>0</v>
      </c>
      <c r="F10" s="29">
        <v>214000</v>
      </c>
      <c r="G10" s="29">
        <v>0</v>
      </c>
      <c r="H10" s="29">
        <v>214000</v>
      </c>
      <c r="I10" s="29">
        <v>0</v>
      </c>
      <c r="J10" s="29">
        <v>70500</v>
      </c>
      <c r="K10" s="29">
        <v>0</v>
      </c>
      <c r="L10" s="29">
        <v>-10500</v>
      </c>
      <c r="M10" s="30">
        <f t="shared" ref="M10" si="0">G10+I10+K10</f>
        <v>0</v>
      </c>
      <c r="N10" s="31">
        <f t="shared" ref="N10" si="1">H10+J10+L10</f>
        <v>274000</v>
      </c>
      <c r="O10" s="65" t="s">
        <v>9</v>
      </c>
      <c r="Q10" s="23"/>
    </row>
    <row r="11" spans="1:23" ht="15" x14ac:dyDescent="0.25">
      <c r="A11" s="37"/>
      <c r="B11" s="34" t="s">
        <v>31</v>
      </c>
      <c r="C11" s="32">
        <f t="shared" ref="C11:N11" si="2">SUM(C10:C10)</f>
        <v>0</v>
      </c>
      <c r="D11" s="32">
        <f t="shared" si="2"/>
        <v>209730</v>
      </c>
      <c r="E11" s="32">
        <f t="shared" si="2"/>
        <v>0</v>
      </c>
      <c r="F11" s="32">
        <f t="shared" si="2"/>
        <v>214000</v>
      </c>
      <c r="G11" s="32">
        <f t="shared" si="2"/>
        <v>0</v>
      </c>
      <c r="H11" s="32">
        <f t="shared" si="2"/>
        <v>214000</v>
      </c>
      <c r="I11" s="32">
        <f t="shared" si="2"/>
        <v>0</v>
      </c>
      <c r="J11" s="32">
        <f t="shared" si="2"/>
        <v>70500</v>
      </c>
      <c r="K11" s="32">
        <f t="shared" si="2"/>
        <v>0</v>
      </c>
      <c r="L11" s="32">
        <f t="shared" si="2"/>
        <v>-10500</v>
      </c>
      <c r="M11" s="32">
        <f t="shared" si="2"/>
        <v>0</v>
      </c>
      <c r="N11" s="33">
        <f t="shared" si="2"/>
        <v>274000</v>
      </c>
      <c r="O11" s="65" t="s">
        <v>9</v>
      </c>
      <c r="Q11" s="23"/>
    </row>
    <row r="12" spans="1:23" ht="15.75" thickBot="1" x14ac:dyDescent="0.3">
      <c r="A12" s="38"/>
      <c r="B12" s="39" t="s">
        <v>32</v>
      </c>
      <c r="C12" s="40">
        <f>C11</f>
        <v>0</v>
      </c>
      <c r="D12" s="40">
        <f t="shared" ref="D12:N12" si="3">D11</f>
        <v>209730</v>
      </c>
      <c r="E12" s="40">
        <f t="shared" si="3"/>
        <v>0</v>
      </c>
      <c r="F12" s="40">
        <f t="shared" si="3"/>
        <v>214000</v>
      </c>
      <c r="G12" s="40">
        <f t="shared" si="3"/>
        <v>0</v>
      </c>
      <c r="H12" s="40">
        <f t="shared" si="3"/>
        <v>214000</v>
      </c>
      <c r="I12" s="40">
        <f t="shared" si="3"/>
        <v>0</v>
      </c>
      <c r="J12" s="40">
        <f t="shared" si="3"/>
        <v>70500</v>
      </c>
      <c r="K12" s="40">
        <f t="shared" si="3"/>
        <v>0</v>
      </c>
      <c r="L12" s="40">
        <f t="shared" si="3"/>
        <v>-10500</v>
      </c>
      <c r="M12" s="40">
        <f t="shared" si="3"/>
        <v>0</v>
      </c>
      <c r="N12" s="222">
        <f t="shared" si="3"/>
        <v>274000</v>
      </c>
      <c r="O12" s="65" t="s">
        <v>9</v>
      </c>
      <c r="Q12" s="5"/>
    </row>
    <row r="13" spans="1:23" x14ac:dyDescent="0.2">
      <c r="O13" s="65" t="s">
        <v>9</v>
      </c>
    </row>
    <row r="14" spans="1:23" ht="15" x14ac:dyDescent="0.2">
      <c r="A14" s="252" t="s">
        <v>79</v>
      </c>
      <c r="B14" s="252"/>
      <c r="C14" s="252"/>
      <c r="D14" s="252"/>
      <c r="E14" s="252"/>
      <c r="F14" s="252"/>
      <c r="G14" s="252"/>
      <c r="H14" s="252"/>
      <c r="I14" s="252"/>
      <c r="J14" s="252"/>
      <c r="K14" s="252"/>
      <c r="L14" s="252"/>
      <c r="M14" s="252"/>
      <c r="N14" s="252"/>
      <c r="O14" s="65" t="s">
        <v>10</v>
      </c>
    </row>
    <row r="16" spans="1:23" x14ac:dyDescent="0.2">
      <c r="A16" s="184"/>
    </row>
  </sheetData>
  <mergeCells count="14">
    <mergeCell ref="A14:N14"/>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J14" sqref="I1:J14"/>
    </sheetView>
  </sheetViews>
  <sheetFormatPr defaultRowHeight="14.25" x14ac:dyDescent="0.2"/>
  <cols>
    <col min="1" max="1" width="3.7109375" style="171" customWidth="1"/>
    <col min="2" max="2" width="71.140625" style="171" customWidth="1"/>
    <col min="3" max="4" width="14.7109375" style="171" customWidth="1"/>
    <col min="5" max="6" width="8.7109375" style="171" customWidth="1"/>
    <col min="7" max="7" width="12.7109375" style="171" customWidth="1"/>
    <col min="8" max="8" width="14" style="49" bestFit="1" customWidth="1"/>
    <col min="9" max="9" width="4.5703125" style="171" customWidth="1"/>
    <col min="10" max="10" width="122.85546875" style="186" customWidth="1"/>
    <col min="11" max="12" width="8.28515625" style="171" customWidth="1"/>
    <col min="13" max="13" width="12.7109375" style="171" customWidth="1"/>
    <col min="14" max="15" width="8.28515625" style="171" customWidth="1"/>
    <col min="16" max="16" width="12.7109375" style="171" customWidth="1"/>
    <col min="17" max="16384" width="9.140625" style="171"/>
  </cols>
  <sheetData>
    <row r="1" spans="1:16" ht="18" x14ac:dyDescent="0.25">
      <c r="A1" s="265" t="s">
        <v>80</v>
      </c>
      <c r="B1" s="265"/>
      <c r="C1" s="265"/>
      <c r="D1" s="265"/>
      <c r="E1" s="265"/>
      <c r="F1" s="265"/>
      <c r="G1" s="265"/>
      <c r="H1" s="44" t="s">
        <v>9</v>
      </c>
      <c r="I1" s="6"/>
      <c r="J1" s="112"/>
      <c r="K1" s="6"/>
      <c r="L1" s="6"/>
      <c r="M1" s="6"/>
      <c r="N1" s="6"/>
      <c r="O1" s="6"/>
      <c r="P1" s="6"/>
    </row>
    <row r="2" spans="1:16" ht="15" x14ac:dyDescent="0.2">
      <c r="A2" s="266" t="s">
        <v>135</v>
      </c>
      <c r="B2" s="266"/>
      <c r="C2" s="266"/>
      <c r="D2" s="266"/>
      <c r="E2" s="266"/>
      <c r="F2" s="266"/>
      <c r="G2" s="266"/>
      <c r="H2" s="44" t="s">
        <v>9</v>
      </c>
      <c r="I2" s="7"/>
      <c r="J2" s="113"/>
      <c r="K2" s="7"/>
      <c r="L2" s="7"/>
      <c r="M2" s="7"/>
      <c r="N2" s="7"/>
      <c r="O2" s="7"/>
      <c r="P2" s="7"/>
    </row>
    <row r="3" spans="1:16" x14ac:dyDescent="0.2">
      <c r="A3" s="267" t="s">
        <v>136</v>
      </c>
      <c r="B3" s="267"/>
      <c r="C3" s="267"/>
      <c r="D3" s="267"/>
      <c r="E3" s="267"/>
      <c r="F3" s="267"/>
      <c r="G3" s="267"/>
      <c r="H3" s="44" t="s">
        <v>9</v>
      </c>
      <c r="I3" s="188"/>
      <c r="J3" s="113"/>
      <c r="K3" s="188"/>
      <c r="L3" s="188"/>
      <c r="M3" s="188"/>
      <c r="N3" s="188"/>
      <c r="O3" s="188"/>
      <c r="P3" s="188"/>
    </row>
    <row r="4" spans="1:16" x14ac:dyDescent="0.2">
      <c r="A4" s="268" t="s">
        <v>1</v>
      </c>
      <c r="B4" s="268"/>
      <c r="C4" s="268"/>
      <c r="D4" s="268"/>
      <c r="E4" s="268"/>
      <c r="F4" s="268"/>
      <c r="G4" s="268"/>
      <c r="H4" s="44" t="s">
        <v>9</v>
      </c>
      <c r="I4" s="187"/>
      <c r="J4" s="113"/>
      <c r="K4" s="187"/>
      <c r="L4" s="187"/>
      <c r="M4" s="187"/>
      <c r="N4" s="187"/>
      <c r="O4" s="187"/>
      <c r="P4" s="187"/>
    </row>
    <row r="5" spans="1:16" ht="15" thickBot="1" x14ac:dyDescent="0.25">
      <c r="A5" s="270"/>
      <c r="B5" s="270"/>
      <c r="C5" s="270"/>
      <c r="D5" s="270"/>
      <c r="E5" s="271"/>
      <c r="F5" s="271"/>
      <c r="G5" s="271"/>
      <c r="H5" s="44" t="s">
        <v>9</v>
      </c>
      <c r="I5" s="187"/>
      <c r="J5" s="123"/>
      <c r="K5" s="187"/>
      <c r="L5" s="187"/>
      <c r="M5" s="187"/>
      <c r="N5" s="187"/>
      <c r="O5" s="187"/>
      <c r="P5" s="187"/>
    </row>
    <row r="6" spans="1:16" s="45" customFormat="1" ht="29.25" customHeight="1" thickBot="1" x14ac:dyDescent="0.25">
      <c r="A6" s="43"/>
      <c r="B6" s="43"/>
      <c r="C6" s="43"/>
      <c r="D6" s="43"/>
      <c r="E6" s="57" t="s">
        <v>2</v>
      </c>
      <c r="F6" s="51" t="s">
        <v>71</v>
      </c>
      <c r="G6" s="50" t="s">
        <v>3</v>
      </c>
      <c r="H6" s="44" t="s">
        <v>9</v>
      </c>
      <c r="J6" s="63"/>
    </row>
    <row r="7" spans="1:16" s="45" customFormat="1" ht="12.75" x14ac:dyDescent="0.2">
      <c r="A7" s="46"/>
      <c r="B7" s="269" t="s">
        <v>4</v>
      </c>
      <c r="C7" s="269"/>
      <c r="D7" s="269"/>
      <c r="E7" s="52"/>
      <c r="F7" s="52"/>
      <c r="G7" s="58"/>
      <c r="H7" s="44" t="s">
        <v>9</v>
      </c>
      <c r="J7" s="186"/>
    </row>
    <row r="8" spans="1:16" s="45" customFormat="1" ht="12.75" x14ac:dyDescent="0.2">
      <c r="A8" s="47">
        <v>1</v>
      </c>
      <c r="B8" s="258" t="s">
        <v>129</v>
      </c>
      <c r="C8" s="258"/>
      <c r="D8" s="259"/>
      <c r="E8" s="53">
        <v>0</v>
      </c>
      <c r="F8" s="53">
        <v>0</v>
      </c>
      <c r="G8" s="59">
        <v>26000</v>
      </c>
      <c r="H8" s="44" t="s">
        <v>9</v>
      </c>
      <c r="J8" s="186"/>
    </row>
    <row r="9" spans="1:16" s="45" customFormat="1" ht="12.75" x14ac:dyDescent="0.2">
      <c r="A9" s="47"/>
      <c r="B9" s="260"/>
      <c r="C9" s="260"/>
      <c r="D9" s="261"/>
      <c r="E9" s="53"/>
      <c r="F9" s="53"/>
      <c r="G9" s="59"/>
      <c r="H9" s="44"/>
      <c r="J9" s="186"/>
    </row>
    <row r="10" spans="1:16" s="45" customFormat="1" ht="12.75" x14ac:dyDescent="0.2">
      <c r="A10" s="48"/>
      <c r="B10" s="262" t="s">
        <v>33</v>
      </c>
      <c r="C10" s="262"/>
      <c r="D10" s="262"/>
      <c r="E10" s="54">
        <f>SUM(E8:E9)</f>
        <v>0</v>
      </c>
      <c r="F10" s="54">
        <f>SUM(F8:F9)</f>
        <v>0</v>
      </c>
      <c r="G10" s="60">
        <f>SUM(G8:G9)</f>
        <v>26000</v>
      </c>
      <c r="H10" s="44" t="s">
        <v>9</v>
      </c>
      <c r="J10" s="63"/>
    </row>
    <row r="11" spans="1:16" ht="15" thickBot="1" x14ac:dyDescent="0.25">
      <c r="A11" s="55"/>
      <c r="B11" s="263" t="s">
        <v>81</v>
      </c>
      <c r="C11" s="263"/>
      <c r="D11" s="264"/>
      <c r="E11" s="56">
        <f>+E10</f>
        <v>0</v>
      </c>
      <c r="F11" s="56">
        <f>+F10</f>
        <v>0</v>
      </c>
      <c r="G11" s="61">
        <f>+G10</f>
        <v>26000</v>
      </c>
      <c r="H11" s="44" t="s">
        <v>9</v>
      </c>
      <c r="J11" s="63"/>
    </row>
  </sheetData>
  <mergeCells count="9">
    <mergeCell ref="B8:D9"/>
    <mergeCell ref="B10:D10"/>
    <mergeCell ref="B11:D11"/>
    <mergeCell ref="A1:G1"/>
    <mergeCell ref="A2:G2"/>
    <mergeCell ref="A3:G3"/>
    <mergeCell ref="A4:G4"/>
    <mergeCell ref="B7:D7"/>
    <mergeCell ref="A5:G5"/>
  </mergeCells>
  <printOptions horizontalCentered="1"/>
  <pageMargins left="0.7" right="0.7" top="0.65" bottom="0.46" header="0.3" footer="0.21"/>
  <pageSetup scale="90" fitToHeight="0" orientation="landscape" r:id="rId1"/>
  <headerFooter>
    <oddHeader>&amp;L&amp;"Arial,Bold"&amp;12E. Justification for Technical and Base Adjustments</oddHeader>
    <oddFooter>&amp;C&amp;"Arial,Regular"Exhibit E - Justification for Technical and Base Adjustments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view="pageBreakPreview" zoomScale="80" zoomScaleNormal="100" zoomScaleSheetLayoutView="80" workbookViewId="0">
      <selection activeCell="X30" sqref="X30"/>
    </sheetView>
  </sheetViews>
  <sheetFormatPr defaultRowHeight="14.25" x14ac:dyDescent="0.2"/>
  <cols>
    <col min="1" max="1" width="37.140625" style="9" customWidth="1"/>
    <col min="2" max="3" width="8.28515625" style="9" customWidth="1"/>
    <col min="4" max="4" width="12.7109375" style="9" customWidth="1"/>
    <col min="5" max="5" width="7.140625" style="9" customWidth="1"/>
    <col min="6" max="6" width="8.7109375" style="9" customWidth="1"/>
    <col min="7" max="7" width="8.7109375" style="9" bestFit="1" customWidth="1"/>
    <col min="8" max="8" width="7.140625" style="9" customWidth="1"/>
    <col min="9" max="9" width="8.7109375" style="9" customWidth="1"/>
    <col min="10" max="10" width="8.7109375" style="9" bestFit="1" customWidth="1"/>
    <col min="11" max="11" width="7.140625" style="9" customWidth="1"/>
    <col min="12" max="12" width="8.7109375" style="9" customWidth="1"/>
    <col min="13" max="13" width="8.7109375" style="9" bestFit="1" customWidth="1"/>
    <col min="14" max="15" width="8.28515625" style="9" customWidth="1"/>
    <col min="16" max="16" width="11.5703125" style="9" customWidth="1"/>
    <col min="17" max="17" width="11.28515625" style="9" bestFit="1" customWidth="1"/>
    <col min="18" max="18" width="12.7109375" style="9" customWidth="1"/>
    <col min="19" max="20" width="8.28515625" style="9" customWidth="1"/>
    <col min="21" max="21" width="9.28515625" style="9" bestFit="1" customWidth="1"/>
    <col min="22" max="22" width="14" style="4" bestFit="1" customWidth="1"/>
    <col min="23" max="23" width="4.5703125" style="9" customWidth="1"/>
    <col min="24" max="24" width="116.7109375" style="9" customWidth="1"/>
    <col min="25" max="26" width="8.28515625" style="9" customWidth="1"/>
    <col min="27" max="27" width="12.7109375" style="9" customWidth="1"/>
    <col min="28" max="29" width="8.28515625" style="9" customWidth="1"/>
    <col min="30" max="30" width="12.7109375" style="9" customWidth="1"/>
    <col min="31" max="16384" width="9.140625" style="9"/>
  </cols>
  <sheetData>
    <row r="1" spans="1:30" ht="18" x14ac:dyDescent="0.25">
      <c r="A1" s="236" t="s">
        <v>38</v>
      </c>
      <c r="B1" s="236"/>
      <c r="C1" s="236"/>
      <c r="D1" s="236"/>
      <c r="E1" s="236"/>
      <c r="F1" s="236"/>
      <c r="G1" s="236"/>
      <c r="H1" s="236"/>
      <c r="I1" s="236"/>
      <c r="J1" s="236"/>
      <c r="K1" s="236"/>
      <c r="L1" s="236"/>
      <c r="M1" s="236"/>
      <c r="N1" s="236"/>
      <c r="O1" s="236"/>
      <c r="P1" s="236"/>
      <c r="Q1" s="236"/>
      <c r="R1" s="236"/>
      <c r="S1" s="236"/>
      <c r="T1" s="236"/>
      <c r="U1" s="236"/>
      <c r="V1" s="65" t="s">
        <v>9</v>
      </c>
      <c r="W1" s="6"/>
      <c r="X1" s="112" t="s">
        <v>11</v>
      </c>
      <c r="Y1" s="6"/>
      <c r="Z1" s="6"/>
      <c r="AA1" s="6"/>
      <c r="AB1" s="6"/>
      <c r="AC1" s="6"/>
      <c r="AD1" s="6"/>
    </row>
    <row r="2" spans="1:30" ht="15" x14ac:dyDescent="0.2">
      <c r="A2" s="237" t="s">
        <v>135</v>
      </c>
      <c r="B2" s="237"/>
      <c r="C2" s="237"/>
      <c r="D2" s="237"/>
      <c r="E2" s="237"/>
      <c r="F2" s="237"/>
      <c r="G2" s="237"/>
      <c r="H2" s="237"/>
      <c r="I2" s="237"/>
      <c r="J2" s="237"/>
      <c r="K2" s="237"/>
      <c r="L2" s="237"/>
      <c r="M2" s="237"/>
      <c r="N2" s="237"/>
      <c r="O2" s="237"/>
      <c r="P2" s="237"/>
      <c r="Q2" s="237"/>
      <c r="R2" s="237"/>
      <c r="S2" s="237"/>
      <c r="T2" s="237"/>
      <c r="U2" s="237"/>
      <c r="V2" s="65" t="s">
        <v>9</v>
      </c>
      <c r="W2" s="7"/>
      <c r="X2" s="113"/>
      <c r="Y2" s="7"/>
      <c r="Z2" s="7"/>
      <c r="AA2" s="7"/>
      <c r="AB2" s="7"/>
      <c r="AC2" s="7"/>
      <c r="AD2" s="7"/>
    </row>
    <row r="3" spans="1:30" ht="15" x14ac:dyDescent="0.25">
      <c r="A3" s="238" t="s">
        <v>136</v>
      </c>
      <c r="B3" s="246"/>
      <c r="C3" s="246"/>
      <c r="D3" s="246"/>
      <c r="E3" s="246"/>
      <c r="F3" s="246"/>
      <c r="G3" s="246"/>
      <c r="H3" s="246"/>
      <c r="I3" s="246"/>
      <c r="J3" s="246"/>
      <c r="K3" s="246"/>
      <c r="L3" s="246"/>
      <c r="M3" s="246"/>
      <c r="N3" s="246"/>
      <c r="O3" s="246"/>
      <c r="P3" s="246"/>
      <c r="Q3" s="246"/>
      <c r="R3" s="246"/>
      <c r="S3" s="246"/>
      <c r="T3" s="246"/>
      <c r="U3" s="246"/>
      <c r="V3" s="65" t="s">
        <v>9</v>
      </c>
      <c r="W3" s="10"/>
      <c r="X3" s="113" t="s">
        <v>87</v>
      </c>
      <c r="Y3" s="10"/>
      <c r="Z3" s="10"/>
      <c r="AA3" s="10"/>
      <c r="AB3" s="10"/>
      <c r="AC3" s="10"/>
      <c r="AD3" s="10"/>
    </row>
    <row r="4" spans="1:30" x14ac:dyDescent="0.2">
      <c r="A4" s="243" t="s">
        <v>1</v>
      </c>
      <c r="B4" s="243"/>
      <c r="C4" s="243"/>
      <c r="D4" s="243"/>
      <c r="E4" s="243"/>
      <c r="F4" s="243"/>
      <c r="G4" s="243"/>
      <c r="H4" s="243"/>
      <c r="I4" s="243"/>
      <c r="J4" s="243"/>
      <c r="K4" s="243"/>
      <c r="L4" s="243"/>
      <c r="M4" s="243"/>
      <c r="N4" s="243"/>
      <c r="O4" s="243"/>
      <c r="P4" s="243"/>
      <c r="Q4" s="243"/>
      <c r="R4" s="243"/>
      <c r="S4" s="243"/>
      <c r="T4" s="243"/>
      <c r="U4" s="243"/>
      <c r="V4" s="65" t="s">
        <v>9</v>
      </c>
      <c r="W4" s="8"/>
      <c r="X4" s="113" t="s">
        <v>86</v>
      </c>
      <c r="Y4" s="8"/>
      <c r="Z4" s="8"/>
      <c r="AA4" s="8"/>
      <c r="AB4" s="8"/>
      <c r="AC4" s="8"/>
      <c r="AD4" s="8"/>
    </row>
    <row r="5" spans="1:30" ht="15.75" thickBot="1" x14ac:dyDescent="0.3">
      <c r="A5" s="8"/>
      <c r="B5" s="8"/>
      <c r="C5" s="8"/>
      <c r="D5" s="8"/>
      <c r="E5" s="8"/>
      <c r="F5" s="8"/>
      <c r="G5" s="8"/>
      <c r="H5" s="8"/>
      <c r="I5" s="8"/>
      <c r="J5" s="8"/>
      <c r="K5" s="8"/>
      <c r="L5" s="8"/>
      <c r="M5" s="8"/>
      <c r="N5" s="8"/>
      <c r="O5" s="8"/>
      <c r="P5" s="8"/>
      <c r="Q5" s="8"/>
      <c r="R5" s="8"/>
      <c r="S5" s="8"/>
      <c r="T5" s="8"/>
      <c r="U5" s="8"/>
      <c r="V5" s="65" t="s">
        <v>9</v>
      </c>
      <c r="W5" s="8"/>
      <c r="X5" s="114"/>
      <c r="Y5" s="8"/>
      <c r="Z5" s="8"/>
      <c r="AA5" s="8"/>
      <c r="AB5" s="8"/>
      <c r="AC5" s="8"/>
      <c r="AD5" s="8"/>
    </row>
    <row r="6" spans="1:30" ht="15" thickBot="1" x14ac:dyDescent="0.25">
      <c r="A6" s="64"/>
      <c r="B6" s="64"/>
      <c r="C6" s="64"/>
      <c r="D6" s="64"/>
      <c r="E6" s="64"/>
      <c r="F6" s="64"/>
      <c r="G6" s="64"/>
      <c r="H6" s="64"/>
      <c r="I6" s="64"/>
      <c r="J6" s="64"/>
      <c r="K6" s="64"/>
      <c r="L6" s="64"/>
      <c r="M6" s="64"/>
      <c r="N6" s="64"/>
      <c r="O6" s="64"/>
      <c r="P6" s="64"/>
      <c r="Q6" s="64"/>
      <c r="R6" s="64"/>
      <c r="S6" s="64"/>
      <c r="T6" s="64"/>
      <c r="U6" s="64"/>
      <c r="V6" s="65" t="s">
        <v>9</v>
      </c>
      <c r="W6" s="8"/>
      <c r="Y6" s="8"/>
      <c r="Z6" s="8"/>
      <c r="AA6" s="8"/>
      <c r="AB6" s="8"/>
      <c r="AC6" s="8"/>
      <c r="AD6" s="8"/>
    </row>
    <row r="7" spans="1:30" ht="33.75" customHeight="1" x14ac:dyDescent="0.25">
      <c r="A7" s="244" t="s">
        <v>78</v>
      </c>
      <c r="B7" s="247" t="s">
        <v>109</v>
      </c>
      <c r="C7" s="247"/>
      <c r="D7" s="247"/>
      <c r="E7" s="247" t="s">
        <v>112</v>
      </c>
      <c r="F7" s="272"/>
      <c r="G7" s="273"/>
      <c r="H7" s="247" t="s">
        <v>74</v>
      </c>
      <c r="I7" s="272"/>
      <c r="J7" s="273"/>
      <c r="K7" s="247" t="s">
        <v>104</v>
      </c>
      <c r="L7" s="272"/>
      <c r="M7" s="273"/>
      <c r="N7" s="247" t="s">
        <v>36</v>
      </c>
      <c r="O7" s="247"/>
      <c r="P7" s="247"/>
      <c r="Q7" s="110" t="s">
        <v>37</v>
      </c>
      <c r="R7" s="110" t="s">
        <v>82</v>
      </c>
      <c r="S7" s="247" t="s">
        <v>105</v>
      </c>
      <c r="T7" s="247"/>
      <c r="U7" s="248"/>
      <c r="V7" s="65" t="s">
        <v>9</v>
      </c>
      <c r="X7" s="5"/>
    </row>
    <row r="8" spans="1:30" ht="28.5" x14ac:dyDescent="0.25">
      <c r="A8" s="245"/>
      <c r="B8" s="11" t="s">
        <v>2</v>
      </c>
      <c r="C8" s="106" t="s">
        <v>72</v>
      </c>
      <c r="D8" s="11" t="s">
        <v>3</v>
      </c>
      <c r="E8" s="11" t="s">
        <v>2</v>
      </c>
      <c r="F8" s="106" t="s">
        <v>72</v>
      </c>
      <c r="G8" s="11" t="s">
        <v>3</v>
      </c>
      <c r="H8" s="11" t="s">
        <v>2</v>
      </c>
      <c r="I8" s="106" t="s">
        <v>72</v>
      </c>
      <c r="J8" s="11" t="s">
        <v>3</v>
      </c>
      <c r="K8" s="11" t="s">
        <v>2</v>
      </c>
      <c r="L8" s="106" t="s">
        <v>72</v>
      </c>
      <c r="M8" s="11" t="s">
        <v>3</v>
      </c>
      <c r="N8" s="11" t="s">
        <v>2</v>
      </c>
      <c r="O8" s="11" t="s">
        <v>72</v>
      </c>
      <c r="P8" s="11" t="s">
        <v>3</v>
      </c>
      <c r="Q8" s="21" t="s">
        <v>3</v>
      </c>
      <c r="R8" s="11" t="s">
        <v>3</v>
      </c>
      <c r="S8" s="11" t="s">
        <v>2</v>
      </c>
      <c r="T8" s="11" t="s">
        <v>72</v>
      </c>
      <c r="U8" s="12" t="s">
        <v>3</v>
      </c>
      <c r="V8" s="65" t="s">
        <v>9</v>
      </c>
      <c r="X8" s="5"/>
    </row>
    <row r="9" spans="1:30" x14ac:dyDescent="0.2">
      <c r="A9" s="205" t="s">
        <v>143</v>
      </c>
      <c r="B9" s="138">
        <v>0</v>
      </c>
      <c r="C9" s="138">
        <v>0</v>
      </c>
      <c r="D9" s="138">
        <v>217887</v>
      </c>
      <c r="E9" s="138">
        <v>0</v>
      </c>
      <c r="F9" s="138">
        <v>0</v>
      </c>
      <c r="G9" s="138">
        <v>0</v>
      </c>
      <c r="H9" s="138">
        <v>0</v>
      </c>
      <c r="I9" s="138">
        <v>0</v>
      </c>
      <c r="J9" s="138">
        <v>-12200</v>
      </c>
      <c r="K9" s="138">
        <v>0</v>
      </c>
      <c r="L9" s="138">
        <v>0</v>
      </c>
      <c r="M9" s="138">
        <v>-8157</v>
      </c>
      <c r="N9" s="138">
        <v>0</v>
      </c>
      <c r="O9" s="138">
        <v>0</v>
      </c>
      <c r="P9" s="138">
        <f>-12441</f>
        <v>-12441</v>
      </c>
      <c r="Q9" s="138">
        <v>4766</v>
      </c>
      <c r="R9" s="138">
        <f>16243+787</f>
        <v>17030</v>
      </c>
      <c r="S9" s="138">
        <f t="shared" ref="S9:T9" si="0">B9+N9</f>
        <v>0</v>
      </c>
      <c r="T9" s="138">
        <f t="shared" si="0"/>
        <v>0</v>
      </c>
      <c r="U9" s="139">
        <f>D9+P9+Q9+R9+J9+M9+G9</f>
        <v>206885</v>
      </c>
      <c r="V9" s="65" t="s">
        <v>9</v>
      </c>
      <c r="X9" s="66"/>
    </row>
    <row r="10" spans="1:30" ht="15" x14ac:dyDescent="0.25">
      <c r="A10" s="13" t="s">
        <v>75</v>
      </c>
      <c r="B10" s="141">
        <f t="shared" ref="B10:U10" si="1">SUM(B9:B9)</f>
        <v>0</v>
      </c>
      <c r="C10" s="141">
        <f t="shared" si="1"/>
        <v>0</v>
      </c>
      <c r="D10" s="141">
        <f t="shared" si="1"/>
        <v>217887</v>
      </c>
      <c r="E10" s="141">
        <f t="shared" si="1"/>
        <v>0</v>
      </c>
      <c r="F10" s="141">
        <f t="shared" si="1"/>
        <v>0</v>
      </c>
      <c r="G10" s="141">
        <f t="shared" si="1"/>
        <v>0</v>
      </c>
      <c r="H10" s="141">
        <f t="shared" si="1"/>
        <v>0</v>
      </c>
      <c r="I10" s="141">
        <f t="shared" si="1"/>
        <v>0</v>
      </c>
      <c r="J10" s="141">
        <f t="shared" si="1"/>
        <v>-12200</v>
      </c>
      <c r="K10" s="141">
        <f t="shared" si="1"/>
        <v>0</v>
      </c>
      <c r="L10" s="141">
        <f t="shared" si="1"/>
        <v>0</v>
      </c>
      <c r="M10" s="141">
        <f t="shared" si="1"/>
        <v>-8157</v>
      </c>
      <c r="N10" s="141">
        <f t="shared" si="1"/>
        <v>0</v>
      </c>
      <c r="O10" s="141">
        <f t="shared" si="1"/>
        <v>0</v>
      </c>
      <c r="P10" s="141">
        <f t="shared" si="1"/>
        <v>-12441</v>
      </c>
      <c r="Q10" s="141">
        <f t="shared" si="1"/>
        <v>4766</v>
      </c>
      <c r="R10" s="141">
        <f t="shared" si="1"/>
        <v>17030</v>
      </c>
      <c r="S10" s="141">
        <f t="shared" si="1"/>
        <v>0</v>
      </c>
      <c r="T10" s="141">
        <f t="shared" si="1"/>
        <v>0</v>
      </c>
      <c r="U10" s="142">
        <f t="shared" si="1"/>
        <v>206885</v>
      </c>
      <c r="V10" s="65" t="s">
        <v>9</v>
      </c>
      <c r="X10" s="5"/>
    </row>
    <row r="11" spans="1:30" x14ac:dyDescent="0.2">
      <c r="A11" s="96" t="s">
        <v>13</v>
      </c>
      <c r="B11" s="148"/>
      <c r="C11" s="148">
        <v>0</v>
      </c>
      <c r="D11" s="148"/>
      <c r="E11" s="148"/>
      <c r="F11" s="148">
        <v>0</v>
      </c>
      <c r="G11" s="148"/>
      <c r="H11" s="148"/>
      <c r="I11" s="148">
        <v>0</v>
      </c>
      <c r="J11" s="148"/>
      <c r="K11" s="148"/>
      <c r="L11" s="148">
        <v>0</v>
      </c>
      <c r="M11" s="148"/>
      <c r="N11" s="148"/>
      <c r="O11" s="148">
        <v>0</v>
      </c>
      <c r="P11" s="148"/>
      <c r="Q11" s="148"/>
      <c r="R11" s="148"/>
      <c r="S11" s="148"/>
      <c r="T11" s="148">
        <f>C11+O11+I11</f>
        <v>0</v>
      </c>
      <c r="U11" s="149"/>
      <c r="V11" s="65" t="s">
        <v>9</v>
      </c>
      <c r="X11" s="23"/>
    </row>
    <row r="12" spans="1:30" ht="15" x14ac:dyDescent="0.25">
      <c r="A12" s="107" t="s">
        <v>76</v>
      </c>
      <c r="B12" s="29"/>
      <c r="C12" s="29">
        <f>C10+C11</f>
        <v>0</v>
      </c>
      <c r="D12" s="29"/>
      <c r="E12" s="29"/>
      <c r="F12" s="29">
        <f>F10+F11</f>
        <v>0</v>
      </c>
      <c r="G12" s="29"/>
      <c r="H12" s="29"/>
      <c r="I12" s="29">
        <f>I10+I11</f>
        <v>0</v>
      </c>
      <c r="J12" s="29"/>
      <c r="K12" s="29"/>
      <c r="L12" s="29">
        <f>L10+L11</f>
        <v>0</v>
      </c>
      <c r="M12" s="29"/>
      <c r="N12" s="29"/>
      <c r="O12" s="29">
        <f>O10+O11</f>
        <v>0</v>
      </c>
      <c r="P12" s="29"/>
      <c r="Q12" s="29"/>
      <c r="R12" s="29"/>
      <c r="S12" s="29"/>
      <c r="T12" s="148">
        <f>T10+T11</f>
        <v>0</v>
      </c>
      <c r="U12" s="140"/>
      <c r="V12" s="65" t="s">
        <v>9</v>
      </c>
      <c r="X12" s="22"/>
    </row>
    <row r="13" spans="1:30" x14ac:dyDescent="0.2">
      <c r="A13" s="17"/>
      <c r="B13" s="29"/>
      <c r="C13" s="29"/>
      <c r="D13" s="29"/>
      <c r="E13" s="29"/>
      <c r="F13" s="29"/>
      <c r="G13" s="29"/>
      <c r="H13" s="29"/>
      <c r="I13" s="29"/>
      <c r="J13" s="29"/>
      <c r="K13" s="29"/>
      <c r="L13" s="29"/>
      <c r="M13" s="29"/>
      <c r="N13" s="29"/>
      <c r="O13" s="29"/>
      <c r="P13" s="29"/>
      <c r="Q13" s="29"/>
      <c r="R13" s="29"/>
      <c r="S13" s="29"/>
      <c r="T13" s="29"/>
      <c r="U13" s="140"/>
      <c r="V13" s="65" t="s">
        <v>9</v>
      </c>
      <c r="X13" s="23"/>
    </row>
    <row r="14" spans="1:30" x14ac:dyDescent="0.2">
      <c r="A14" s="17" t="s">
        <v>14</v>
      </c>
      <c r="B14" s="29"/>
      <c r="C14" s="29"/>
      <c r="D14" s="29"/>
      <c r="E14" s="29"/>
      <c r="F14" s="29"/>
      <c r="G14" s="29"/>
      <c r="H14" s="29"/>
      <c r="I14" s="29"/>
      <c r="J14" s="29"/>
      <c r="K14" s="29"/>
      <c r="L14" s="29"/>
      <c r="M14" s="29"/>
      <c r="N14" s="29"/>
      <c r="O14" s="29"/>
      <c r="P14" s="29"/>
      <c r="Q14" s="29"/>
      <c r="R14" s="29"/>
      <c r="S14" s="29"/>
      <c r="T14" s="29"/>
      <c r="U14" s="140"/>
      <c r="V14" s="65" t="s">
        <v>9</v>
      </c>
      <c r="X14" s="23"/>
    </row>
    <row r="15" spans="1:30" x14ac:dyDescent="0.2">
      <c r="A15" s="18" t="s">
        <v>15</v>
      </c>
      <c r="B15" s="29"/>
      <c r="C15" s="29">
        <v>0</v>
      </c>
      <c r="D15" s="29"/>
      <c r="E15" s="29"/>
      <c r="F15" s="29">
        <v>0</v>
      </c>
      <c r="G15" s="29"/>
      <c r="H15" s="29"/>
      <c r="I15" s="29">
        <v>0</v>
      </c>
      <c r="J15" s="29"/>
      <c r="K15" s="29"/>
      <c r="L15" s="29">
        <v>0</v>
      </c>
      <c r="M15" s="29"/>
      <c r="N15" s="29"/>
      <c r="O15" s="29">
        <v>0</v>
      </c>
      <c r="P15" s="29"/>
      <c r="Q15" s="29"/>
      <c r="R15" s="29"/>
      <c r="S15" s="29"/>
      <c r="T15" s="29">
        <f>C15+O15+I15</f>
        <v>0</v>
      </c>
      <c r="U15" s="140"/>
      <c r="V15" s="65" t="s">
        <v>9</v>
      </c>
      <c r="X15" s="23"/>
    </row>
    <row r="16" spans="1:30" x14ac:dyDescent="0.2">
      <c r="A16" s="19" t="s">
        <v>16</v>
      </c>
      <c r="B16" s="150"/>
      <c r="C16" s="150">
        <v>0</v>
      </c>
      <c r="D16" s="150"/>
      <c r="E16" s="150"/>
      <c r="F16" s="150">
        <v>0</v>
      </c>
      <c r="G16" s="150"/>
      <c r="H16" s="150"/>
      <c r="I16" s="150">
        <v>0</v>
      </c>
      <c r="J16" s="150"/>
      <c r="K16" s="150"/>
      <c r="L16" s="150">
        <v>0</v>
      </c>
      <c r="M16" s="150"/>
      <c r="N16" s="150"/>
      <c r="O16" s="150">
        <v>0</v>
      </c>
      <c r="P16" s="150"/>
      <c r="Q16" s="150"/>
      <c r="R16" s="150"/>
      <c r="S16" s="150"/>
      <c r="T16" s="29">
        <f>C16+O16+I15</f>
        <v>0</v>
      </c>
      <c r="U16" s="151"/>
      <c r="V16" s="65" t="s">
        <v>9</v>
      </c>
      <c r="X16" s="23"/>
    </row>
    <row r="17" spans="1:24" ht="15" thickBot="1" x14ac:dyDescent="0.25">
      <c r="A17" s="108" t="s">
        <v>77</v>
      </c>
      <c r="B17" s="152"/>
      <c r="C17" s="152">
        <f>C12+C15+C16</f>
        <v>0</v>
      </c>
      <c r="D17" s="152"/>
      <c r="E17" s="152"/>
      <c r="F17" s="152">
        <f>F12+F15+F16</f>
        <v>0</v>
      </c>
      <c r="G17" s="152"/>
      <c r="H17" s="152"/>
      <c r="I17" s="152">
        <f>I12+I15+I16</f>
        <v>0</v>
      </c>
      <c r="J17" s="152"/>
      <c r="K17" s="152"/>
      <c r="L17" s="152">
        <f>L12+L15+L16</f>
        <v>0</v>
      </c>
      <c r="M17" s="152"/>
      <c r="N17" s="152"/>
      <c r="O17" s="152">
        <f>O12+O15+O16</f>
        <v>0</v>
      </c>
      <c r="P17" s="152"/>
      <c r="Q17" s="152"/>
      <c r="R17" s="152"/>
      <c r="S17" s="152"/>
      <c r="T17" s="152">
        <f>SUM(T12,T15:T16)</f>
        <v>0</v>
      </c>
      <c r="U17" s="153"/>
      <c r="V17" s="65" t="s">
        <v>9</v>
      </c>
      <c r="X17" s="23"/>
    </row>
    <row r="18" spans="1:24" ht="15" x14ac:dyDescent="0.25">
      <c r="A18" s="228" t="s">
        <v>110</v>
      </c>
      <c r="B18" s="197"/>
      <c r="C18" s="197"/>
      <c r="D18" s="197"/>
      <c r="E18" s="197"/>
      <c r="F18" s="197"/>
      <c r="G18" s="197"/>
      <c r="H18" s="197"/>
      <c r="I18" s="197"/>
      <c r="J18" s="197"/>
      <c r="K18" s="197"/>
      <c r="L18" s="197"/>
      <c r="M18" s="197"/>
      <c r="N18" s="197"/>
      <c r="O18" s="197"/>
      <c r="P18" s="197"/>
      <c r="Q18" s="197"/>
      <c r="R18" s="197"/>
      <c r="S18" s="197"/>
      <c r="T18" s="197"/>
      <c r="U18" s="197"/>
      <c r="V18" s="65"/>
      <c r="X18" s="23"/>
    </row>
    <row r="19" spans="1:24" x14ac:dyDescent="0.2">
      <c r="A19" s="274" t="s">
        <v>113</v>
      </c>
      <c r="B19" s="274"/>
      <c r="C19" s="274"/>
      <c r="D19" s="274"/>
      <c r="E19" s="274"/>
      <c r="F19" s="274"/>
      <c r="G19" s="274"/>
      <c r="H19" s="274"/>
      <c r="I19" s="274"/>
      <c r="J19" s="274"/>
      <c r="K19" s="274"/>
      <c r="L19" s="274"/>
      <c r="M19" s="274"/>
      <c r="N19" s="274"/>
      <c r="O19" s="274"/>
      <c r="P19" s="274"/>
      <c r="Q19" s="274"/>
      <c r="R19" s="274"/>
      <c r="S19" s="274"/>
      <c r="T19" s="274"/>
      <c r="U19" s="274"/>
      <c r="V19" s="65" t="s">
        <v>9</v>
      </c>
      <c r="X19" s="23"/>
    </row>
    <row r="20" spans="1:24" x14ac:dyDescent="0.2">
      <c r="A20" s="171"/>
      <c r="V20" s="65"/>
      <c r="X20" s="23"/>
    </row>
    <row r="21" spans="1:24" ht="30.75" customHeight="1" x14ac:dyDescent="0.2">
      <c r="A21" s="276" t="s">
        <v>154</v>
      </c>
      <c r="B21" s="277"/>
      <c r="C21" s="277"/>
      <c r="D21" s="277"/>
      <c r="E21" s="277"/>
      <c r="F21" s="277"/>
      <c r="G21" s="277"/>
      <c r="H21" s="277"/>
      <c r="I21" s="277"/>
      <c r="J21" s="277"/>
      <c r="K21" s="277"/>
      <c r="L21" s="277"/>
      <c r="M21" s="277"/>
      <c r="N21" s="277"/>
      <c r="O21" s="277"/>
      <c r="P21" s="277"/>
      <c r="Q21" s="277"/>
      <c r="R21" s="277"/>
      <c r="S21" s="277"/>
      <c r="T21" s="277"/>
      <c r="U21" s="277"/>
      <c r="V21" s="65" t="s">
        <v>9</v>
      </c>
    </row>
    <row r="22" spans="1:24" x14ac:dyDescent="0.2">
      <c r="A22" s="275"/>
      <c r="B22" s="275"/>
      <c r="C22" s="275"/>
      <c r="D22" s="275"/>
      <c r="E22" s="275"/>
      <c r="F22" s="275"/>
      <c r="G22" s="275"/>
      <c r="H22" s="275"/>
      <c r="I22" s="275"/>
      <c r="J22" s="275"/>
      <c r="K22" s="275"/>
      <c r="L22" s="275"/>
      <c r="M22" s="275"/>
      <c r="N22" s="275"/>
      <c r="O22" s="275"/>
      <c r="P22" s="275"/>
      <c r="Q22" s="275"/>
      <c r="R22" s="275"/>
      <c r="S22" s="275"/>
      <c r="T22" s="275"/>
      <c r="U22" s="275"/>
      <c r="V22" s="65" t="s">
        <v>9</v>
      </c>
    </row>
    <row r="23" spans="1:24" ht="15" x14ac:dyDescent="0.25">
      <c r="A23" s="5" t="s">
        <v>144</v>
      </c>
      <c r="V23" s="65" t="s">
        <v>9</v>
      </c>
    </row>
    <row r="24" spans="1:24" x14ac:dyDescent="0.2">
      <c r="A24" s="275"/>
      <c r="B24" s="275"/>
      <c r="C24" s="275"/>
      <c r="D24" s="275"/>
      <c r="E24" s="275"/>
      <c r="F24" s="275"/>
      <c r="G24" s="275"/>
      <c r="H24" s="275"/>
      <c r="I24" s="275"/>
      <c r="J24" s="275"/>
      <c r="K24" s="275"/>
      <c r="L24" s="275"/>
      <c r="M24" s="275"/>
      <c r="N24" s="275"/>
      <c r="O24" s="275"/>
      <c r="P24" s="275"/>
      <c r="Q24" s="275"/>
      <c r="R24" s="275"/>
      <c r="S24" s="275"/>
      <c r="T24" s="275"/>
      <c r="U24" s="275"/>
      <c r="V24" s="65" t="s">
        <v>9</v>
      </c>
    </row>
    <row r="25" spans="1:24" ht="15" x14ac:dyDescent="0.25">
      <c r="A25" s="5" t="s">
        <v>153</v>
      </c>
      <c r="V25" s="65" t="s">
        <v>9</v>
      </c>
    </row>
    <row r="26" spans="1:24" x14ac:dyDescent="0.2">
      <c r="A26" s="275"/>
      <c r="B26" s="275"/>
      <c r="C26" s="275"/>
      <c r="D26" s="275"/>
      <c r="E26" s="275"/>
      <c r="F26" s="275"/>
      <c r="G26" s="275"/>
      <c r="H26" s="275"/>
      <c r="I26" s="275"/>
      <c r="J26" s="275"/>
      <c r="K26" s="275"/>
      <c r="L26" s="275"/>
      <c r="M26" s="275"/>
      <c r="N26" s="275"/>
      <c r="O26" s="275"/>
      <c r="P26" s="275"/>
      <c r="Q26" s="275"/>
      <c r="R26" s="275"/>
      <c r="S26" s="275"/>
      <c r="T26" s="275"/>
      <c r="U26" s="275"/>
      <c r="V26" s="65" t="s">
        <v>9</v>
      </c>
    </row>
    <row r="27" spans="1:24" x14ac:dyDescent="0.2">
      <c r="A27" s="275"/>
      <c r="B27" s="275"/>
      <c r="C27" s="275"/>
      <c r="D27" s="275"/>
      <c r="E27" s="275"/>
      <c r="F27" s="275"/>
      <c r="G27" s="275"/>
      <c r="H27" s="275"/>
      <c r="I27" s="275"/>
      <c r="J27" s="275"/>
      <c r="K27" s="275"/>
      <c r="L27" s="275"/>
      <c r="M27" s="275"/>
      <c r="N27" s="275"/>
      <c r="O27" s="275"/>
      <c r="P27" s="275"/>
      <c r="Q27" s="275"/>
      <c r="R27" s="275"/>
      <c r="S27" s="275"/>
      <c r="T27" s="275"/>
      <c r="U27" s="275"/>
      <c r="V27" s="65" t="s">
        <v>9</v>
      </c>
    </row>
    <row r="28" spans="1:24" x14ac:dyDescent="0.2">
      <c r="V28" s="65" t="s">
        <v>9</v>
      </c>
    </row>
    <row r="29" spans="1:24" x14ac:dyDescent="0.2">
      <c r="V29" s="4" t="s">
        <v>10</v>
      </c>
    </row>
  </sheetData>
  <mergeCells count="17">
    <mergeCell ref="A19:U19"/>
    <mergeCell ref="A27:U27"/>
    <mergeCell ref="A21:U21"/>
    <mergeCell ref="A22:U22"/>
    <mergeCell ref="A24:U24"/>
    <mergeCell ref="A26:U26"/>
    <mergeCell ref="A7:A8"/>
    <mergeCell ref="B7:D7"/>
    <mergeCell ref="N7:P7"/>
    <mergeCell ref="S7:U7"/>
    <mergeCell ref="A1:U1"/>
    <mergeCell ref="A2:U2"/>
    <mergeCell ref="A3:U3"/>
    <mergeCell ref="A4:U4"/>
    <mergeCell ref="H7:J7"/>
    <mergeCell ref="K7:M7"/>
    <mergeCell ref="E7:G7"/>
  </mergeCells>
  <printOptions horizontalCentered="1"/>
  <pageMargins left="0.7" right="0.7" top="0.64" bottom="0.61" header="0.3" footer="0.3"/>
  <pageSetup scale="56" orientation="landscape" r:id="rId1"/>
  <headerFooter>
    <oddHeader>&amp;L&amp;"Arial,Bold"&amp;12F. Crosswalk of 2013 Availability</oddHeader>
    <oddFooter>&amp;C&amp;"Arial,Regular"Exhibit F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view="pageBreakPreview" zoomScale="80" zoomScaleNormal="100" zoomScaleSheetLayoutView="80" workbookViewId="0">
      <selection activeCell="M6" sqref="M6"/>
    </sheetView>
  </sheetViews>
  <sheetFormatPr defaultRowHeight="14.25" x14ac:dyDescent="0.2"/>
  <cols>
    <col min="1" max="1" width="37.140625" style="9" customWidth="1"/>
    <col min="2" max="3" width="8.28515625" style="9" customWidth="1"/>
    <col min="4" max="4" width="12.7109375" style="9" customWidth="1"/>
    <col min="5" max="5" width="15" style="9" customWidth="1"/>
    <col min="6" max="6" width="8.28515625" style="9" customWidth="1"/>
    <col min="7" max="7" width="9.85546875" style="9" customWidth="1"/>
    <col min="8" max="10" width="12.7109375" style="9" customWidth="1"/>
    <col min="11" max="11" width="8.28515625" style="9" customWidth="1"/>
    <col min="12" max="12" width="9.8554687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x14ac:dyDescent="0.25">
      <c r="A1" s="236" t="s">
        <v>106</v>
      </c>
      <c r="B1" s="236"/>
      <c r="C1" s="236"/>
      <c r="D1" s="236"/>
      <c r="E1" s="236"/>
      <c r="F1" s="236"/>
      <c r="G1" s="236"/>
      <c r="H1" s="236"/>
      <c r="I1" s="236"/>
      <c r="J1" s="236"/>
      <c r="K1" s="236"/>
      <c r="L1" s="236"/>
      <c r="M1" s="236"/>
      <c r="N1" s="65" t="s">
        <v>9</v>
      </c>
      <c r="O1" s="6"/>
      <c r="P1" s="112"/>
      <c r="Q1" s="6"/>
      <c r="R1" s="6"/>
      <c r="S1" s="6"/>
      <c r="T1" s="6"/>
      <c r="U1" s="6"/>
      <c r="V1" s="6"/>
    </row>
    <row r="2" spans="1:22" ht="15" x14ac:dyDescent="0.2">
      <c r="A2" s="237" t="s">
        <v>135</v>
      </c>
      <c r="B2" s="237"/>
      <c r="C2" s="237"/>
      <c r="D2" s="237"/>
      <c r="E2" s="237"/>
      <c r="F2" s="237"/>
      <c r="G2" s="237"/>
      <c r="H2" s="237"/>
      <c r="I2" s="237"/>
      <c r="J2" s="237"/>
      <c r="K2" s="237"/>
      <c r="L2" s="237"/>
      <c r="M2" s="237"/>
      <c r="N2" s="65" t="s">
        <v>9</v>
      </c>
      <c r="O2" s="7"/>
      <c r="P2" s="113"/>
      <c r="Q2" s="7"/>
      <c r="R2" s="7"/>
      <c r="S2" s="7"/>
      <c r="T2" s="7"/>
      <c r="U2" s="7"/>
      <c r="V2" s="7"/>
    </row>
    <row r="3" spans="1:22" x14ac:dyDescent="0.2">
      <c r="A3" s="238" t="s">
        <v>136</v>
      </c>
      <c r="B3" s="246"/>
      <c r="C3" s="246"/>
      <c r="D3" s="246"/>
      <c r="E3" s="246"/>
      <c r="F3" s="246"/>
      <c r="G3" s="246"/>
      <c r="H3" s="246"/>
      <c r="I3" s="246"/>
      <c r="J3" s="246"/>
      <c r="K3" s="246"/>
      <c r="L3" s="246"/>
      <c r="M3" s="246"/>
      <c r="N3" s="65" t="s">
        <v>9</v>
      </c>
      <c r="O3" s="10"/>
      <c r="P3" s="113"/>
      <c r="Q3" s="10"/>
      <c r="R3" s="10"/>
      <c r="S3" s="10"/>
      <c r="T3" s="10"/>
      <c r="U3" s="10"/>
      <c r="V3" s="10"/>
    </row>
    <row r="4" spans="1:22" x14ac:dyDescent="0.2">
      <c r="A4" s="243" t="s">
        <v>1</v>
      </c>
      <c r="B4" s="243"/>
      <c r="C4" s="243"/>
      <c r="D4" s="243"/>
      <c r="E4" s="243"/>
      <c r="F4" s="243"/>
      <c r="G4" s="243"/>
      <c r="H4" s="243"/>
      <c r="I4" s="243"/>
      <c r="J4" s="243"/>
      <c r="K4" s="243"/>
      <c r="L4" s="243"/>
      <c r="M4" s="243"/>
      <c r="N4" s="65" t="s">
        <v>9</v>
      </c>
      <c r="O4" s="8"/>
      <c r="P4" s="113"/>
      <c r="Q4" s="8"/>
      <c r="R4" s="8"/>
      <c r="S4" s="8"/>
      <c r="T4" s="8"/>
      <c r="U4" s="8"/>
      <c r="V4" s="8"/>
    </row>
    <row r="5" spans="1:22" ht="15.75" thickBot="1" x14ac:dyDescent="0.3">
      <c r="A5" s="8"/>
      <c r="B5" s="8"/>
      <c r="C5" s="8"/>
      <c r="D5" s="8"/>
      <c r="E5" s="8"/>
      <c r="F5" s="8"/>
      <c r="G5" s="8"/>
      <c r="H5" s="8"/>
      <c r="I5" s="8"/>
      <c r="J5" s="8"/>
      <c r="K5" s="8"/>
      <c r="L5" s="8"/>
      <c r="M5" s="8"/>
      <c r="N5" s="65" t="s">
        <v>9</v>
      </c>
      <c r="O5" s="8"/>
      <c r="P5" s="114"/>
      <c r="Q5" s="8"/>
      <c r="R5" s="8"/>
      <c r="S5" s="8"/>
      <c r="T5" s="8"/>
      <c r="U5" s="8"/>
      <c r="V5" s="8"/>
    </row>
    <row r="6" spans="1:22" ht="15" thickBot="1" x14ac:dyDescent="0.25">
      <c r="A6" s="64"/>
      <c r="B6" s="64"/>
      <c r="C6" s="64"/>
      <c r="D6" s="64"/>
      <c r="E6" s="64"/>
      <c r="F6" s="64"/>
      <c r="G6" s="64"/>
      <c r="H6" s="64"/>
      <c r="I6" s="64"/>
      <c r="J6" s="64"/>
      <c r="K6" s="64"/>
      <c r="L6" s="64"/>
      <c r="M6" s="64"/>
      <c r="N6" s="65" t="s">
        <v>9</v>
      </c>
      <c r="O6" s="8"/>
      <c r="P6" s="8"/>
      <c r="Q6" s="8"/>
      <c r="R6" s="8"/>
      <c r="S6" s="8"/>
      <c r="T6" s="8"/>
      <c r="U6" s="8"/>
      <c r="V6" s="8"/>
    </row>
    <row r="7" spans="1:22" ht="47.25" customHeight="1" x14ac:dyDescent="0.25">
      <c r="A7" s="244" t="s">
        <v>78</v>
      </c>
      <c r="B7" s="247" t="s">
        <v>124</v>
      </c>
      <c r="C7" s="247"/>
      <c r="D7" s="247"/>
      <c r="E7" s="247" t="s">
        <v>36</v>
      </c>
      <c r="F7" s="247"/>
      <c r="G7" s="247"/>
      <c r="H7" s="110" t="s">
        <v>37</v>
      </c>
      <c r="I7" s="95" t="s">
        <v>82</v>
      </c>
      <c r="J7" s="247" t="s">
        <v>107</v>
      </c>
      <c r="K7" s="247"/>
      <c r="L7" s="248"/>
      <c r="M7" s="65" t="s">
        <v>9</v>
      </c>
      <c r="N7" s="9"/>
      <c r="O7" s="5"/>
    </row>
    <row r="8" spans="1:22" ht="28.5" x14ac:dyDescent="0.25">
      <c r="A8" s="245"/>
      <c r="B8" s="11" t="s">
        <v>2</v>
      </c>
      <c r="C8" s="21" t="s">
        <v>73</v>
      </c>
      <c r="D8" s="11" t="s">
        <v>3</v>
      </c>
      <c r="E8" s="11" t="s">
        <v>2</v>
      </c>
      <c r="F8" s="11" t="s">
        <v>73</v>
      </c>
      <c r="G8" s="11" t="s">
        <v>3</v>
      </c>
      <c r="H8" s="21" t="s">
        <v>3</v>
      </c>
      <c r="I8" s="11" t="s">
        <v>3</v>
      </c>
      <c r="J8" s="11" t="s">
        <v>2</v>
      </c>
      <c r="K8" s="11" t="s">
        <v>73</v>
      </c>
      <c r="L8" s="12" t="s">
        <v>3</v>
      </c>
      <c r="M8" s="65" t="s">
        <v>9</v>
      </c>
      <c r="N8" s="9"/>
      <c r="O8" s="5"/>
    </row>
    <row r="9" spans="1:22" x14ac:dyDescent="0.2">
      <c r="A9" s="205" t="s">
        <v>143</v>
      </c>
      <c r="B9" s="138">
        <v>0</v>
      </c>
      <c r="C9" s="138">
        <v>0</v>
      </c>
      <c r="D9" s="138">
        <v>214000</v>
      </c>
      <c r="E9" s="138">
        <v>0</v>
      </c>
      <c r="F9" s="138">
        <v>0</v>
      </c>
      <c r="G9" s="138">
        <v>-10200</v>
      </c>
      <c r="H9" s="138">
        <f>+(12308900+159504.03)/1000</f>
        <v>12468.40403</v>
      </c>
      <c r="I9" s="138">
        <v>26000</v>
      </c>
      <c r="J9" s="138">
        <f t="shared" ref="J9:K9" si="0">B9+E9</f>
        <v>0</v>
      </c>
      <c r="K9" s="138">
        <f t="shared" si="0"/>
        <v>0</v>
      </c>
      <c r="L9" s="139">
        <f t="shared" ref="L9:L12" si="1">D9+G9+H9+I9</f>
        <v>242268.40403000001</v>
      </c>
      <c r="M9" s="65" t="s">
        <v>9</v>
      </c>
      <c r="N9" s="9"/>
      <c r="O9" s="66"/>
    </row>
    <row r="10" spans="1:22" ht="15" x14ac:dyDescent="0.25">
      <c r="A10" s="13" t="s">
        <v>75</v>
      </c>
      <c r="B10" s="141">
        <f t="shared" ref="B10:K10" si="2">SUM(B9:B9)</f>
        <v>0</v>
      </c>
      <c r="C10" s="141">
        <f t="shared" si="2"/>
        <v>0</v>
      </c>
      <c r="D10" s="141">
        <f t="shared" si="2"/>
        <v>214000</v>
      </c>
      <c r="E10" s="141">
        <f t="shared" si="2"/>
        <v>0</v>
      </c>
      <c r="F10" s="141">
        <f t="shared" si="2"/>
        <v>0</v>
      </c>
      <c r="G10" s="141">
        <f t="shared" si="2"/>
        <v>-10200</v>
      </c>
      <c r="H10" s="141">
        <f t="shared" si="2"/>
        <v>12468.40403</v>
      </c>
      <c r="I10" s="141">
        <f t="shared" si="2"/>
        <v>26000</v>
      </c>
      <c r="J10" s="141">
        <f t="shared" si="2"/>
        <v>0</v>
      </c>
      <c r="K10" s="141">
        <f t="shared" si="2"/>
        <v>0</v>
      </c>
      <c r="L10" s="142">
        <f t="shared" si="1"/>
        <v>242268.40403000001</v>
      </c>
      <c r="M10" s="65" t="s">
        <v>9</v>
      </c>
      <c r="N10" s="9"/>
      <c r="O10" s="5"/>
    </row>
    <row r="11" spans="1:22" x14ac:dyDescent="0.2">
      <c r="A11" s="126" t="s">
        <v>74</v>
      </c>
      <c r="B11" s="138"/>
      <c r="C11" s="138"/>
      <c r="D11" s="138">
        <v>-26000</v>
      </c>
      <c r="E11" s="138"/>
      <c r="F11" s="138"/>
      <c r="G11" s="138"/>
      <c r="H11" s="138"/>
      <c r="I11" s="138"/>
      <c r="J11" s="138"/>
      <c r="K11" s="138"/>
      <c r="L11" s="139">
        <f t="shared" si="1"/>
        <v>-26000</v>
      </c>
      <c r="M11" s="65" t="s">
        <v>9</v>
      </c>
      <c r="N11" s="9"/>
      <c r="O11" s="23"/>
    </row>
    <row r="12" spans="1:22" ht="15" x14ac:dyDescent="0.25">
      <c r="A12" s="127" t="s">
        <v>89</v>
      </c>
      <c r="B12" s="154"/>
      <c r="C12" s="154"/>
      <c r="D12" s="154">
        <f>SUM(D10:D11)</f>
        <v>188000</v>
      </c>
      <c r="E12" s="154"/>
      <c r="F12" s="154"/>
      <c r="G12" s="154">
        <f>SUM(G10:G11)</f>
        <v>-10200</v>
      </c>
      <c r="H12" s="154">
        <f t="shared" ref="H12:I12" si="3">SUM(H10:H11)</f>
        <v>12468.40403</v>
      </c>
      <c r="I12" s="154">
        <f t="shared" si="3"/>
        <v>26000</v>
      </c>
      <c r="J12" s="154"/>
      <c r="K12" s="154"/>
      <c r="L12" s="155">
        <f t="shared" si="1"/>
        <v>216268.40403000001</v>
      </c>
      <c r="M12" s="65" t="s">
        <v>9</v>
      </c>
      <c r="N12" s="9"/>
      <c r="O12" s="22"/>
    </row>
    <row r="13" spans="1:22" x14ac:dyDescent="0.2">
      <c r="A13" s="96" t="s">
        <v>13</v>
      </c>
      <c r="B13" s="148"/>
      <c r="C13" s="148">
        <v>0</v>
      </c>
      <c r="D13" s="148"/>
      <c r="E13" s="148"/>
      <c r="F13" s="148">
        <v>0</v>
      </c>
      <c r="G13" s="148"/>
      <c r="H13" s="148">
        <v>0</v>
      </c>
      <c r="I13" s="148"/>
      <c r="J13" s="148"/>
      <c r="K13" s="148">
        <f>C13+F13</f>
        <v>0</v>
      </c>
      <c r="L13" s="149"/>
      <c r="M13" s="65" t="s">
        <v>9</v>
      </c>
      <c r="N13" s="9"/>
      <c r="O13" s="23"/>
    </row>
    <row r="14" spans="1:22" x14ac:dyDescent="0.2">
      <c r="A14" s="107" t="s">
        <v>76</v>
      </c>
      <c r="B14" s="29"/>
      <c r="C14" s="29">
        <f>C10+C13</f>
        <v>0</v>
      </c>
      <c r="D14" s="29"/>
      <c r="E14" s="29"/>
      <c r="F14" s="29">
        <f>F10+F13</f>
        <v>0</v>
      </c>
      <c r="G14" s="29"/>
      <c r="H14" s="29">
        <f>H10+H13</f>
        <v>12468.40403</v>
      </c>
      <c r="I14" s="29"/>
      <c r="J14" s="29"/>
      <c r="K14" s="29">
        <f>K10+K13</f>
        <v>0</v>
      </c>
      <c r="L14" s="140"/>
      <c r="M14" s="65" t="s">
        <v>9</v>
      </c>
      <c r="N14" s="9"/>
      <c r="O14" s="23"/>
    </row>
    <row r="15" spans="1:22" x14ac:dyDescent="0.2">
      <c r="A15" s="17"/>
      <c r="B15" s="29"/>
      <c r="C15" s="29"/>
      <c r="D15" s="29"/>
      <c r="E15" s="29"/>
      <c r="F15" s="29"/>
      <c r="G15" s="29"/>
      <c r="H15" s="29"/>
      <c r="I15" s="29"/>
      <c r="J15" s="29"/>
      <c r="K15" s="29"/>
      <c r="L15" s="140"/>
      <c r="M15" s="65" t="s">
        <v>9</v>
      </c>
      <c r="N15" s="9"/>
      <c r="O15" s="23"/>
    </row>
    <row r="16" spans="1:22" x14ac:dyDescent="0.2">
      <c r="A16" s="17" t="s">
        <v>14</v>
      </c>
      <c r="B16" s="29"/>
      <c r="C16" s="29"/>
      <c r="D16" s="29"/>
      <c r="E16" s="29"/>
      <c r="F16" s="29"/>
      <c r="G16" s="29"/>
      <c r="H16" s="29"/>
      <c r="I16" s="29"/>
      <c r="J16" s="29"/>
      <c r="K16" s="29"/>
      <c r="L16" s="140"/>
      <c r="M16" s="65" t="s">
        <v>9</v>
      </c>
      <c r="N16" s="9"/>
      <c r="O16" s="23"/>
    </row>
    <row r="17" spans="1:16" x14ac:dyDescent="0.2">
      <c r="A17" s="18" t="s">
        <v>15</v>
      </c>
      <c r="B17" s="29"/>
      <c r="C17" s="29">
        <v>0</v>
      </c>
      <c r="D17" s="29"/>
      <c r="E17" s="29"/>
      <c r="F17" s="29">
        <v>0</v>
      </c>
      <c r="G17" s="29"/>
      <c r="H17" s="29">
        <v>0</v>
      </c>
      <c r="I17" s="29"/>
      <c r="J17" s="29"/>
      <c r="K17" s="29">
        <f>C17+F17</f>
        <v>0</v>
      </c>
      <c r="L17" s="140"/>
      <c r="M17" s="65" t="s">
        <v>9</v>
      </c>
      <c r="N17" s="9"/>
      <c r="O17" s="23"/>
    </row>
    <row r="18" spans="1:16" x14ac:dyDescent="0.2">
      <c r="A18" s="19" t="s">
        <v>16</v>
      </c>
      <c r="B18" s="150"/>
      <c r="C18" s="150">
        <v>0</v>
      </c>
      <c r="D18" s="150"/>
      <c r="E18" s="150"/>
      <c r="F18" s="150">
        <v>0</v>
      </c>
      <c r="G18" s="150"/>
      <c r="H18" s="150">
        <v>0</v>
      </c>
      <c r="I18" s="150"/>
      <c r="J18" s="150"/>
      <c r="K18" s="150">
        <f>C18+F18</f>
        <v>0</v>
      </c>
      <c r="L18" s="151"/>
      <c r="M18" s="65" t="s">
        <v>9</v>
      </c>
      <c r="N18" s="9"/>
      <c r="O18" s="23"/>
    </row>
    <row r="19" spans="1:16" ht="15" thickBot="1" x14ac:dyDescent="0.25">
      <c r="A19" s="108" t="s">
        <v>77</v>
      </c>
      <c r="B19" s="152"/>
      <c r="C19" s="152">
        <f>C14+C17+C18</f>
        <v>0</v>
      </c>
      <c r="D19" s="152"/>
      <c r="E19" s="152"/>
      <c r="F19" s="152">
        <f>F14+F17+F18</f>
        <v>0</v>
      </c>
      <c r="G19" s="152"/>
      <c r="H19" s="152">
        <f>H14+H17+H18</f>
        <v>12468.40403</v>
      </c>
      <c r="I19" s="152"/>
      <c r="J19" s="152"/>
      <c r="K19" s="152">
        <f>SUM(K14,K17:K18)</f>
        <v>0</v>
      </c>
      <c r="L19" s="153"/>
      <c r="M19" s="65" t="s">
        <v>9</v>
      </c>
      <c r="N19" s="9"/>
      <c r="O19" s="23"/>
    </row>
    <row r="20" spans="1:16" x14ac:dyDescent="0.2">
      <c r="M20" s="65" t="s">
        <v>9</v>
      </c>
      <c r="P20" s="23"/>
    </row>
    <row r="21" spans="1:16" ht="99.75" customHeight="1" x14ac:dyDescent="0.25">
      <c r="A21" s="278" t="s">
        <v>155</v>
      </c>
      <c r="B21" s="279"/>
      <c r="C21" s="279"/>
      <c r="D21" s="279"/>
      <c r="E21" s="279"/>
      <c r="F21" s="279"/>
      <c r="G21" s="279"/>
      <c r="H21" s="279"/>
      <c r="I21" s="279"/>
      <c r="J21" s="279"/>
      <c r="K21" s="279"/>
      <c r="L21" s="279"/>
      <c r="M21" s="65" t="s">
        <v>9</v>
      </c>
    </row>
    <row r="22" spans="1:16" x14ac:dyDescent="0.2">
      <c r="A22" s="196"/>
      <c r="B22" s="196"/>
      <c r="C22" s="196"/>
      <c r="D22" s="196"/>
      <c r="E22" s="196"/>
      <c r="F22" s="196"/>
      <c r="G22" s="196"/>
      <c r="H22" s="196"/>
      <c r="I22" s="196"/>
      <c r="J22" s="196"/>
      <c r="K22" s="196"/>
      <c r="L22" s="196"/>
      <c r="M22" s="65" t="s">
        <v>9</v>
      </c>
    </row>
    <row r="23" spans="1:16" ht="15" x14ac:dyDescent="0.25">
      <c r="A23" s="280" t="s">
        <v>145</v>
      </c>
      <c r="B23" s="279"/>
      <c r="C23" s="279"/>
      <c r="D23" s="279"/>
      <c r="E23" s="279"/>
      <c r="F23" s="279"/>
      <c r="G23" s="279"/>
      <c r="H23" s="279"/>
      <c r="I23" s="279"/>
      <c r="J23" s="279"/>
      <c r="K23" s="279"/>
      <c r="L23" s="279"/>
      <c r="M23" s="65" t="s">
        <v>9</v>
      </c>
    </row>
    <row r="24" spans="1:16" x14ac:dyDescent="0.2">
      <c r="A24" s="196"/>
      <c r="B24" s="196"/>
      <c r="C24" s="196"/>
      <c r="D24" s="196"/>
      <c r="E24" s="196"/>
      <c r="F24" s="196"/>
      <c r="G24" s="196"/>
      <c r="H24" s="196"/>
      <c r="I24" s="196"/>
      <c r="J24" s="196"/>
      <c r="K24" s="196"/>
      <c r="L24" s="196"/>
      <c r="M24" s="65" t="s">
        <v>9</v>
      </c>
    </row>
    <row r="25" spans="1:16" ht="15" x14ac:dyDescent="0.25">
      <c r="A25" s="280" t="s">
        <v>146</v>
      </c>
      <c r="B25" s="279"/>
      <c r="C25" s="279"/>
      <c r="D25" s="279"/>
      <c r="E25" s="279"/>
      <c r="F25" s="279"/>
      <c r="G25" s="279"/>
      <c r="H25" s="279"/>
      <c r="I25" s="279"/>
      <c r="J25" s="279"/>
      <c r="K25" s="279"/>
      <c r="L25" s="279"/>
      <c r="M25" s="65" t="s">
        <v>9</v>
      </c>
    </row>
    <row r="26" spans="1:16" x14ac:dyDescent="0.2">
      <c r="A26" s="196"/>
      <c r="B26" s="196"/>
      <c r="C26" s="196"/>
      <c r="D26" s="196"/>
      <c r="E26" s="196"/>
      <c r="F26" s="196"/>
      <c r="G26" s="196"/>
      <c r="H26" s="196"/>
      <c r="I26" s="196"/>
      <c r="J26" s="196"/>
      <c r="K26" s="196"/>
      <c r="L26" s="196"/>
      <c r="M26" s="65" t="s">
        <v>9</v>
      </c>
    </row>
    <row r="27" spans="1:16" x14ac:dyDescent="0.2">
      <c r="M27" s="4" t="s">
        <v>10</v>
      </c>
    </row>
    <row r="28" spans="1:16" x14ac:dyDescent="0.2">
      <c r="M28" s="4"/>
      <c r="N28" s="65"/>
    </row>
  </sheetData>
  <mergeCells count="11">
    <mergeCell ref="A21:L21"/>
    <mergeCell ref="A23:L23"/>
    <mergeCell ref="A25:L25"/>
    <mergeCell ref="A1:M1"/>
    <mergeCell ref="A2:M2"/>
    <mergeCell ref="A3:M3"/>
    <mergeCell ref="A4:M4"/>
    <mergeCell ref="A7:A8"/>
    <mergeCell ref="B7:D7"/>
    <mergeCell ref="E7:G7"/>
    <mergeCell ref="J7:L7"/>
  </mergeCells>
  <printOptions horizontalCentered="1"/>
  <pageMargins left="0.7" right="0.7" top="0.66" bottom="0.66" header="0.3" footer="0.3"/>
  <pageSetup scale="75" orientation="landscape" r:id="rId1"/>
  <headerFooter>
    <oddHeader>&amp;L&amp;"Arial,Bold"&amp;12G. Crosswalk of 2014 Availability</oddHeader>
    <oddFooter>&amp;C&amp;"Arial,Regular"Exhibit G - Crosswalk of 2014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BreakPreview" zoomScale="80" zoomScaleNormal="100" zoomScaleSheetLayoutView="80" workbookViewId="0">
      <selection activeCell="B18" sqref="B18"/>
    </sheetView>
  </sheetViews>
  <sheetFormatPr defaultRowHeight="14.25" x14ac:dyDescent="0.2"/>
  <cols>
    <col min="1" max="1" width="63.5703125" style="171" customWidth="1"/>
    <col min="2" max="2" width="8.7109375" style="171" customWidth="1"/>
    <col min="3" max="3" width="12.7109375" style="171" customWidth="1"/>
    <col min="4" max="4" width="8.7109375" style="171" customWidth="1"/>
    <col min="5" max="5" width="12.7109375" style="171" customWidth="1"/>
    <col min="6" max="6" width="8.7109375" style="171" customWidth="1"/>
    <col min="7" max="9" width="12.7109375" style="171" customWidth="1"/>
    <col min="10" max="10" width="14" style="4" bestFit="1" customWidth="1"/>
    <col min="11" max="11" width="8.7109375" style="171" bestFit="1" customWidth="1"/>
    <col min="12" max="12" width="122.85546875" style="171" customWidth="1"/>
    <col min="13" max="14" width="8.28515625" style="171" customWidth="1"/>
    <col min="15" max="15" width="12.7109375" style="171" customWidth="1"/>
    <col min="16" max="17" width="8.28515625" style="171" customWidth="1"/>
    <col min="18" max="18" width="12.7109375" style="171" customWidth="1"/>
    <col min="19" max="16384" width="9.140625" style="171"/>
  </cols>
  <sheetData>
    <row r="1" spans="1:18" ht="18" x14ac:dyDescent="0.25">
      <c r="A1" s="236" t="s">
        <v>69</v>
      </c>
      <c r="B1" s="236"/>
      <c r="C1" s="236"/>
      <c r="D1" s="236"/>
      <c r="E1" s="236"/>
      <c r="F1" s="236"/>
      <c r="G1" s="236"/>
      <c r="H1" s="236"/>
      <c r="I1" s="236"/>
      <c r="J1" s="65" t="s">
        <v>9</v>
      </c>
      <c r="K1" s="6"/>
      <c r="L1" s="112"/>
      <c r="M1" s="6"/>
      <c r="N1" s="6"/>
      <c r="O1" s="6"/>
      <c r="P1" s="6"/>
      <c r="Q1" s="6"/>
      <c r="R1" s="6"/>
    </row>
    <row r="2" spans="1:18" ht="15" x14ac:dyDescent="0.2">
      <c r="A2" s="237" t="s">
        <v>135</v>
      </c>
      <c r="B2" s="237"/>
      <c r="C2" s="237"/>
      <c r="D2" s="237"/>
      <c r="E2" s="237"/>
      <c r="F2" s="237"/>
      <c r="G2" s="237"/>
      <c r="H2" s="237"/>
      <c r="I2" s="237"/>
      <c r="J2" s="65" t="s">
        <v>9</v>
      </c>
      <c r="K2" s="7"/>
      <c r="L2" s="113"/>
      <c r="M2" s="7"/>
      <c r="N2" s="7"/>
      <c r="O2" s="7"/>
      <c r="P2" s="7"/>
      <c r="Q2" s="7"/>
      <c r="R2" s="7"/>
    </row>
    <row r="3" spans="1:18" x14ac:dyDescent="0.2">
      <c r="A3" s="238" t="s">
        <v>136</v>
      </c>
      <c r="B3" s="238"/>
      <c r="C3" s="238"/>
      <c r="D3" s="238"/>
      <c r="E3" s="238"/>
      <c r="F3" s="238"/>
      <c r="G3" s="238"/>
      <c r="H3" s="238"/>
      <c r="I3" s="238"/>
      <c r="J3" s="65" t="s">
        <v>9</v>
      </c>
      <c r="K3" s="188"/>
      <c r="L3" s="113"/>
      <c r="M3" s="188"/>
      <c r="N3" s="188"/>
      <c r="O3" s="188"/>
      <c r="P3" s="188"/>
      <c r="Q3" s="188"/>
      <c r="R3" s="188"/>
    </row>
    <row r="4" spans="1:18" x14ac:dyDescent="0.2">
      <c r="A4" s="266" t="s">
        <v>1</v>
      </c>
      <c r="B4" s="266"/>
      <c r="C4" s="266"/>
      <c r="D4" s="266"/>
      <c r="E4" s="266"/>
      <c r="F4" s="266"/>
      <c r="G4" s="266"/>
      <c r="H4" s="266"/>
      <c r="I4" s="266"/>
      <c r="J4" s="65" t="s">
        <v>9</v>
      </c>
      <c r="K4" s="187"/>
      <c r="L4" s="113"/>
      <c r="M4" s="187"/>
      <c r="N4" s="187"/>
      <c r="O4" s="187"/>
      <c r="P4" s="187"/>
      <c r="Q4" s="187"/>
      <c r="R4" s="187"/>
    </row>
    <row r="5" spans="1:18" ht="15.75" thickBot="1" x14ac:dyDescent="0.3">
      <c r="A5" s="266"/>
      <c r="B5" s="266"/>
      <c r="C5" s="266"/>
      <c r="D5" s="266"/>
      <c r="E5" s="266"/>
      <c r="F5" s="266"/>
      <c r="G5" s="266"/>
      <c r="H5" s="199"/>
      <c r="I5" s="199"/>
      <c r="J5" s="65" t="s">
        <v>9</v>
      </c>
      <c r="K5" s="187"/>
      <c r="L5" s="114"/>
      <c r="M5" s="187"/>
      <c r="N5" s="187"/>
      <c r="O5" s="187"/>
      <c r="P5" s="187"/>
      <c r="Q5" s="187"/>
      <c r="R5" s="187"/>
    </row>
    <row r="6" spans="1:18" ht="15" customHeight="1" x14ac:dyDescent="0.25">
      <c r="A6" s="244" t="s">
        <v>70</v>
      </c>
      <c r="B6" s="247" t="s">
        <v>147</v>
      </c>
      <c r="C6" s="283"/>
      <c r="D6" s="283"/>
      <c r="E6" s="283"/>
      <c r="F6" s="283"/>
      <c r="G6" s="283"/>
      <c r="H6" s="283"/>
      <c r="I6" s="283"/>
      <c r="J6" s="283"/>
      <c r="K6" s="284"/>
    </row>
    <row r="7" spans="1:18" ht="44.25" customHeight="1" x14ac:dyDescent="0.2">
      <c r="A7" s="285"/>
      <c r="B7" s="281" t="s">
        <v>131</v>
      </c>
      <c r="C7" s="282"/>
      <c r="D7" s="281" t="s">
        <v>132</v>
      </c>
      <c r="E7" s="282"/>
      <c r="F7" s="281" t="s">
        <v>134</v>
      </c>
      <c r="G7" s="282"/>
      <c r="H7" s="281" t="s">
        <v>133</v>
      </c>
      <c r="I7" s="282"/>
      <c r="J7" s="281" t="s">
        <v>8</v>
      </c>
      <c r="K7" s="286"/>
    </row>
    <row r="8" spans="1:18" ht="28.5" x14ac:dyDescent="0.2">
      <c r="A8" s="245"/>
      <c r="B8" s="208" t="s">
        <v>2</v>
      </c>
      <c r="C8" s="208" t="s">
        <v>3</v>
      </c>
      <c r="D8" s="208" t="s">
        <v>2</v>
      </c>
      <c r="E8" s="208" t="s">
        <v>3</v>
      </c>
      <c r="F8" s="208" t="s">
        <v>2</v>
      </c>
      <c r="G8" s="208" t="s">
        <v>3</v>
      </c>
      <c r="H8" s="208" t="s">
        <v>2</v>
      </c>
      <c r="I8" s="208" t="s">
        <v>3</v>
      </c>
      <c r="J8" s="208" t="s">
        <v>2</v>
      </c>
      <c r="K8" s="287" t="s">
        <v>3</v>
      </c>
    </row>
    <row r="9" spans="1:18" x14ac:dyDescent="0.2">
      <c r="A9" s="288" t="s">
        <v>62</v>
      </c>
      <c r="B9" s="209"/>
      <c r="C9" s="209">
        <v>67000</v>
      </c>
      <c r="D9" s="209"/>
      <c r="E9" s="209">
        <v>3500</v>
      </c>
      <c r="F9" s="209"/>
      <c r="G9" s="209">
        <v>-3000</v>
      </c>
      <c r="H9" s="209"/>
      <c r="I9" s="209">
        <v>-7500</v>
      </c>
      <c r="J9" s="209"/>
      <c r="K9" s="289">
        <f>+SUM(C9+E9+G9+I9)</f>
        <v>60000</v>
      </c>
    </row>
    <row r="10" spans="1:18" ht="15.75" thickBot="1" x14ac:dyDescent="0.3">
      <c r="A10" s="290" t="s">
        <v>83</v>
      </c>
      <c r="B10" s="40">
        <f t="shared" ref="B10:G10" si="0">SUM(B9:B9)</f>
        <v>0</v>
      </c>
      <c r="C10" s="40">
        <f t="shared" si="0"/>
        <v>67000</v>
      </c>
      <c r="D10" s="40">
        <f t="shared" si="0"/>
        <v>0</v>
      </c>
      <c r="E10" s="40">
        <f t="shared" si="0"/>
        <v>3500</v>
      </c>
      <c r="F10" s="40">
        <f t="shared" si="0"/>
        <v>0</v>
      </c>
      <c r="G10" s="40">
        <f t="shared" si="0"/>
        <v>-3000</v>
      </c>
      <c r="H10" s="40">
        <f t="shared" ref="H10:I10" si="1">SUM(H9:H9)</f>
        <v>0</v>
      </c>
      <c r="I10" s="40">
        <f t="shared" si="1"/>
        <v>-7500</v>
      </c>
      <c r="J10" s="40">
        <f t="shared" ref="J10:K10" si="2">SUM(J9:J9)</f>
        <v>0</v>
      </c>
      <c r="K10" s="222">
        <f t="shared" si="2"/>
        <v>60000</v>
      </c>
    </row>
    <row r="11" spans="1:18" ht="15" x14ac:dyDescent="0.25">
      <c r="A11" s="78"/>
      <c r="B11" s="77"/>
      <c r="C11" s="77"/>
      <c r="D11" s="77"/>
      <c r="E11" s="77"/>
      <c r="F11" s="77"/>
      <c r="G11" s="77"/>
      <c r="H11" s="77"/>
      <c r="I11" s="77"/>
      <c r="J11" s="65" t="s">
        <v>9</v>
      </c>
    </row>
    <row r="12" spans="1:18" x14ac:dyDescent="0.2">
      <c r="A12" s="210"/>
      <c r="B12" s="210"/>
      <c r="C12" s="210"/>
      <c r="D12" s="210"/>
      <c r="E12" s="210"/>
      <c r="F12" s="210"/>
      <c r="G12" s="210"/>
      <c r="J12" s="65" t="s">
        <v>9</v>
      </c>
    </row>
  </sheetData>
  <mergeCells count="12">
    <mergeCell ref="J7:K7"/>
    <mergeCell ref="B6:K6"/>
    <mergeCell ref="F7:G7"/>
    <mergeCell ref="A1:I1"/>
    <mergeCell ref="A2:I2"/>
    <mergeCell ref="A3:I3"/>
    <mergeCell ref="A4:I4"/>
    <mergeCell ref="A5:G5"/>
    <mergeCell ref="A6:A8"/>
    <mergeCell ref="B7:C7"/>
    <mergeCell ref="D7:E7"/>
    <mergeCell ref="H7:I7"/>
  </mergeCells>
  <printOptions horizontalCentered="1"/>
  <pageMargins left="0.7" right="0.7" top="0.52" bottom="0.39" header="0.3" footer="0.23"/>
  <pageSetup scale="68" fitToHeight="2" orientation="landscape" r:id="rId1"/>
  <headerFooter>
    <oddHeader xml:space="preserve">&amp;L&amp;"Arial,Bold"&amp;12J. Financial Analysis of Program Changes
</oddHeader>
    <oddFooter>&amp;C&amp;"Arial,Regular"Exhibit J - Financial Analysis of Program Changes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A. Organization Chart </vt:lpstr>
      <vt:lpstr>B. Summ of Req.</vt:lpstr>
      <vt:lpstr>B. Summ of Req. by DU</vt:lpstr>
      <vt:lpstr>C. Program Changes by DU (2)</vt:lpstr>
      <vt:lpstr>D. Strategic Goals &amp; Objectives</vt:lpstr>
      <vt:lpstr>E. ATB Justification</vt:lpstr>
      <vt:lpstr>F. 2013 Crosswalk</vt:lpstr>
      <vt:lpstr>G. 2014 Crosswalk</vt:lpstr>
      <vt:lpstr>J. Financial Analysis</vt:lpstr>
      <vt:lpstr>K. Summary by OC</vt:lpstr>
      <vt:lpstr>'A. Organization Chart '!Print_Area</vt:lpstr>
      <vt:lpstr>'B. Summ of Req.'!Print_Area</vt:lpstr>
      <vt:lpstr>'B. Summ of Req. by DU'!Print_Area</vt:lpstr>
      <vt:lpstr>'C. Program Changes by DU (2)'!Print_Area</vt:lpstr>
      <vt:lpstr>'D. Strategic Goals &amp; Objectives'!Print_Area</vt:lpstr>
      <vt:lpstr>'E. ATB Justification'!Print_Area</vt:lpstr>
      <vt:lpstr>'F. 2013 Crosswalk'!Print_Area</vt:lpstr>
      <vt:lpstr>'G. 2014 Crosswalk'!Print_Area</vt:lpstr>
      <vt:lpstr>'J. Financial Analysis'!Print_Area</vt:lpstr>
      <vt:lpstr>'K. Summary by OC'!Print_Area</vt:lpstr>
      <vt:lpstr>'D. Strategic Goals &amp; Objectives'!Print_Titles</vt:lpstr>
      <vt:lpstr>'E. ATB Justification'!Print_Titles</vt:lpstr>
      <vt:lpstr>'J. Financial Analysis'!Print_Titles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2014-03-07T15:41:56Z</cp:lastPrinted>
  <dcterms:created xsi:type="dcterms:W3CDTF">2012-12-06T16:08:32Z</dcterms:created>
  <dcterms:modified xsi:type="dcterms:W3CDTF">2014-03-07T15:42:12Z</dcterms:modified>
</cp:coreProperties>
</file>