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440" windowHeight="11760" tabRatio="806" firstSheet="3" activeTab="10"/>
  </bookViews>
  <sheets>
    <sheet name="A. Organization Chart" sheetId="23" r:id="rId1"/>
    <sheet name="B. Summ of Req." sheetId="20" r:id="rId2"/>
    <sheet name="B. Summ of Req. by DU" sheetId="4" r:id="rId3"/>
    <sheet name="C. Program Changes by DU" sheetId="5" r:id="rId4"/>
    <sheet name="D. Strategic Goals &amp; Objectives" sheetId="8" r:id="rId5"/>
    <sheet name="E. ATB Justification" sheetId="21" r:id="rId6"/>
    <sheet name="F. 2013 Crosswalk" sheetId="10" r:id="rId7"/>
    <sheet name="G. 2014 Crosswalk" sheetId="11" r:id="rId8"/>
    <sheet name="H. Reimbursable Resources" sheetId="12" r:id="rId9"/>
    <sheet name="I. Permanent Positions" sheetId="13" r:id="rId10"/>
    <sheet name="J. Financial Analysis" sheetId="16" r:id="rId11"/>
    <sheet name="K. Summary by OC" sheetId="14" r:id="rId12"/>
  </sheets>
  <definedNames>
    <definedName name="_11POS_BY_CAT" localSheetId="0">#REF!</definedName>
    <definedName name="_11POS_BY_CAT">#REF!</definedName>
    <definedName name="_1ATTORNEY_SUPP">#REF!</definedName>
    <definedName name="_2ATTORNEY_SUPP" localSheetId="0">#REF!</definedName>
    <definedName name="_2ATTORNEY_SUPP">#REF!</definedName>
    <definedName name="_2GA_ROLLUP">#REF!</definedName>
    <definedName name="_3POS_BY_CAT">#REF!</definedName>
    <definedName name="_6GA_ROLLUP">#REF!</definedName>
    <definedName name="_7GA_ROLLUP" localSheetId="0">#REF!</definedName>
    <definedName name="_7GA_ROLLUP">#REF!</definedName>
    <definedName name="_9POS_BY_CAT">#REF!</definedName>
    <definedName name="DL" localSheetId="0">#REF!</definedName>
    <definedName name="DL">#REF!</definedName>
    <definedName name="EXECSUPP" localSheetId="0">#REF!</definedName>
    <definedName name="EXECSUPP">#REF!</definedName>
    <definedName name="FY0711.1" localSheetId="0">#REF!</definedName>
    <definedName name="FY0711.1">#REF!</definedName>
    <definedName name="FY0711.5" localSheetId="0">#REF!</definedName>
    <definedName name="FY0711.5">#REF!</definedName>
    <definedName name="FY0712.1" localSheetId="0">#REF!</definedName>
    <definedName name="FY0712.1">#REF!</definedName>
    <definedName name="FY0721.0" localSheetId="0">#REF!</definedName>
    <definedName name="FY0721.0">#REF!</definedName>
    <definedName name="FY0722.0" localSheetId="0">#REF!</definedName>
    <definedName name="FY0722.0">#REF!</definedName>
    <definedName name="FY0723.1" localSheetId="0">#REF!</definedName>
    <definedName name="FY0723.1">#REF!</definedName>
    <definedName name="FY0723.2" localSheetId="0">#REF!</definedName>
    <definedName name="FY0723.2">#REF!</definedName>
    <definedName name="FY0723.3" localSheetId="0">#REF!</definedName>
    <definedName name="FY0723.3">#REF!</definedName>
    <definedName name="FY0724.0" localSheetId="0">#REF!</definedName>
    <definedName name="FY0724.0">#REF!</definedName>
    <definedName name="FY0725.2" localSheetId="0">#REF!</definedName>
    <definedName name="FY0725.2">#REF!</definedName>
    <definedName name="FY0725.3" localSheetId="0">#REF!</definedName>
    <definedName name="FY0725.3">#REF!</definedName>
    <definedName name="FY0725.6" localSheetId="0">#REF!</definedName>
    <definedName name="FY0725.6">#REF!</definedName>
    <definedName name="FY0726.0" localSheetId="0">#REF!</definedName>
    <definedName name="FY0726.0">#REF!</definedName>
    <definedName name="FY0731.0" localSheetId="0">#REF!</definedName>
    <definedName name="FY0731.0">#REF!</definedName>
    <definedName name="FY0732.0" localSheetId="0">#REF!</definedName>
    <definedName name="FY0732.0">#REF!</definedName>
    <definedName name="FY07Ling" localSheetId="0">#REF!</definedName>
    <definedName name="FY07Ling">#REF!</definedName>
    <definedName name="FY07Mult" localSheetId="0">#REF!</definedName>
    <definedName name="FY07Mult">#REF!</definedName>
    <definedName name="FY07PEPI" localSheetId="0">#REF!</definedName>
    <definedName name="FY07PEPI">#REF!</definedName>
    <definedName name="FY07Tot" localSheetId="0">#REF!</definedName>
    <definedName name="FY07Tot">#REF!</definedName>
    <definedName name="FY07Train" localSheetId="0">#REF!</definedName>
    <definedName name="FY07Train">#REF!</definedName>
    <definedName name="FY0811.1" localSheetId="0">#REF!</definedName>
    <definedName name="FY0811.1">#REF!</definedName>
    <definedName name="FY0811.5" localSheetId="0">#REF!</definedName>
    <definedName name="FY0811.5">#REF!</definedName>
    <definedName name="FY0812.1" localSheetId="0">#REF!</definedName>
    <definedName name="FY0812.1">#REF!</definedName>
    <definedName name="FY0821.0" localSheetId="0">#REF!</definedName>
    <definedName name="FY0821.0">#REF!</definedName>
    <definedName name="FY0822.0" localSheetId="0">#REF!</definedName>
    <definedName name="FY0822.0">#REF!</definedName>
    <definedName name="FY0823.1" localSheetId="0">#REF!</definedName>
    <definedName name="FY0823.1">#REF!</definedName>
    <definedName name="FY0823.2" localSheetId="0">#REF!</definedName>
    <definedName name="FY0823.2">#REF!</definedName>
    <definedName name="FY0823.3" localSheetId="0">#REF!</definedName>
    <definedName name="FY0823.3">#REF!</definedName>
    <definedName name="FY0824.0" localSheetId="0">#REF!</definedName>
    <definedName name="FY0824.0">#REF!</definedName>
    <definedName name="FY0825.2" localSheetId="0">#REF!</definedName>
    <definedName name="FY0825.2">#REF!</definedName>
    <definedName name="FY0825.3" localSheetId="0">#REF!</definedName>
    <definedName name="FY0825.3">#REF!</definedName>
    <definedName name="FY0825.6" localSheetId="0">#REF!</definedName>
    <definedName name="FY0825.6">#REF!</definedName>
    <definedName name="FY0826.0" localSheetId="0">#REF!</definedName>
    <definedName name="FY0826.0">#REF!</definedName>
    <definedName name="FY0831.0" localSheetId="0">#REF!</definedName>
    <definedName name="FY0831.0">#REF!</definedName>
    <definedName name="FY0832.0" localSheetId="0">#REF!</definedName>
    <definedName name="FY0832.0">#REF!</definedName>
    <definedName name="FY08Ling" localSheetId="0">#REF!</definedName>
    <definedName name="FY08Ling">#REF!</definedName>
    <definedName name="FY08Mult" localSheetId="0">#REF!</definedName>
    <definedName name="FY08Mult">#REF!</definedName>
    <definedName name="FY08PEPI" localSheetId="0">#REF!</definedName>
    <definedName name="FY08PEPI">#REF!</definedName>
    <definedName name="FY08Tot" localSheetId="0">#REF!</definedName>
    <definedName name="FY08Tot">#REF!</definedName>
    <definedName name="FY08Train" localSheetId="0">#REF!</definedName>
    <definedName name="FY08Train">#REF!</definedName>
    <definedName name="FY0911.1" localSheetId="0">#REF!</definedName>
    <definedName name="FY0911.1">#REF!</definedName>
    <definedName name="FY0911.5" localSheetId="0">#REF!</definedName>
    <definedName name="FY0911.5">#REF!</definedName>
    <definedName name="FY0912.1" localSheetId="0">#REF!</definedName>
    <definedName name="FY0912.1">#REF!</definedName>
    <definedName name="FY0921.0" localSheetId="0">#REF!</definedName>
    <definedName name="FY0921.0">#REF!</definedName>
    <definedName name="FY0922.0" localSheetId="0">#REF!</definedName>
    <definedName name="FY0922.0">#REF!</definedName>
    <definedName name="FY0923.1" localSheetId="0">#REF!</definedName>
    <definedName name="FY0923.1">#REF!</definedName>
    <definedName name="FY0923.2" localSheetId="0">#REF!</definedName>
    <definedName name="FY0923.2">#REF!</definedName>
    <definedName name="FY0923.3" localSheetId="0">#REF!</definedName>
    <definedName name="FY0923.3">#REF!</definedName>
    <definedName name="FY0924.0" localSheetId="0">#REF!</definedName>
    <definedName name="FY0924.0">#REF!</definedName>
    <definedName name="FY0925.2" localSheetId="0">#REF!</definedName>
    <definedName name="FY0925.2">#REF!</definedName>
    <definedName name="FY0925.3" localSheetId="0">#REF!</definedName>
    <definedName name="FY0925.3">#REF!</definedName>
    <definedName name="FY0925.6" localSheetId="0">#REF!</definedName>
    <definedName name="FY0925.6">#REF!</definedName>
    <definedName name="FY0926.0" localSheetId="0">#REF!</definedName>
    <definedName name="FY0926.0">#REF!</definedName>
    <definedName name="FY0931.0" localSheetId="0">#REF!</definedName>
    <definedName name="FY0931.0">#REF!</definedName>
    <definedName name="FY0932.0" localSheetId="0">#REF!</definedName>
    <definedName name="FY0932.0">#REF!</definedName>
    <definedName name="FY09Ling" localSheetId="0">#REF!</definedName>
    <definedName name="FY09Ling">#REF!</definedName>
    <definedName name="FY09Mult" localSheetId="0">#REF!</definedName>
    <definedName name="FY09Mult">#REF!</definedName>
    <definedName name="FY09PEPI" localSheetId="0">#REF!</definedName>
    <definedName name="FY09PEPI">#REF!</definedName>
    <definedName name="FY09Tot" localSheetId="0">#REF!</definedName>
    <definedName name="FY09Tot">#REF!</definedName>
    <definedName name="FY09Train" localSheetId="0">#REF!</definedName>
    <definedName name="FY09Train">#REF!</definedName>
    <definedName name="INTEL" localSheetId="0">#REF!</definedName>
    <definedName name="INTEL">#REF!</definedName>
    <definedName name="JMD" localSheetId="0">#REF!</definedName>
    <definedName name="JMD">#REF!</definedName>
    <definedName name="PART" localSheetId="0">#REF!</definedName>
    <definedName name="PART">#REF!</definedName>
    <definedName name="_xlnm.Print_Area" localSheetId="0">'A. Organization Chart'!$A$1:$N$29</definedName>
    <definedName name="_xlnm.Print_Area" localSheetId="1">'B. Summ of Req.'!$A$1:$D$32</definedName>
    <definedName name="_xlnm.Print_Area" localSheetId="2">'B. Summ of Req. by DU'!$A$1:$M$34</definedName>
    <definedName name="_xlnm.Print_Area" localSheetId="3">'C. Program Changes by DU'!$A$1:$J$13</definedName>
    <definedName name="_xlnm.Print_Area" localSheetId="4">'D. Strategic Goals &amp; Objectives'!$A$1:$N$27</definedName>
    <definedName name="_xlnm.Print_Area" localSheetId="5">'E. ATB Justification'!$A$1:$G$28</definedName>
    <definedName name="_xlnm.Print_Area" localSheetId="6">'F. 2013 Crosswalk'!$A$1:$U$32</definedName>
    <definedName name="_xlnm.Print_Area" localSheetId="7">'G. 2014 Crosswalk'!$A$1:$L$24</definedName>
    <definedName name="_xlnm.Print_Area" localSheetId="8">'H. Reimbursable Resources'!$A$1:$M$19</definedName>
    <definedName name="_xlnm.Print_Area" localSheetId="9">'I. Permanent Positions'!$A$1:$J$30</definedName>
    <definedName name="_xlnm.Print_Area" localSheetId="10">'J. Financial Analysis'!$A$1:$I$38</definedName>
    <definedName name="_xlnm.Print_Area" localSheetId="11">'K. Summary by OC'!$A$1:$I$43</definedName>
    <definedName name="_xlnm.Print_Area">#REF!</definedName>
    <definedName name="_xlnm.Print_Titles" localSheetId="4">'D. Strategic Goals &amp; Objectives'!$1:$8</definedName>
    <definedName name="_xlnm.Print_Titles" localSheetId="5">'E. ATB Justification'!$1:$6</definedName>
    <definedName name="_xlnm.Print_Titles" localSheetId="10">'J. Financial Analysis'!$1:$5</definedName>
    <definedName name="REIMPRO" localSheetId="0">#REF!</definedName>
    <definedName name="REIMPRO">#REF!</definedName>
    <definedName name="REIMSOR" localSheetId="0">#REF!</definedName>
    <definedName name="REIMSOR">#REF!</definedName>
    <definedName name="Test">#REF!</definedName>
    <definedName name="Z_12C66D54_5067_4346_818B_6EAB1C8A9183_.wvu.PrintArea" localSheetId="0" hidden="1">'A. Organization Chart'!$A$1:$N$29</definedName>
    <definedName name="Z_3118AF25_8423_420A_806A_487665220C68_.wvu.PrintArea" localSheetId="0" hidden="1">'A. Organization Chart'!$A$1:$N$29</definedName>
    <definedName name="Z_4148B88B_8ED7_4FDE_9459_DEB244AD0552_.wvu.PrintArea" localSheetId="0" hidden="1">'A. Organization Chart'!$A$1:$N$29</definedName>
    <definedName name="Z_56C0A34E_45B4_448B_85E5_70B3A8E63333_.wvu.PrintArea" localSheetId="0" hidden="1">'A. Organization Chart'!$A$1:$N$29</definedName>
  </definedNames>
  <calcPr calcId="145621"/>
</workbook>
</file>

<file path=xl/calcChain.xml><?xml version="1.0" encoding="utf-8"?>
<calcChain xmlns="http://schemas.openxmlformats.org/spreadsheetml/2006/main">
  <c r="G26" i="21" l="1"/>
  <c r="J10" i="5" l="1"/>
  <c r="I10" i="5"/>
  <c r="H10" i="5"/>
  <c r="G10" i="5"/>
  <c r="J9" i="5"/>
  <c r="I9" i="5"/>
  <c r="H9" i="5"/>
  <c r="G9" i="5"/>
  <c r="J8" i="5"/>
  <c r="J12" i="5" s="1"/>
  <c r="I8" i="5"/>
  <c r="I12" i="5" s="1"/>
  <c r="H8" i="5"/>
  <c r="H12" i="5" s="1"/>
  <c r="G8" i="5"/>
  <c r="G12" i="5" s="1"/>
  <c r="N23" i="8"/>
  <c r="N12" i="8"/>
  <c r="M12" i="8"/>
  <c r="M15" i="8"/>
  <c r="M16" i="8"/>
  <c r="M17" i="8"/>
  <c r="M19" i="8"/>
  <c r="M23" i="8"/>
  <c r="M22" i="8"/>
  <c r="M24" i="8" l="1"/>
  <c r="J10" i="13"/>
  <c r="J11" i="13"/>
  <c r="J12" i="13"/>
  <c r="J13" i="13"/>
  <c r="J14" i="13"/>
  <c r="J15" i="13"/>
  <c r="J16" i="13"/>
  <c r="J17" i="13"/>
  <c r="J18" i="13"/>
  <c r="J19" i="13"/>
  <c r="J20" i="13"/>
  <c r="J21" i="13"/>
  <c r="J22" i="13"/>
  <c r="J23" i="13"/>
  <c r="J24" i="13"/>
  <c r="J9" i="13"/>
  <c r="J18" i="8"/>
  <c r="I18" i="8"/>
  <c r="M18" i="8" s="1"/>
  <c r="H22" i="16" l="1"/>
  <c r="I26" i="16" l="1"/>
  <c r="I27" i="16"/>
  <c r="I28" i="16"/>
  <c r="I29" i="16"/>
  <c r="I30" i="16"/>
  <c r="I31" i="16"/>
  <c r="I34" i="16"/>
  <c r="I35" i="16"/>
  <c r="I36" i="16"/>
  <c r="I37" i="16"/>
  <c r="I25" i="16"/>
  <c r="H23" i="16"/>
  <c r="I23" i="16"/>
  <c r="H11" i="16"/>
  <c r="I11" i="16"/>
  <c r="H12" i="16"/>
  <c r="I12" i="16"/>
  <c r="H13" i="16"/>
  <c r="I13" i="16"/>
  <c r="H14" i="16"/>
  <c r="I14" i="16"/>
  <c r="H15" i="16"/>
  <c r="I15" i="16"/>
  <c r="H16" i="16"/>
  <c r="I16" i="16"/>
  <c r="H17" i="16"/>
  <c r="I17" i="16"/>
  <c r="H18" i="16"/>
  <c r="I18" i="16"/>
  <c r="H19" i="16"/>
  <c r="I19" i="16"/>
  <c r="H20" i="16"/>
  <c r="I20" i="16"/>
  <c r="I10" i="16"/>
  <c r="H10" i="16"/>
  <c r="I9" i="16"/>
  <c r="H9" i="16"/>
  <c r="I32" i="16"/>
  <c r="I33" i="16"/>
  <c r="I21" i="13" l="1"/>
  <c r="I19" i="13"/>
  <c r="A2" i="8" l="1"/>
  <c r="E25" i="14"/>
  <c r="C8" i="14"/>
  <c r="C16" i="14"/>
  <c r="C25" i="14"/>
  <c r="B27" i="20" l="1"/>
  <c r="C27" i="20"/>
  <c r="D27" i="20"/>
  <c r="Q9" i="10" l="1"/>
  <c r="D9" i="10"/>
  <c r="A2" i="12"/>
  <c r="A2" i="13"/>
  <c r="I17" i="13"/>
  <c r="A2" i="4"/>
  <c r="C28" i="20"/>
  <c r="D28" i="20"/>
  <c r="B28" i="20"/>
  <c r="D17" i="20"/>
  <c r="D16" i="20"/>
  <c r="U9" i="10" l="1"/>
  <c r="G11" i="10"/>
  <c r="F11" i="10"/>
  <c r="F13" i="10" s="1"/>
  <c r="F18" i="10" s="1"/>
  <c r="E11" i="10"/>
  <c r="C24" i="8"/>
  <c r="D24" i="8"/>
  <c r="E24" i="8"/>
  <c r="F24" i="8"/>
  <c r="G24" i="8"/>
  <c r="H24" i="8"/>
  <c r="I24" i="8"/>
  <c r="J24" i="8"/>
  <c r="K24" i="8"/>
  <c r="L24" i="8"/>
  <c r="C20" i="8"/>
  <c r="D13" i="8"/>
  <c r="E13" i="8"/>
  <c r="F13" i="8"/>
  <c r="G13" i="8"/>
  <c r="H13" i="8"/>
  <c r="I13" i="8"/>
  <c r="J13" i="8"/>
  <c r="K13" i="8"/>
  <c r="L13" i="8"/>
  <c r="C13" i="8"/>
  <c r="D11" i="20"/>
  <c r="C11" i="20"/>
  <c r="B11" i="20"/>
  <c r="C25" i="8" l="1"/>
  <c r="U11" i="10"/>
  <c r="L12" i="11" l="1"/>
  <c r="L9" i="11"/>
  <c r="M11" i="10" l="1"/>
  <c r="L11" i="10"/>
  <c r="L13" i="10" s="1"/>
  <c r="L18" i="10" s="1"/>
  <c r="K11" i="10"/>
  <c r="E16" i="21" l="1"/>
  <c r="F16" i="21"/>
  <c r="E20" i="21"/>
  <c r="F20" i="21"/>
  <c r="G20" i="21"/>
  <c r="E26" i="21"/>
  <c r="F26" i="21"/>
  <c r="F27" i="21" s="1"/>
  <c r="E27" i="21" l="1"/>
  <c r="G16" i="21"/>
  <c r="G27" i="21" s="1"/>
  <c r="D18" i="20" l="1"/>
  <c r="D20" i="20" s="1"/>
  <c r="D29" i="20" s="1"/>
  <c r="C18" i="20"/>
  <c r="C20" i="20" s="1"/>
  <c r="B18" i="20"/>
  <c r="B20" i="20" s="1"/>
  <c r="B29" i="20" l="1"/>
  <c r="B30" i="20" s="1"/>
  <c r="D30" i="20" l="1"/>
  <c r="C29" i="20"/>
  <c r="C30" i="20" s="1"/>
  <c r="T16" i="10" l="1"/>
  <c r="T12" i="10"/>
  <c r="J11" i="10"/>
  <c r="I11" i="10"/>
  <c r="I13" i="10" s="1"/>
  <c r="I18" i="10" s="1"/>
  <c r="H11" i="10"/>
  <c r="K18" i="11" l="1"/>
  <c r="K14" i="11"/>
  <c r="T9" i="10" l="1"/>
  <c r="A23" i="4" l="1"/>
  <c r="B10" i="14" l="1"/>
  <c r="B14" i="14" s="1"/>
  <c r="K9" i="12"/>
  <c r="K9" i="4"/>
  <c r="H23" i="4" s="1"/>
  <c r="B10" i="4"/>
  <c r="S9" i="10" l="1"/>
  <c r="M11" i="4" l="1"/>
  <c r="J25" i="4" s="1"/>
  <c r="I24" i="13" l="1"/>
  <c r="I23" i="13"/>
  <c r="I22" i="13"/>
  <c r="I20" i="13"/>
  <c r="I18" i="13"/>
  <c r="I16" i="13"/>
  <c r="I15" i="13"/>
  <c r="I14" i="13"/>
  <c r="I13" i="13"/>
  <c r="I12" i="13"/>
  <c r="I11" i="13"/>
  <c r="I10" i="13"/>
  <c r="I9" i="13"/>
  <c r="D12" i="5"/>
  <c r="G21" i="16" l="1"/>
  <c r="F21" i="16"/>
  <c r="E21" i="16"/>
  <c r="D21" i="16"/>
  <c r="C21" i="16"/>
  <c r="B21" i="16"/>
  <c r="H21" i="16" l="1"/>
  <c r="I21" i="16"/>
  <c r="G24" i="16"/>
  <c r="G38" i="16" s="1"/>
  <c r="F24" i="16"/>
  <c r="F38" i="16" s="1"/>
  <c r="C22" i="16"/>
  <c r="C24" i="16" s="1"/>
  <c r="I42" i="14"/>
  <c r="I41" i="14"/>
  <c r="H39" i="14"/>
  <c r="I22" i="16" l="1"/>
  <c r="E24" i="16"/>
  <c r="I24" i="16" s="1"/>
  <c r="I38" i="16" s="1"/>
  <c r="D24" i="16"/>
  <c r="C38" i="16"/>
  <c r="B24" i="16"/>
  <c r="I33" i="14"/>
  <c r="I34" i="14"/>
  <c r="I35" i="14"/>
  <c r="I36" i="14"/>
  <c r="I32" i="14"/>
  <c r="E38" i="16" l="1"/>
  <c r="D38" i="16"/>
  <c r="H24" i="16"/>
  <c r="H38" i="16" s="1"/>
  <c r="B38" i="16"/>
  <c r="I30" i="14"/>
  <c r="I29" i="14"/>
  <c r="I28" i="14"/>
  <c r="I27" i="14"/>
  <c r="I26" i="14"/>
  <c r="I25" i="14"/>
  <c r="I24" i="14"/>
  <c r="I23" i="14"/>
  <c r="I22" i="14"/>
  <c r="I21" i="14"/>
  <c r="I20" i="14"/>
  <c r="I19" i="14"/>
  <c r="I18" i="14"/>
  <c r="I17" i="14"/>
  <c r="I16" i="14"/>
  <c r="I13" i="14"/>
  <c r="H13" i="14"/>
  <c r="I12" i="14"/>
  <c r="H12" i="14"/>
  <c r="I11" i="14"/>
  <c r="H11" i="14"/>
  <c r="I9" i="14"/>
  <c r="H9" i="14"/>
  <c r="F10" i="14"/>
  <c r="D10" i="14"/>
  <c r="C14" i="14"/>
  <c r="C31" i="14" s="1"/>
  <c r="C37" i="14" s="1"/>
  <c r="B37" i="14"/>
  <c r="I8" i="14"/>
  <c r="H8" i="14"/>
  <c r="G29" i="13"/>
  <c r="F29" i="13"/>
  <c r="E29" i="13"/>
  <c r="D29" i="13"/>
  <c r="C29" i="13"/>
  <c r="B29" i="13"/>
  <c r="J25" i="13"/>
  <c r="H25" i="13"/>
  <c r="H26" i="13" s="1"/>
  <c r="I26" i="13" s="1"/>
  <c r="G25" i="13"/>
  <c r="F25" i="13"/>
  <c r="E25" i="13"/>
  <c r="D25" i="13"/>
  <c r="C25" i="13"/>
  <c r="B25" i="13"/>
  <c r="F37" i="14" l="1"/>
  <c r="F14" i="14"/>
  <c r="G14" i="14"/>
  <c r="G31" i="14" s="1"/>
  <c r="G37" i="14" s="1"/>
  <c r="D37" i="14"/>
  <c r="D14" i="14"/>
  <c r="E14" i="14"/>
  <c r="E31" i="14" s="1"/>
  <c r="E37" i="14" s="1"/>
  <c r="I25" i="13"/>
  <c r="I10" i="14"/>
  <c r="I14" i="14" s="1"/>
  <c r="H10" i="14"/>
  <c r="H37" i="14" s="1"/>
  <c r="H27" i="13"/>
  <c r="H28" i="13" l="1"/>
  <c r="I28" i="13" s="1"/>
  <c r="I27" i="13"/>
  <c r="I31" i="14"/>
  <c r="I37" i="14" s="1"/>
  <c r="H14" i="14"/>
  <c r="J29" i="13"/>
  <c r="H29" i="13" l="1"/>
  <c r="I29" i="13"/>
  <c r="M12" i="12"/>
  <c r="L12" i="12"/>
  <c r="K12" i="12"/>
  <c r="M11" i="12"/>
  <c r="L11" i="12"/>
  <c r="K11" i="12"/>
  <c r="M10" i="12"/>
  <c r="L10" i="12"/>
  <c r="K10" i="12"/>
  <c r="M9" i="12"/>
  <c r="L9" i="12"/>
  <c r="J13" i="12"/>
  <c r="I13" i="12"/>
  <c r="I17" i="12" s="1"/>
  <c r="I18" i="12" s="1"/>
  <c r="H13" i="12"/>
  <c r="H17" i="12" s="1"/>
  <c r="G13" i="12"/>
  <c r="F13" i="12"/>
  <c r="F17" i="12" s="1"/>
  <c r="F18" i="12" s="1"/>
  <c r="E13" i="12"/>
  <c r="E17" i="12" s="1"/>
  <c r="E18" i="12" s="1"/>
  <c r="D13" i="12"/>
  <c r="D17" i="12" s="1"/>
  <c r="D18" i="12" s="1"/>
  <c r="C13" i="12"/>
  <c r="B13" i="12"/>
  <c r="B17" i="12" s="1"/>
  <c r="B18" i="12" s="1"/>
  <c r="I11" i="11"/>
  <c r="H11" i="11"/>
  <c r="H15" i="11" s="1"/>
  <c r="G11" i="11"/>
  <c r="F11" i="11"/>
  <c r="F15" i="11" s="1"/>
  <c r="F20" i="11" s="1"/>
  <c r="E11" i="11"/>
  <c r="D11" i="11"/>
  <c r="C11" i="11"/>
  <c r="C15" i="11" s="1"/>
  <c r="C20" i="11" s="1"/>
  <c r="B11" i="11"/>
  <c r="K9" i="11"/>
  <c r="J9" i="11"/>
  <c r="P11" i="10"/>
  <c r="O11" i="10"/>
  <c r="O13" i="10" s="1"/>
  <c r="N11" i="10"/>
  <c r="R11" i="10"/>
  <c r="Q11" i="10"/>
  <c r="D11" i="10"/>
  <c r="C11" i="10"/>
  <c r="C13" i="10" s="1"/>
  <c r="C18" i="10" s="1"/>
  <c r="B11" i="10"/>
  <c r="M13" i="12" l="1"/>
  <c r="K17" i="12"/>
  <c r="K18" i="12" s="1"/>
  <c r="J17" i="12"/>
  <c r="J18" i="12" s="1"/>
  <c r="G17" i="12"/>
  <c r="G18" i="12" s="1"/>
  <c r="C17" i="12"/>
  <c r="C18" i="12" s="1"/>
  <c r="L17" i="12"/>
  <c r="L18" i="12" s="1"/>
  <c r="H18" i="12"/>
  <c r="D13" i="11"/>
  <c r="L11" i="11"/>
  <c r="L13" i="11" s="1"/>
  <c r="O18" i="10"/>
  <c r="K11" i="11"/>
  <c r="K15" i="11" s="1"/>
  <c r="K20" i="11" s="1"/>
  <c r="J11" i="11"/>
  <c r="L13" i="12"/>
  <c r="K13" i="12"/>
  <c r="H20" i="11"/>
  <c r="T11" i="10"/>
  <c r="S11" i="10"/>
  <c r="M17" i="12" l="1"/>
  <c r="M18" i="12" s="1"/>
  <c r="T13" i="10"/>
  <c r="T18" i="10" s="1"/>
  <c r="N22" i="8"/>
  <c r="N24" i="8" s="1"/>
  <c r="L20" i="8"/>
  <c r="K20" i="8"/>
  <c r="J20" i="8"/>
  <c r="I20" i="8"/>
  <c r="H20" i="8"/>
  <c r="G20" i="8"/>
  <c r="F20" i="8"/>
  <c r="E20" i="8"/>
  <c r="D20" i="8"/>
  <c r="N16" i="8"/>
  <c r="N17" i="8"/>
  <c r="N18" i="8"/>
  <c r="N19" i="8"/>
  <c r="N15" i="8"/>
  <c r="N11" i="8"/>
  <c r="M11" i="8"/>
  <c r="N10" i="8"/>
  <c r="M10" i="8"/>
  <c r="N13" i="8" l="1"/>
  <c r="M13" i="8"/>
  <c r="M20" i="8"/>
  <c r="D25" i="8"/>
  <c r="H25" i="8"/>
  <c r="L25" i="8"/>
  <c r="E25" i="8"/>
  <c r="I25" i="8"/>
  <c r="F25" i="8"/>
  <c r="J25" i="8"/>
  <c r="N20" i="8"/>
  <c r="G25" i="8"/>
  <c r="K25" i="8"/>
  <c r="F12" i="5"/>
  <c r="E12" i="5"/>
  <c r="C12" i="5"/>
  <c r="L17" i="4"/>
  <c r="I31" i="4" s="1"/>
  <c r="I30" i="4"/>
  <c r="I29" i="4"/>
  <c r="L13" i="4"/>
  <c r="I27" i="4" s="1"/>
  <c r="G24" i="4"/>
  <c r="G26" i="4" s="1"/>
  <c r="F24" i="4"/>
  <c r="F28" i="4" s="1"/>
  <c r="F33" i="4" s="1"/>
  <c r="E24" i="4"/>
  <c r="D24" i="4"/>
  <c r="D26" i="4" s="1"/>
  <c r="C24" i="4"/>
  <c r="C28" i="4" s="1"/>
  <c r="C33" i="4" s="1"/>
  <c r="B24" i="4"/>
  <c r="J10" i="4"/>
  <c r="J12" i="4" s="1"/>
  <c r="I10" i="4"/>
  <c r="I14" i="4" s="1"/>
  <c r="I19" i="4" s="1"/>
  <c r="H10" i="4"/>
  <c r="G10" i="4"/>
  <c r="G12" i="4" s="1"/>
  <c r="F10" i="4"/>
  <c r="F14" i="4" s="1"/>
  <c r="F19" i="4" s="1"/>
  <c r="E10" i="4"/>
  <c r="D10" i="4"/>
  <c r="D12" i="4" s="1"/>
  <c r="C10" i="4"/>
  <c r="C14" i="4" s="1"/>
  <c r="C19" i="4" s="1"/>
  <c r="M9" i="4"/>
  <c r="J23" i="4" s="1"/>
  <c r="L9" i="4"/>
  <c r="I23" i="4" s="1"/>
  <c r="N25" i="8" l="1"/>
  <c r="M12" i="4"/>
  <c r="J26" i="4" s="1"/>
  <c r="M25" i="8"/>
  <c r="K10" i="4"/>
  <c r="L10" i="4"/>
  <c r="M10" i="4"/>
  <c r="J24" i="4"/>
  <c r="L19" i="4"/>
  <c r="I33" i="4" s="1"/>
  <c r="L14" i="4"/>
  <c r="I28" i="4" s="1"/>
  <c r="I24" i="4"/>
  <c r="H24" i="4"/>
</calcChain>
</file>

<file path=xl/sharedStrings.xml><?xml version="1.0" encoding="utf-8"?>
<sst xmlns="http://schemas.openxmlformats.org/spreadsheetml/2006/main" count="797" uniqueCount="219">
  <si>
    <t>Summary of Requirements</t>
  </si>
  <si>
    <t>Salaries and Expenses</t>
  </si>
  <si>
    <t>(Dollars in Thousands)</t>
  </si>
  <si>
    <t>Direct Pos.</t>
  </si>
  <si>
    <t>Amount</t>
  </si>
  <si>
    <t>Pay and Benefits</t>
  </si>
  <si>
    <t>Domestic Rent and Facilities</t>
  </si>
  <si>
    <t>Foreign Expenses</t>
  </si>
  <si>
    <t>Program Changes</t>
  </si>
  <si>
    <t>Subtotal, Increases</t>
  </si>
  <si>
    <t>Total Program Changes</t>
  </si>
  <si>
    <t>end of line</t>
  </si>
  <si>
    <t>end of sheet</t>
  </si>
  <si>
    <t>Total</t>
  </si>
  <si>
    <t>Reimbursable FTE</t>
  </si>
  <si>
    <t>Other FTE:</t>
  </si>
  <si>
    <t>LEAP</t>
  </si>
  <si>
    <t>Overtime</t>
  </si>
  <si>
    <t>Direct FTE</t>
  </si>
  <si>
    <t>Program Increases</t>
  </si>
  <si>
    <t>Program Offsets</t>
  </si>
  <si>
    <t>Total Program Increases</t>
  </si>
  <si>
    <t>Agt./
Atty.</t>
  </si>
  <si>
    <t>Resources by Department of Justice Strategic Goal/Objective</t>
  </si>
  <si>
    <t>Strategic Goal and Strategic Objective</t>
  </si>
  <si>
    <t>Direct Amount</t>
  </si>
  <si>
    <t>Direct/
Reimb FTE</t>
  </si>
  <si>
    <t>Goal 1</t>
  </si>
  <si>
    <t>Prosecute those involved in terrorist acts.</t>
  </si>
  <si>
    <t xml:space="preserve">Prevent Terrorism and Promote the Nation's Security Consistent with the Rule of Law
</t>
  </si>
  <si>
    <t>Goal 2</t>
  </si>
  <si>
    <t>Subtotal, Goal 2</t>
  </si>
  <si>
    <t>Subtotal, Goal 1</t>
  </si>
  <si>
    <t>Goal 3</t>
  </si>
  <si>
    <t>Subtotal, Goal 3</t>
  </si>
  <si>
    <t>TOTAL</t>
  </si>
  <si>
    <t>25.6 Medical Care</t>
  </si>
  <si>
    <t xml:space="preserve"> </t>
  </si>
  <si>
    <t>Subtotal, Pay and Benefits</t>
  </si>
  <si>
    <t>Subtotal, Domestic Rent and Facilities</t>
  </si>
  <si>
    <t>Subtotal, Foreign Expenses</t>
  </si>
  <si>
    <t>Reprogramming/Transfers</t>
  </si>
  <si>
    <t xml:space="preserve">Carryover </t>
  </si>
  <si>
    <t>Crosswalk of 2013 Availability</t>
  </si>
  <si>
    <t>Summary of Reimbursable Resources</t>
  </si>
  <si>
    <t>Increase/Decrease</t>
  </si>
  <si>
    <t>Reimb. Pos.</t>
  </si>
  <si>
    <t>Reimb. FTE</t>
  </si>
  <si>
    <t>Detail of Permanent Positions by Category</t>
  </si>
  <si>
    <t>ATBs</t>
  </si>
  <si>
    <t>Category</t>
  </si>
  <si>
    <t>Intelligence Series (132)</t>
  </si>
  <si>
    <t>Personnel Management (200-299)</t>
  </si>
  <si>
    <t>Clerical and Office Services (300-399)</t>
  </si>
  <si>
    <t>Accounting and Budget (500-599)</t>
  </si>
  <si>
    <t>Attorneys (905)</t>
  </si>
  <si>
    <t>Paralegals / Other Law (900-998)</t>
  </si>
  <si>
    <t>Information &amp; Arts (1000-1099)</t>
  </si>
  <si>
    <t>Business &amp; Industry (1100-1199)</t>
  </si>
  <si>
    <t>Library (1400-1499)</t>
  </si>
  <si>
    <t>Criminal Investigative Series (1811)</t>
  </si>
  <si>
    <t>Information Technology Mgmt  (2210)</t>
  </si>
  <si>
    <t>Security Specialists (080)</t>
  </si>
  <si>
    <t>Miscellaneous Operations (010-099)</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</si>
  <si>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</si>
  <si>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</si>
  <si>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</si>
  <si>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</si>
  <si>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</si>
  <si>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</si>
  <si>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</si>
  <si>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</si>
  <si>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</si>
  <si>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</si>
  <si>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</si>
  <si>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</si>
  <si>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</si>
  <si>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</si>
  <si>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</si>
  <si>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</si>
  <si>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</si>
  <si>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</si>
  <si>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</si>
  <si>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</si>
  <si>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</si>
  <si>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</si>
  <si>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25.7 Operation and Maintenance of Equipment</t>
  </si>
  <si>
    <t>26.0 Supplies and Materials</t>
  </si>
  <si>
    <t>31.0 Equipment</t>
  </si>
  <si>
    <t>Total Obligations</t>
  </si>
  <si>
    <t>Add - Unobligated End-of-Year, Available</t>
  </si>
  <si>
    <t>Total Direct Requirements</t>
  </si>
  <si>
    <t>Full-Time Permanent</t>
  </si>
  <si>
    <t>23.1 Rental Payments to GSA (Reimbursable)</t>
  </si>
  <si>
    <t>25.3 Other Goods and Services from Federal Sources - DHS Security (Reimbursable)</t>
  </si>
  <si>
    <t>Financial Analysis of Program Changes</t>
  </si>
  <si>
    <t>Grades</t>
  </si>
  <si>
    <t>SES</t>
  </si>
  <si>
    <t>GS-15</t>
  </si>
  <si>
    <t>GS-14</t>
  </si>
  <si>
    <t>GS-13</t>
  </si>
  <si>
    <t>GS-12</t>
  </si>
  <si>
    <t>GS-11</t>
  </si>
  <si>
    <t>GS-10</t>
  </si>
  <si>
    <t>GS-9</t>
  </si>
  <si>
    <t>GS-8</t>
  </si>
  <si>
    <t>GS-7</t>
  </si>
  <si>
    <t>GS-6</t>
  </si>
  <si>
    <t>GS-5</t>
  </si>
  <si>
    <t>Total Positions and Annual Amount</t>
  </si>
  <si>
    <t>Lapse (-)</t>
  </si>
  <si>
    <t>Total FTEs and Personnel Compensation</t>
  </si>
  <si>
    <t>Base Adjustments</t>
  </si>
  <si>
    <t>Total Base Adjustments</t>
  </si>
  <si>
    <t>Estimate FTE</t>
  </si>
  <si>
    <t>Actual FTE</t>
  </si>
  <si>
    <t>Estim. FTE</t>
  </si>
  <si>
    <t>Balance Rescission</t>
  </si>
  <si>
    <t>Total Direct</t>
  </si>
  <si>
    <t>Total Direct and Reimb. FTE</t>
  </si>
  <si>
    <t>Grand Total, FTE</t>
  </si>
  <si>
    <t>Program Activity</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</si>
  <si>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</si>
  <si>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</si>
  <si>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</si>
  <si>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Recoveries/Refunds</t>
  </si>
  <si>
    <t>Obligations by Program Activity</t>
  </si>
  <si>
    <t>Total Program Change Requests</t>
  </si>
  <si>
    <t>11.5 Other Personnel Compensation</t>
  </si>
  <si>
    <t>22.0 Transportation of Things</t>
  </si>
  <si>
    <t>Subtract - Unobligated Balance, Start-of-Year</t>
  </si>
  <si>
    <t>Budgetary Resources</t>
  </si>
  <si>
    <t>Est. FTE</t>
  </si>
  <si>
    <t>Total Direct with Rescission</t>
  </si>
  <si>
    <t>Add - Unobligated End-of-Year, Expiring</t>
  </si>
  <si>
    <t>Carryover:</t>
  </si>
  <si>
    <t>Recoveries/Refunds:</t>
  </si>
  <si>
    <t>Collections by Source</t>
  </si>
  <si>
    <t>Subtract - Recoveries/Refunds</t>
  </si>
  <si>
    <t>2013 Enacted</t>
  </si>
  <si>
    <t xml:space="preserve">  2013 Rescissions (1.877% &amp; 0.2%)</t>
  </si>
  <si>
    <t>FY 2015 Request</t>
  </si>
  <si>
    <t>Total 2013 Enacted (with Rescissions and Sequester)</t>
  </si>
  <si>
    <t>2015 Current Services</t>
  </si>
  <si>
    <t>2015 Total Request</t>
  </si>
  <si>
    <t>2013 Enacted with Rescissions and Sequester</t>
  </si>
  <si>
    <t>2015 Technical and Base Adjustments</t>
  </si>
  <si>
    <t>2015 Increases</t>
  </si>
  <si>
    <t>2015 Offsets</t>
  </si>
  <si>
    <t>2015 Request</t>
  </si>
  <si>
    <t>FY 2015 Program Changes by Decision Unit</t>
  </si>
  <si>
    <t>Sequester</t>
  </si>
  <si>
    <t>2013 Actual</t>
  </si>
  <si>
    <t>Crosswalk of 2014 Availability</t>
  </si>
  <si>
    <t>2014 Availability</t>
  </si>
  <si>
    <t>2014 Planned</t>
  </si>
  <si>
    <r>
      <t xml:space="preserve">2013 Appropriation Enacted w/o Balance Rescission </t>
    </r>
    <r>
      <rPr>
        <b/>
        <vertAlign val="superscript"/>
        <sz val="11"/>
        <color theme="1"/>
        <rFont val="Arial"/>
        <family val="2"/>
      </rPr>
      <t>1</t>
    </r>
  </si>
  <si>
    <t>Footnotes:</t>
  </si>
  <si>
    <t>Prevent, disrupt, and defeat terrorist operations before they occur by integrating intelligence and law enforcement efforts to achieve a coordinated response to terrorist threats</t>
  </si>
  <si>
    <t>Combat cyber-based threats and attacks through the use of all available tools, strong public-private partnerships, and the investigation and prosecution of cyber threat actors</t>
  </si>
  <si>
    <t>Combat the threat, incidence, and prevalence of violent crime by leveraging strategic partnerships to investigate, arrest, and prosecute violent offenders and illegal firearms traffickers</t>
  </si>
  <si>
    <t xml:space="preserve">Prevent and intervene in crimes against vulnerable populations and uphold the rights of, and improve services to America’s crime victims </t>
  </si>
  <si>
    <t>Disrupt and dismantle major drug trafficking organizations to combat the threat, trafficking, and use of illegal drugs and the diversion of licit drugs</t>
  </si>
  <si>
    <t>Investigate and prosecute corruption, economic crimes, and transnational organized crime</t>
  </si>
  <si>
    <t xml:space="preserve">Promote and protect American civil rights by preventing and prosecuting discriminatory practices </t>
  </si>
  <si>
    <t>Promote and strengthen relationships and strategies for the administration of justice with law enforcement agencies, organizations, prosecutors, and defenders, through innovative leadership and programs</t>
  </si>
  <si>
    <t>Prevent and respond to genocide and mass atrocities and ensure that perpetrators of such crimes are held accountable in the United States, and if appropriate, their home countries</t>
  </si>
  <si>
    <t>Supplementals</t>
  </si>
  <si>
    <t xml:space="preserve">  2013 Sequester</t>
  </si>
  <si>
    <t>Direct Positions</t>
  </si>
  <si>
    <t>FTE</t>
  </si>
  <si>
    <t>Note: The FTE for FY 2013 is actual and for FY 2014 and FY 2015 is estimated.</t>
  </si>
  <si>
    <t>Location of Description in Narrative</t>
  </si>
  <si>
    <t>2013 Enacted with Rescissions &amp; Sequestration</t>
  </si>
  <si>
    <t>2014 Enacted</t>
  </si>
  <si>
    <t>FY 2014 Enacted</t>
  </si>
  <si>
    <t>A: Organizational Chart</t>
  </si>
  <si>
    <t>2012 template</t>
  </si>
  <si>
    <t>FY 2011 CJ Submission</t>
  </si>
  <si>
    <t>2014 - 2015 Total Change</t>
  </si>
  <si>
    <t xml:space="preserve">Increases: </t>
  </si>
  <si>
    <t>Cyber Security</t>
  </si>
  <si>
    <t>Intellectual Property Crime</t>
  </si>
  <si>
    <t>MLAT Reform</t>
  </si>
  <si>
    <t>Criminal Division</t>
  </si>
  <si>
    <t>Enforcing Federal Criminal Law</t>
  </si>
  <si>
    <t>[2]</t>
  </si>
  <si>
    <r>
      <rPr>
        <u/>
        <sz val="9"/>
        <color theme="1"/>
        <rFont val="Arial"/>
        <family val="2"/>
      </rPr>
      <t xml:space="preserve">FERS Regular/Law Enforcement Retirement Contribution:
</t>
    </r>
    <r>
      <rPr>
        <sz val="9"/>
        <color theme="1"/>
        <rFont val="Arial"/>
        <family val="2"/>
      </rPr>
      <t xml:space="preserve">Effective October 1, 2014 (FY 2015), the </t>
    </r>
    <r>
      <rPr>
        <b/>
        <sz val="9"/>
        <color theme="1"/>
        <rFont val="Arial"/>
        <family val="2"/>
      </rPr>
      <t xml:space="preserve">new agency contribution rates of 13.2% (up from the current 11.9%, or an increase of 1.3%) and 28.8% for law enforcement personnel (up from the current 26.3%, or an increase of 2.5%).  </t>
    </r>
    <r>
      <rPr>
        <sz val="9"/>
        <color theme="1"/>
        <rFont val="Arial"/>
        <family val="2"/>
      </rPr>
      <t xml:space="preserve">The amount requested, $1,295,000, represents the funds needed to cover this increase. </t>
    </r>
  </si>
  <si>
    <r>
      <rPr>
        <u/>
        <sz val="9"/>
        <color theme="1"/>
        <rFont val="Arial"/>
        <family val="2"/>
      </rPr>
      <t>Employee Compensation Fund:</t>
    </r>
    <r>
      <rPr>
        <sz val="9"/>
        <color theme="1"/>
        <rFont val="Arial"/>
        <family val="2"/>
      </rPr>
      <t xml:space="preserve">
The $11,000 request reflects anticipated changes in payments to the Department of Labor for injury benefits under the Federal Employee Compensation Act.</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</si>
  <si>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$212,000 is necessary to meet our increased retirement obligations as a result of this conversion.</t>
    </r>
  </si>
  <si>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$1,203,000 is required to meet our commitment to GSA.  The costs associated with GSA rent were derived through the use of an automated system, which uses the latest inventory data, including rate increases to be effective FY 2015 for each building currently occupied by Department of Justice components, as well as the costs of new space to be occupied.  GSA provides data on the rate increases.</t>
    </r>
  </si>
  <si>
    <r>
      <t>Guard Services:</t>
    </r>
    <r>
      <rPr>
        <sz val="9"/>
        <color theme="1"/>
        <rFont val="Arial"/>
        <family val="2"/>
      </rPr>
      <t xml:space="preserve">
This includes Department of Homeland Security (DHS) Federal Protective Service charges, Justice Protective Service charges and other security services across the country.  The requested increase of $40,000 is required to meet these commitments.</t>
    </r>
  </si>
  <si>
    <r>
      <t>Education Allowance</t>
    </r>
    <r>
      <rPr>
        <sz val="9"/>
        <color theme="1"/>
        <rFont val="Arial"/>
        <family val="2"/>
      </rPr>
      <t>:
For employees stationed abroad, components are obligated to meet the educational expenses incurred by an employee in providing adequate elementary (grades K-8) and secondary (grades 9-12) education for dependent children at post.  $47,000 reflects the increase in cost to support existing staffing levels.</t>
    </r>
  </si>
  <si>
    <r>
      <t>Government Leased Quarter (GLQ) Requirements</t>
    </r>
    <r>
      <rPr>
        <sz val="9"/>
        <color theme="1"/>
        <rFont val="Arial"/>
        <family val="2"/>
      </rPr>
      <t>:
GLQ is a program managed by the Department of State (DOS) and provides government employees stationed overseas with housing and utilities.  DOS exercises authority for leases and control of the GLQs and negotiates the lease for components.  $313,000 reflects the change in cost to support existing staffing levels.</t>
    </r>
  </si>
  <si>
    <r>
      <t xml:space="preserve">International Cooperative Administrative Support Services (ICASS):
</t>
    </r>
    <r>
      <rPr>
        <sz val="9"/>
        <color theme="1"/>
        <rFont val="Arial"/>
        <family val="2"/>
      </rPr>
      <t xml:space="preserve">The Department of State charges agencies for administrative support provided to staff based overseas.  Charges are determined by a cost distribution system.  The FY 2015 request is based on the projected FY 2014 bill for post invoices and other ICASS costs. </t>
    </r>
  </si>
  <si>
    <t>Enforcing Federal Criminal Laws</t>
  </si>
  <si>
    <t>U.S. Department of State</t>
  </si>
  <si>
    <t>Interagency Crime and Drug Enforcement</t>
  </si>
  <si>
    <t>Asset Forfeiture Fund</t>
  </si>
  <si>
    <t>All Other Sources</t>
  </si>
  <si>
    <t>Forensic/Physical Sciences (1300-1399)</t>
  </si>
  <si>
    <t>Travel Services (2101)</t>
  </si>
  <si>
    <t>Education/Training (1700-1799)</t>
  </si>
  <si>
    <t>Subtract - Reallocations</t>
  </si>
  <si>
    <t>IP Enforcement</t>
  </si>
  <si>
    <t>Reallocation</t>
  </si>
  <si>
    <t>1) The 2013 Enacted appropriation includes the 2 across-the-board rescissions of 1.877% and 0.2%.</t>
  </si>
  <si>
    <t>$1,900,000 was reprogrammed from ALS to the Division.</t>
  </si>
  <si>
    <t>Funding includes $143,000 for ALS and $281,000 for Deepwater Horizon Fraud Task Force Supplemental.</t>
  </si>
  <si>
    <t xml:space="preserve">Funding includes $28,000 for ALS and $2,000 from Deepwater Horizon Fraud Task Force Supplemental. </t>
  </si>
  <si>
    <t>Funding includes $1,351,000 for ALS.</t>
  </si>
  <si>
    <t xml:space="preserve">    MLAT Reform</t>
  </si>
  <si>
    <r>
      <t>Health Insurance:</t>
    </r>
    <r>
      <rPr>
        <sz val="9"/>
        <color theme="1"/>
        <rFont val="Arial"/>
        <family val="2"/>
      </rPr>
      <t xml:space="preserve">
Effective January 2015, the component's contribution to Federal employees' health insurance increases by 3.8 percent.  Applied against the 2014 estimate of $5,246,000, the additional amount required is $172,000.</t>
    </r>
  </si>
  <si>
    <r>
      <t xml:space="preserve">2015 Pay Raise:
</t>
    </r>
    <r>
      <rPr>
        <sz val="9"/>
        <color theme="1"/>
        <rFont val="Arial"/>
        <family val="2"/>
      </rPr>
      <t>This request provides for a proposed 1 percent pay raise to be effective in January of 2015.  The amount request, $741,000, represents the pay amounts for 3/4 of the fiscal year plus appropriate benefits ($585,390 for pay and $155,610 for benefits.)</t>
    </r>
  </si>
  <si>
    <r>
      <t xml:space="preserve">Annualization of 2014 Pay Raise:
</t>
    </r>
    <r>
      <rPr>
        <sz val="9"/>
        <color theme="1"/>
        <rFont val="Arial"/>
        <family val="2"/>
      </rPr>
      <t>This pay annualization represents first quarter amounts (October through December) of the 2014 pay increase of 1.0% included in the 2014 President's Budget.  The amount requested $273,000, represents the pay amounts for 1/4 of the fiscal year plus appropriate benefits ($215,670 for pay and $57,330 for benefits).</t>
    </r>
  </si>
  <si>
    <r>
      <t xml:space="preserve">Capital Security Cost Sharing (CSCS):
</t>
    </r>
    <r>
      <rPr>
        <sz val="9"/>
        <color theme="1"/>
        <rFont val="Arial"/>
        <family val="2"/>
      </rPr>
      <t xml:space="preserve">Per P.L. 108-447 and subsequent acts, “all agencies with personnel overseas subject to chief of mission authority…shall participate and provide funding in advance for their share of costs of providing new, safe, secure U.S. diplomatic facilities, without offsets, on the basis of the total overseas presence of each agency as determined by the Secretary of State.”  Originally authorized for FY 2000-2004, the program has been extended annually by OMB and Congress and has also been expanded beyond new embassy construction to include maintenance and renovation costs of the new facilities.  For the purpose of this program, State’s personnel totals for DOJ include current and projected staffing.  The estimated cost to the Department, as provided by State, for FY 2015 is $123,700,000.  
</t>
    </r>
    <r>
      <rPr>
        <u/>
        <sz val="9"/>
        <color theme="1"/>
        <rFont val="Arial"/>
        <family val="2"/>
      </rPr>
      <t xml:space="preserve">
</t>
    </r>
  </si>
  <si>
    <t>Total Increases</t>
  </si>
  <si>
    <t>Prevent Crime, Protect the Rights of the American People, and Enforce Federal Law</t>
  </si>
  <si>
    <t>Ensure and Support the Fair, Impartial, Efficient, and Transparent Administration of Justice at the Federal, State, Local, Tribal and International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</si>
</sst>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3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sz val="14"/>
      <color theme="0"/>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i/>
      <sz val="11"/>
      <color theme="1"/>
      <name val="Arial"/>
      <family val="2"/>
    </font>
    <font>
      <b/>
      <vertAlign val="superscript"/>
      <sz val="11"/>
      <color theme="1"/>
      <name val="Arial"/>
      <family val="2"/>
    </font>
    <font>
      <sz val="10"/>
      <name val="Arial"/>
      <family val="2"/>
    </font>
    <font>
      <sz val="12"/>
      <name val="Arial"/>
      <family val="2"/>
    </font>
    <font>
      <sz val="9"/>
      <color rgb="FF1F497D"/>
      <name val="Arial"/>
      <family val="2"/>
    </font>
    <font>
      <b/>
      <sz val="12"/>
      <name val="Arial"/>
      <family val="2"/>
    </font>
    <font>
      <sz val="12"/>
      <name val="Arial"/>
      <family val="2"/>
    </font>
    <font>
      <b/>
      <sz val="16"/>
      <name val="Times New Roman"/>
      <family val="1"/>
    </font>
    <font>
      <sz val="8"/>
      <color indexed="9"/>
      <name val="Arial"/>
      <family val="2"/>
    </font>
    <font>
      <sz val="10"/>
      <color indexed="9"/>
      <name val="Times New Roman"/>
      <family val="1"/>
    </font>
    <font>
      <b/>
      <sz val="12"/>
      <color indexed="9"/>
      <name val="Arial"/>
      <family val="2"/>
    </font>
  </fonts>
  <fills count="3">
    <fill>
      <patternFill patternType="none"/>
    </fill>
    <fill>
      <patternFill patternType="gray125"/>
    </fill>
    <fill>
      <patternFill patternType="solid">
        <fgColor indexed="9"/>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right style="medium">
        <color auto="1"/>
      </right>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style="thin">
        <color auto="1"/>
      </left>
      <right/>
      <top style="thin">
        <color auto="1"/>
      </top>
      <bottom style="dashed">
        <color theme="0" tint="-0.14996795556505021"/>
      </bottom>
      <diagonal/>
    </border>
    <border>
      <left style="thin">
        <color auto="1"/>
      </left>
      <right/>
      <top style="dashed">
        <color theme="0" tint="-0.14996795556505021"/>
      </top>
      <bottom style="dashed">
        <color theme="0" tint="-0.14996795556505021"/>
      </bottom>
      <diagonal/>
    </border>
    <border>
      <left style="thin">
        <color auto="1"/>
      </left>
      <right/>
      <top style="dashed">
        <color theme="0" tint="-0.14996795556505021"/>
      </top>
      <bottom style="thin">
        <color auto="1"/>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medium">
        <color auto="1"/>
      </right>
      <top/>
      <bottom/>
      <diagonal/>
    </border>
  </borders>
  <cellStyleXfs count="21">
    <xf numFmtId="0" fontId="0" fillId="0" borderId="0"/>
    <xf numFmtId="43" fontId="13" fillId="0" borderId="0" applyFont="0" applyFill="0" applyBorder="0" applyAlignment="0" applyProtection="0"/>
    <xf numFmtId="0" fontId="29" fillId="0" borderId="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0" fontId="30" fillId="0" borderId="0"/>
    <xf numFmtId="0" fontId="30" fillId="0" borderId="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0" fillId="0" borderId="0"/>
    <xf numFmtId="0" fontId="33" fillId="0" borderId="0"/>
  </cellStyleXfs>
  <cellXfs count="324">
    <xf numFmtId="0" fontId="0" fillId="0" borderId="0" xfId="0"/>
    <xf numFmtId="3" fontId="17" fillId="0" borderId="6" xfId="0" applyNumberFormat="1" applyFont="1" applyBorder="1" applyAlignment="1">
      <alignment horizontal="center" vertical="top" wrapText="1"/>
    </xf>
    <xf numFmtId="3" fontId="17" fillId="0" borderId="7" xfId="0" applyNumberFormat="1" applyFont="1" applyBorder="1" applyAlignment="1">
      <alignment horizontal="center" vertical="top" wrapText="1"/>
    </xf>
    <xf numFmtId="164" fontId="17" fillId="0" borderId="8" xfId="1" applyNumberFormat="1" applyFont="1" applyBorder="1" applyAlignment="1">
      <alignment horizontal="center" vertical="top" wrapText="1"/>
    </xf>
    <xf numFmtId="0" fontId="18" fillId="0" borderId="0" xfId="0" applyFont="1"/>
    <xf numFmtId="0" fontId="17" fillId="0" borderId="0" xfId="0" applyFont="1"/>
    <xf numFmtId="0" fontId="15" fillId="0" borderId="0" xfId="0" applyFont="1" applyAlignment="1"/>
    <xf numFmtId="0" fontId="16" fillId="0" borderId="0" xfId="0" applyFont="1" applyAlignment="1"/>
    <xf numFmtId="0" fontId="14" fillId="0" borderId="0" xfId="0" applyFont="1" applyAlignment="1"/>
    <xf numFmtId="0" fontId="12" fillId="0" borderId="0" xfId="0" applyFont="1"/>
    <xf numFmtId="0" fontId="12" fillId="0" borderId="0" xfId="0" applyFont="1" applyAlignment="1"/>
    <xf numFmtId="0" fontId="12" fillId="0" borderId="1" xfId="0" applyFont="1" applyBorder="1" applyAlignment="1">
      <alignment horizontal="center" vertical="top" wrapText="1"/>
    </xf>
    <xf numFmtId="0" fontId="12" fillId="0" borderId="14" xfId="0" applyFont="1" applyBorder="1" applyAlignment="1">
      <alignment horizontal="center" vertical="top" wrapText="1"/>
    </xf>
    <xf numFmtId="0" fontId="12" fillId="0" borderId="10" xfId="0" applyFont="1" applyBorder="1" applyAlignment="1">
      <alignment horizontal="left" indent="3"/>
    </xf>
    <xf numFmtId="0" fontId="17" fillId="0" borderId="16" xfId="0" applyFont="1" applyBorder="1" applyAlignment="1">
      <alignment horizontal="right"/>
    </xf>
    <xf numFmtId="0" fontId="12" fillId="0" borderId="17" xfId="0" applyFont="1" applyBorder="1" applyAlignment="1">
      <alignment horizontal="left" indent="3"/>
    </xf>
    <xf numFmtId="0" fontId="12" fillId="0" borderId="18" xfId="0" applyFont="1" applyBorder="1"/>
    <xf numFmtId="0" fontId="12" fillId="0" borderId="19" xfId="0" applyFont="1" applyBorder="1"/>
    <xf numFmtId="0" fontId="12" fillId="0" borderId="20" xfId="0" applyFont="1" applyBorder="1" applyAlignment="1">
      <alignment horizontal="left" indent="3"/>
    </xf>
    <xf numFmtId="0" fontId="12" fillId="0" borderId="20" xfId="0" applyFont="1" applyBorder="1" applyAlignment="1">
      <alignment horizontal="left" indent="5"/>
    </xf>
    <xf numFmtId="0" fontId="12" fillId="0" borderId="23" xfId="0" applyFont="1" applyBorder="1" applyAlignment="1">
      <alignment horizontal="left" indent="5"/>
    </xf>
    <xf numFmtId="0" fontId="12" fillId="0" borderId="6" xfId="0" applyFont="1" applyBorder="1" applyAlignment="1">
      <alignment horizontal="left" indent="3"/>
    </xf>
    <xf numFmtId="0" fontId="20" fillId="0" borderId="0" xfId="0" applyFont="1" applyAlignment="1"/>
    <xf numFmtId="0" fontId="11" fillId="0" borderId="1" xfId="0" applyFont="1" applyBorder="1" applyAlignment="1">
      <alignment horizontal="center" vertical="top" wrapText="1"/>
    </xf>
    <xf numFmtId="0" fontId="11" fillId="0" borderId="0" xfId="0" applyFont="1"/>
    <xf numFmtId="0" fontId="17" fillId="0" borderId="6" xfId="0" applyFont="1" applyBorder="1" applyAlignment="1">
      <alignment horizontal="right"/>
    </xf>
    <xf numFmtId="0" fontId="17" fillId="0" borderId="31" xfId="0" applyFont="1" applyBorder="1" applyAlignment="1">
      <alignment horizontal="right"/>
    </xf>
    <xf numFmtId="0" fontId="11" fillId="0" borderId="36" xfId="0" applyFont="1" applyBorder="1" applyAlignment="1">
      <alignment horizontal="left" indent="3"/>
    </xf>
    <xf numFmtId="0" fontId="11" fillId="0" borderId="0" xfId="0" applyFont="1" applyAlignment="1">
      <alignment vertical="top" wrapText="1"/>
    </xf>
    <xf numFmtId="0" fontId="11" fillId="0" borderId="14" xfId="0" applyFont="1" applyBorder="1" applyAlignment="1">
      <alignment horizontal="center" vertical="top" wrapText="1"/>
    </xf>
    <xf numFmtId="3" fontId="12" fillId="0" borderId="21" xfId="0" applyNumberFormat="1" applyFont="1" applyBorder="1"/>
    <xf numFmtId="3" fontId="12" fillId="0" borderId="21" xfId="1" applyNumberFormat="1" applyFont="1" applyBorder="1"/>
    <xf numFmtId="3" fontId="11" fillId="0" borderId="21" xfId="0" applyNumberFormat="1" applyFont="1" applyBorder="1"/>
    <xf numFmtId="3" fontId="11" fillId="0" borderId="22" xfId="0" applyNumberFormat="1" applyFont="1" applyBorder="1"/>
    <xf numFmtId="3" fontId="17" fillId="0" borderId="38" xfId="0" applyNumberFormat="1" applyFont="1" applyBorder="1"/>
    <xf numFmtId="3" fontId="17" fillId="0" borderId="39" xfId="0" applyNumberFormat="1" applyFont="1" applyBorder="1"/>
    <xf numFmtId="0" fontId="17" fillId="0" borderId="37" xfId="0" applyFont="1" applyBorder="1" applyAlignment="1">
      <alignment horizontal="right"/>
    </xf>
    <xf numFmtId="0" fontId="17" fillId="0" borderId="43" xfId="0" applyFont="1" applyBorder="1" applyAlignment="1">
      <alignment vertical="top"/>
    </xf>
    <xf numFmtId="0" fontId="12" fillId="0" borderId="44" xfId="0" applyFont="1" applyBorder="1" applyAlignment="1">
      <alignment vertical="top"/>
    </xf>
    <xf numFmtId="0" fontId="12" fillId="0" borderId="45" xfId="0" applyFont="1" applyBorder="1"/>
    <xf numFmtId="0" fontId="12" fillId="0" borderId="46" xfId="0" applyFont="1" applyBorder="1"/>
    <xf numFmtId="0" fontId="17" fillId="0" borderId="31" xfId="0" applyFont="1" applyBorder="1" applyAlignment="1">
      <alignment horizontal="center"/>
    </xf>
    <xf numFmtId="3" fontId="17" fillId="0" borderId="7" xfId="0" applyNumberFormat="1" applyFont="1" applyBorder="1"/>
    <xf numFmtId="0" fontId="17" fillId="0" borderId="29" xfId="0" applyFont="1" applyBorder="1" applyAlignment="1">
      <alignment vertical="top" wrapText="1"/>
    </xf>
    <xf numFmtId="0" fontId="11" fillId="0" borderId="30" xfId="0" applyFont="1" applyBorder="1" applyAlignment="1">
      <alignment vertical="top"/>
    </xf>
    <xf numFmtId="0" fontId="17" fillId="0" borderId="37" xfId="0" applyFont="1" applyBorder="1" applyAlignment="1">
      <alignment horizontal="right" vertical="top"/>
    </xf>
    <xf numFmtId="0" fontId="22" fillId="0" borderId="34" xfId="0" applyFont="1" applyBorder="1" applyAlignment="1">
      <alignment vertical="center" wrapText="1"/>
    </xf>
    <xf numFmtId="0" fontId="25" fillId="0" borderId="0" xfId="0" applyFont="1" applyAlignment="1"/>
    <xf numFmtId="0" fontId="23" fillId="0" borderId="0" xfId="0" applyFont="1"/>
    <xf numFmtId="0" fontId="23" fillId="0" borderId="44" xfId="0" applyFont="1" applyBorder="1" applyAlignment="1">
      <alignment vertical="top"/>
    </xf>
    <xf numFmtId="0" fontId="23" fillId="0" borderId="45" xfId="0" applyFont="1" applyBorder="1"/>
    <xf numFmtId="0" fontId="25" fillId="0" borderId="0" xfId="0" applyFont="1"/>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3" fontId="22" fillId="0" borderId="38" xfId="0" applyNumberFormat="1" applyFont="1" applyBorder="1"/>
    <xf numFmtId="3" fontId="23" fillId="0" borderId="18" xfId="0" applyNumberFormat="1" applyFont="1" applyBorder="1"/>
    <xf numFmtId="0" fontId="23" fillId="0" borderId="43" xfId="0" applyFont="1" applyBorder="1" applyAlignment="1">
      <alignment vertical="top"/>
    </xf>
    <xf numFmtId="3" fontId="22" fillId="0" borderId="21" xfId="0" applyNumberFormat="1" applyFont="1" applyBorder="1"/>
    <xf numFmtId="3" fontId="22" fillId="0" borderId="50" xfId="0" applyNumberFormat="1" applyFont="1" applyBorder="1"/>
    <xf numFmtId="0" fontId="23" fillId="0" borderId="48" xfId="0" applyFont="1" applyBorder="1" applyAlignment="1">
      <alignment vertical="top"/>
    </xf>
    <xf numFmtId="0" fontId="23" fillId="0" borderId="47" xfId="0" applyFont="1" applyBorder="1" applyAlignment="1">
      <alignment vertical="top"/>
    </xf>
    <xf numFmtId="3" fontId="22" fillId="0" borderId="54" xfId="0" applyNumberFormat="1" applyFont="1" applyBorder="1"/>
    <xf numFmtId="0" fontId="22" fillId="0" borderId="3" xfId="0" applyFont="1" applyBorder="1" applyAlignment="1">
      <alignment horizontal="center" vertical="center" wrapText="1"/>
    </xf>
    <xf numFmtId="3" fontId="23" fillId="0" borderId="22" xfId="0" applyNumberFormat="1" applyFont="1" applyBorder="1"/>
    <xf numFmtId="3" fontId="22" fillId="0" borderId="39" xfId="0" applyNumberFormat="1" applyFont="1" applyBorder="1"/>
    <xf numFmtId="3" fontId="23" fillId="0" borderId="19" xfId="0" applyNumberFormat="1" applyFont="1" applyBorder="1"/>
    <xf numFmtId="3" fontId="22" fillId="0" borderId="55" xfId="0" applyNumberFormat="1" applyFont="1" applyBorder="1"/>
    <xf numFmtId="3" fontId="22" fillId="0" borderId="56" xfId="0" applyNumberFormat="1" applyFont="1" applyBorder="1"/>
    <xf numFmtId="0" fontId="14" fillId="0" borderId="34" xfId="0" applyFont="1" applyBorder="1" applyAlignment="1"/>
    <xf numFmtId="0" fontId="18" fillId="0" borderId="0" xfId="0" applyFont="1" applyAlignment="1"/>
    <xf numFmtId="0" fontId="10" fillId="0" borderId="1" xfId="0" applyFont="1" applyBorder="1" applyAlignment="1">
      <alignment horizontal="center" vertical="top" wrapText="1"/>
    </xf>
    <xf numFmtId="0" fontId="17" fillId="0" borderId="0" xfId="0" applyFont="1" applyBorder="1" applyAlignment="1">
      <alignment horizontal="center" vertical="center" wrapText="1"/>
    </xf>
    <xf numFmtId="0" fontId="10" fillId="0" borderId="14" xfId="0" applyFont="1" applyBorder="1" applyAlignment="1">
      <alignment horizontal="center" vertical="top" wrapText="1"/>
    </xf>
    <xf numFmtId="0" fontId="12" fillId="0" borderId="43" xfId="0" applyFont="1" applyBorder="1"/>
    <xf numFmtId="0" fontId="12" fillId="0" borderId="48" xfId="0" applyFont="1" applyBorder="1"/>
    <xf numFmtId="0" fontId="12" fillId="0" borderId="44" xfId="0" applyFont="1" applyBorder="1"/>
    <xf numFmtId="0" fontId="12" fillId="0" borderId="48" xfId="0" applyFont="1" applyBorder="1" applyAlignment="1">
      <alignment horizontal="left" indent="1"/>
    </xf>
    <xf numFmtId="0" fontId="12" fillId="0" borderId="44" xfId="0" applyFont="1" applyBorder="1" applyAlignment="1">
      <alignment horizontal="left" indent="1"/>
    </xf>
    <xf numFmtId="0" fontId="17" fillId="0" borderId="9" xfId="0" applyFont="1" applyBorder="1" applyAlignment="1">
      <alignment horizontal="center"/>
    </xf>
    <xf numFmtId="0" fontId="10" fillId="0" borderId="17" xfId="0" applyFont="1" applyBorder="1" applyAlignment="1">
      <alignment horizontal="left" indent="2"/>
    </xf>
    <xf numFmtId="0" fontId="10" fillId="0" borderId="20" xfId="0" applyFont="1" applyBorder="1" applyAlignment="1">
      <alignment horizontal="left" indent="2"/>
    </xf>
    <xf numFmtId="0" fontId="27" fillId="0" borderId="20" xfId="0" applyFont="1" applyBorder="1" applyAlignment="1">
      <alignment horizontal="left" indent="8"/>
    </xf>
    <xf numFmtId="0" fontId="17" fillId="0" borderId="20" xfId="0" applyFont="1" applyBorder="1"/>
    <xf numFmtId="0" fontId="17" fillId="0" borderId="20" xfId="0" applyFont="1" applyBorder="1" applyAlignment="1">
      <alignment horizontal="center"/>
    </xf>
    <xf numFmtId="0" fontId="17" fillId="0" borderId="62" xfId="0" applyFont="1" applyBorder="1" applyAlignment="1">
      <alignment horizontal="center"/>
    </xf>
    <xf numFmtId="0" fontId="10" fillId="0" borderId="62" xfId="0" applyFont="1" applyBorder="1" applyAlignment="1">
      <alignment horizontal="left" wrapText="1" indent="2"/>
    </xf>
    <xf numFmtId="0" fontId="10" fillId="0" borderId="65" xfId="0" applyFont="1" applyBorder="1"/>
    <xf numFmtId="0" fontId="11" fillId="0" borderId="0" xfId="0" applyFont="1" applyBorder="1" applyAlignment="1">
      <alignment horizontal="center" vertical="top" wrapText="1"/>
    </xf>
    <xf numFmtId="0" fontId="11" fillId="0" borderId="0" xfId="0" applyFont="1" applyBorder="1"/>
    <xf numFmtId="0" fontId="17" fillId="0" borderId="0" xfId="0" applyFont="1" applyBorder="1"/>
    <xf numFmtId="0" fontId="17" fillId="0" borderId="0" xfId="0" applyFont="1" applyBorder="1" applyAlignment="1">
      <alignment horizontal="right" indent="1"/>
    </xf>
    <xf numFmtId="0" fontId="12" fillId="0" borderId="0" xfId="0" applyFont="1" applyBorder="1"/>
    <xf numFmtId="0" fontId="10" fillId="0" borderId="18" xfId="0" applyFont="1" applyBorder="1" applyAlignment="1">
      <alignment horizontal="left" indent="1"/>
    </xf>
    <xf numFmtId="0" fontId="10" fillId="0" borderId="50" xfId="0" applyFont="1" applyBorder="1" applyAlignment="1">
      <alignment horizontal="left" indent="1"/>
    </xf>
    <xf numFmtId="0" fontId="10" fillId="0" borderId="38" xfId="0" applyFont="1" applyBorder="1" applyAlignment="1">
      <alignment horizontal="left" indent="1"/>
    </xf>
    <xf numFmtId="0" fontId="10" fillId="0" borderId="50" xfId="0" applyFont="1" applyBorder="1" applyAlignment="1">
      <alignment horizontal="left" indent="3"/>
    </xf>
    <xf numFmtId="0" fontId="10" fillId="0" borderId="15" xfId="0" applyFont="1" applyBorder="1" applyAlignment="1">
      <alignment horizontal="left" indent="1"/>
    </xf>
    <xf numFmtId="0" fontId="17" fillId="0" borderId="1" xfId="0" applyFont="1" applyBorder="1" applyAlignment="1">
      <alignment horizontal="right" indent="1"/>
    </xf>
    <xf numFmtId="0" fontId="17" fillId="0" borderId="71" xfId="0" applyFont="1" applyBorder="1"/>
    <xf numFmtId="3" fontId="17" fillId="0" borderId="20" xfId="0" applyNumberFormat="1" applyFont="1" applyBorder="1"/>
    <xf numFmtId="3" fontId="17" fillId="0" borderId="21" xfId="0" applyNumberFormat="1" applyFont="1" applyBorder="1"/>
    <xf numFmtId="0" fontId="17" fillId="0" borderId="72" xfId="0" applyFont="1" applyBorder="1" applyAlignment="1">
      <alignment horizontal="left" indent="1"/>
    </xf>
    <xf numFmtId="3" fontId="17" fillId="0" borderId="22" xfId="0" applyNumberFormat="1" applyFont="1" applyBorder="1"/>
    <xf numFmtId="0" fontId="17" fillId="0" borderId="72" xfId="0" applyFont="1" applyBorder="1"/>
    <xf numFmtId="0" fontId="17" fillId="0" borderId="70" xfId="0" applyFont="1" applyBorder="1" applyAlignment="1">
      <alignment horizontal="left"/>
    </xf>
    <xf numFmtId="3" fontId="17" fillId="0" borderId="44" xfId="0" applyNumberFormat="1" applyFont="1" applyBorder="1"/>
    <xf numFmtId="3" fontId="17" fillId="0" borderId="73" xfId="0" applyNumberFormat="1" applyFont="1" applyBorder="1"/>
    <xf numFmtId="0" fontId="17" fillId="0" borderId="72" xfId="0" applyFont="1" applyBorder="1" applyAlignment="1">
      <alignment horizontal="left"/>
    </xf>
    <xf numFmtId="0" fontId="17" fillId="0" borderId="71" xfId="0" applyFont="1" applyBorder="1" applyAlignment="1">
      <alignment horizontal="left" indent="1"/>
    </xf>
    <xf numFmtId="0" fontId="17" fillId="0" borderId="75" xfId="0" applyFont="1" applyBorder="1"/>
    <xf numFmtId="3" fontId="17" fillId="0" borderId="76" xfId="0" applyNumberFormat="1" applyFont="1" applyBorder="1"/>
    <xf numFmtId="3" fontId="17" fillId="0" borderId="64" xfId="0" applyNumberFormat="1" applyFont="1" applyBorder="1"/>
    <xf numFmtId="3" fontId="17" fillId="0" borderId="77" xfId="0" applyNumberFormat="1" applyFont="1" applyBorder="1"/>
    <xf numFmtId="0" fontId="17" fillId="0" borderId="4" xfId="0" applyFont="1" applyBorder="1" applyAlignment="1">
      <alignment horizontal="center" vertical="center" wrapText="1"/>
    </xf>
    <xf numFmtId="0" fontId="12" fillId="0" borderId="66" xfId="0" applyFont="1" applyBorder="1" applyAlignment="1">
      <alignment horizontal="left" indent="3"/>
    </xf>
    <xf numFmtId="0" fontId="9" fillId="0" borderId="17" xfId="0" applyFont="1" applyBorder="1" applyAlignment="1">
      <alignment horizontal="left" indent="2"/>
    </xf>
    <xf numFmtId="3" fontId="17" fillId="0" borderId="32" xfId="0" applyNumberFormat="1" applyFont="1" applyBorder="1"/>
    <xf numFmtId="3" fontId="17" fillId="0" borderId="15" xfId="0" applyNumberFormat="1" applyFont="1" applyBorder="1"/>
    <xf numFmtId="3" fontId="17" fillId="0" borderId="78" xfId="0" applyNumberFormat="1" applyFont="1" applyBorder="1"/>
    <xf numFmtId="0" fontId="9" fillId="0" borderId="1" xfId="0" applyFont="1" applyBorder="1" applyAlignment="1">
      <alignment horizontal="center" vertical="top" wrapText="1"/>
    </xf>
    <xf numFmtId="0" fontId="9" fillId="0" borderId="66" xfId="0" applyFont="1" applyBorder="1" applyAlignment="1">
      <alignment horizontal="left" indent="3"/>
    </xf>
    <xf numFmtId="0" fontId="9" fillId="0" borderId="20" xfId="0" applyFont="1" applyBorder="1" applyAlignment="1">
      <alignment horizontal="left" indent="3"/>
    </xf>
    <xf numFmtId="0" fontId="9" fillId="0" borderId="6" xfId="0" applyFont="1" applyBorder="1" applyAlignment="1">
      <alignment horizontal="left" indent="3"/>
    </xf>
    <xf numFmtId="0" fontId="8" fillId="0" borderId="1" xfId="0" applyFont="1" applyBorder="1" applyAlignment="1">
      <alignment horizontal="center" vertical="top" wrapText="1"/>
    </xf>
    <xf numFmtId="0" fontId="8" fillId="0" borderId="20" xfId="0" applyFont="1" applyBorder="1" applyAlignment="1">
      <alignment horizontal="left" indent="3"/>
    </xf>
    <xf numFmtId="0" fontId="8" fillId="0" borderId="6" xfId="0" applyFont="1" applyBorder="1" applyAlignment="1">
      <alignment horizontal="left" indent="3"/>
    </xf>
    <xf numFmtId="0" fontId="8" fillId="0" borderId="51" xfId="0" applyFont="1" applyBorder="1"/>
    <xf numFmtId="0" fontId="8" fillId="0" borderId="20" xfId="0" applyFont="1" applyBorder="1" applyAlignment="1">
      <alignment horizontal="left" indent="2"/>
    </xf>
    <xf numFmtId="0" fontId="17" fillId="0" borderId="4" xfId="0" applyFont="1" applyBorder="1" applyAlignment="1">
      <alignment horizontal="center" vertical="center" wrapText="1"/>
    </xf>
    <xf numFmtId="0" fontId="7" fillId="0" borderId="50" xfId="0" applyFont="1" applyBorder="1" applyAlignment="1">
      <alignment horizontal="left" indent="1"/>
    </xf>
    <xf numFmtId="0" fontId="6" fillId="0" borderId="36" xfId="0" applyFont="1" applyBorder="1" applyAlignment="1">
      <alignment horizontal="left" indent="2"/>
    </xf>
    <xf numFmtId="0" fontId="8" fillId="0" borderId="79" xfId="0" applyFont="1" applyBorder="1" applyAlignment="1">
      <alignment horizontal="left" indent="1"/>
    </xf>
    <xf numFmtId="0" fontId="8" fillId="0" borderId="10" xfId="0" applyFont="1" applyBorder="1" applyAlignment="1">
      <alignment horizontal="left" indent="1"/>
    </xf>
    <xf numFmtId="0" fontId="6" fillId="0" borderId="20" xfId="0" applyFont="1" applyBorder="1" applyAlignment="1">
      <alignment horizontal="left" indent="2"/>
    </xf>
    <xf numFmtId="3" fontId="17" fillId="0" borderId="48" xfId="0" applyNumberFormat="1" applyFont="1" applyBorder="1"/>
    <xf numFmtId="3" fontId="17" fillId="0" borderId="50" xfId="0" applyNumberFormat="1" applyFont="1" applyBorder="1"/>
    <xf numFmtId="3" fontId="17" fillId="0" borderId="80" xfId="0" applyNumberFormat="1" applyFont="1" applyBorder="1"/>
    <xf numFmtId="3" fontId="17" fillId="0" borderId="45" xfId="0" applyNumberFormat="1" applyFont="1" applyBorder="1"/>
    <xf numFmtId="3" fontId="17" fillId="0" borderId="66" xfId="0" applyNumberFormat="1" applyFont="1" applyBorder="1"/>
    <xf numFmtId="3" fontId="17" fillId="0" borderId="55" xfId="0" applyNumberFormat="1" applyFont="1" applyBorder="1"/>
    <xf numFmtId="3" fontId="17" fillId="0" borderId="81" xfId="0" applyNumberFormat="1" applyFont="1" applyBorder="1"/>
    <xf numFmtId="0" fontId="5" fillId="0" borderId="1" xfId="0" applyFont="1" applyBorder="1" applyAlignment="1">
      <alignment horizontal="center" vertical="top" wrapText="1"/>
    </xf>
    <xf numFmtId="3" fontId="12" fillId="0" borderId="18" xfId="0" applyNumberFormat="1" applyFont="1" applyBorder="1"/>
    <xf numFmtId="3" fontId="12" fillId="0" borderId="19" xfId="0" applyNumberFormat="1" applyFont="1" applyBorder="1"/>
    <xf numFmtId="3" fontId="12" fillId="0" borderId="22" xfId="0" applyNumberFormat="1" applyFont="1" applyBorder="1"/>
    <xf numFmtId="3" fontId="12" fillId="0" borderId="2" xfId="0" applyNumberFormat="1" applyFont="1" applyBorder="1"/>
    <xf numFmtId="3" fontId="12" fillId="0" borderId="11" xfId="0" applyNumberFormat="1" applyFont="1" applyBorder="1"/>
    <xf numFmtId="3" fontId="17" fillId="0" borderId="1" xfId="0" applyNumberFormat="1" applyFont="1" applyBorder="1"/>
    <xf numFmtId="3" fontId="17" fillId="0" borderId="14" xfId="0" applyNumberFormat="1" applyFont="1" applyBorder="1"/>
    <xf numFmtId="3" fontId="17" fillId="0" borderId="18" xfId="0" applyNumberFormat="1" applyFont="1" applyBorder="1"/>
    <xf numFmtId="3" fontId="9" fillId="0" borderId="18" xfId="0" applyNumberFormat="1" applyFont="1" applyBorder="1"/>
    <xf numFmtId="3" fontId="9" fillId="0" borderId="19" xfId="0" applyNumberFormat="1" applyFont="1" applyBorder="1"/>
    <xf numFmtId="3" fontId="9" fillId="0" borderId="38" xfId="0" applyNumberFormat="1" applyFont="1" applyBorder="1"/>
    <xf numFmtId="3" fontId="9" fillId="0" borderId="39" xfId="0" applyNumberFormat="1" applyFont="1" applyBorder="1"/>
    <xf numFmtId="3" fontId="12" fillId="0" borderId="50" xfId="0" applyNumberFormat="1" applyFont="1" applyBorder="1"/>
    <xf numFmtId="3" fontId="12" fillId="0" borderId="55" xfId="0" applyNumberFormat="1" applyFont="1" applyBorder="1"/>
    <xf numFmtId="3" fontId="12" fillId="0" borderId="24" xfId="0" applyNumberFormat="1" applyFont="1" applyBorder="1"/>
    <xf numFmtId="3" fontId="12" fillId="0" borderId="25" xfId="0" applyNumberFormat="1" applyFont="1" applyBorder="1"/>
    <xf numFmtId="3" fontId="12" fillId="0" borderId="7" xfId="0" applyNumberFormat="1" applyFont="1" applyBorder="1"/>
    <xf numFmtId="3" fontId="12" fillId="0" borderId="8" xfId="0" applyNumberFormat="1" applyFont="1" applyBorder="1"/>
    <xf numFmtId="3" fontId="12" fillId="0" borderId="38" xfId="0" applyNumberFormat="1" applyFont="1" applyBorder="1"/>
    <xf numFmtId="3" fontId="12" fillId="0" borderId="39" xfId="0" applyNumberFormat="1" applyFont="1" applyBorder="1"/>
    <xf numFmtId="3" fontId="11" fillId="0" borderId="18" xfId="0" applyNumberFormat="1" applyFont="1" applyBorder="1"/>
    <xf numFmtId="3" fontId="11" fillId="0" borderId="38" xfId="0" applyNumberFormat="1" applyFont="1" applyBorder="1"/>
    <xf numFmtId="3" fontId="17" fillId="0" borderId="8" xfId="0" applyNumberFormat="1" applyFont="1" applyBorder="1"/>
    <xf numFmtId="0" fontId="11" fillId="0" borderId="29" xfId="0" applyFont="1" applyBorder="1" applyAlignment="1">
      <alignment horizontal="center"/>
    </xf>
    <xf numFmtId="0" fontId="11" fillId="0" borderId="30" xfId="0" applyFont="1" applyBorder="1" applyAlignment="1">
      <alignment horizontal="center"/>
    </xf>
    <xf numFmtId="0" fontId="11" fillId="0" borderId="37" xfId="0" applyFont="1" applyBorder="1" applyAlignment="1">
      <alignment horizontal="center"/>
    </xf>
    <xf numFmtId="3" fontId="11" fillId="0" borderId="50" xfId="0" applyNumberFormat="1" applyFont="1" applyBorder="1"/>
    <xf numFmtId="3" fontId="11" fillId="0" borderId="15" xfId="0" applyNumberFormat="1" applyFont="1" applyBorder="1"/>
    <xf numFmtId="3" fontId="27" fillId="0" borderId="21" xfId="0" applyNumberFormat="1" applyFont="1" applyBorder="1"/>
    <xf numFmtId="3" fontId="27" fillId="0" borderId="22" xfId="0" applyNumberFormat="1" applyFont="1" applyBorder="1"/>
    <xf numFmtId="3" fontId="17" fillId="0" borderId="54" xfId="0" applyNumberFormat="1" applyFont="1" applyBorder="1"/>
    <xf numFmtId="3" fontId="17" fillId="0" borderId="56" xfId="0" applyNumberFormat="1" applyFont="1" applyBorder="1"/>
    <xf numFmtId="3" fontId="12" fillId="0" borderId="64" xfId="0" applyNumberFormat="1" applyFont="1" applyBorder="1"/>
    <xf numFmtId="3" fontId="12" fillId="0" borderId="63" xfId="0" applyNumberFormat="1" applyFont="1" applyBorder="1"/>
    <xf numFmtId="3" fontId="12" fillId="0" borderId="54" xfId="0" applyNumberFormat="1" applyFont="1" applyBorder="1"/>
    <xf numFmtId="3" fontId="12" fillId="0" borderId="56" xfId="0" applyNumberFormat="1" applyFont="1" applyBorder="1"/>
    <xf numFmtId="0" fontId="4" fillId="0" borderId="20" xfId="0" applyFont="1" applyBorder="1" applyAlignment="1">
      <alignment horizontal="left" indent="2"/>
    </xf>
    <xf numFmtId="0" fontId="4" fillId="0" borderId="0" xfId="0" applyFont="1"/>
    <xf numFmtId="0" fontId="23" fillId="0" borderId="32" xfId="0" applyFont="1" applyBorder="1" applyAlignment="1">
      <alignment vertical="top"/>
    </xf>
    <xf numFmtId="3" fontId="23" fillId="0" borderId="50" xfId="0" applyNumberFormat="1" applyFont="1" applyBorder="1"/>
    <xf numFmtId="3" fontId="23" fillId="0" borderId="55" xfId="0" applyNumberFormat="1" applyFont="1" applyBorder="1"/>
    <xf numFmtId="3" fontId="4" fillId="0" borderId="0" xfId="0" applyNumberFormat="1" applyFont="1"/>
    <xf numFmtId="164" fontId="4" fillId="0" borderId="0" xfId="1" applyNumberFormat="1" applyFont="1"/>
    <xf numFmtId="3" fontId="4" fillId="0" borderId="22" xfId="0" applyNumberFormat="1" applyFont="1" applyBorder="1"/>
    <xf numFmtId="3" fontId="4" fillId="0" borderId="20" xfId="0" applyNumberFormat="1" applyFont="1" applyBorder="1"/>
    <xf numFmtId="3" fontId="4" fillId="0" borderId="21" xfId="0" applyNumberFormat="1" applyFont="1" applyBorder="1"/>
    <xf numFmtId="0" fontId="4" fillId="0" borderId="72" xfId="0" applyFont="1" applyBorder="1" applyAlignment="1">
      <alignment horizontal="left" indent="3"/>
    </xf>
    <xf numFmtId="0" fontId="4" fillId="0" borderId="72" xfId="0" applyFont="1" applyBorder="1" applyAlignment="1">
      <alignment horizontal="left" indent="4"/>
    </xf>
    <xf numFmtId="3" fontId="4" fillId="0" borderId="44" xfId="0" applyNumberFormat="1" applyFont="1" applyBorder="1"/>
    <xf numFmtId="3" fontId="4" fillId="0" borderId="73" xfId="0" applyNumberFormat="1" applyFont="1" applyBorder="1"/>
    <xf numFmtId="0" fontId="4" fillId="0" borderId="26" xfId="0" applyFont="1" applyBorder="1" applyAlignment="1">
      <alignment horizontal="left"/>
    </xf>
    <xf numFmtId="3" fontId="4" fillId="0" borderId="74" xfId="0" applyNumberFormat="1" applyFont="1" applyBorder="1"/>
    <xf numFmtId="0" fontId="31" fillId="0" borderId="0" xfId="0" applyFont="1" applyAlignment="1">
      <alignment vertical="center"/>
    </xf>
    <xf numFmtId="0" fontId="2" fillId="0" borderId="0" xfId="0" applyFont="1"/>
    <xf numFmtId="0" fontId="2" fillId="0" borderId="0" xfId="0" applyFont="1" applyAlignment="1">
      <alignment horizontal="left"/>
    </xf>
    <xf numFmtId="0" fontId="1" fillId="0" borderId="0" xfId="0" applyFont="1" applyAlignment="1"/>
    <xf numFmtId="0" fontId="4" fillId="0" borderId="0" xfId="0" applyFont="1" applyAlignment="1"/>
    <xf numFmtId="0" fontId="4" fillId="0" borderId="71" xfId="0" applyFont="1" applyBorder="1"/>
    <xf numFmtId="0" fontId="12" fillId="0" borderId="0" xfId="0" applyFont="1" applyAlignment="1">
      <alignment wrapText="1"/>
    </xf>
    <xf numFmtId="3" fontId="12" fillId="0" borderId="0" xfId="0" applyNumberFormat="1" applyFont="1" applyBorder="1"/>
    <xf numFmtId="0" fontId="19" fillId="0" borderId="0" xfId="0" applyFont="1" applyBorder="1" applyAlignment="1">
      <alignment horizontal="left" indent="3"/>
    </xf>
    <xf numFmtId="0" fontId="4" fillId="0" borderId="30" xfId="0" applyFont="1" applyBorder="1" applyAlignment="1">
      <alignment vertical="top" wrapText="1"/>
    </xf>
    <xf numFmtId="0" fontId="12" fillId="0" borderId="51" xfId="0" applyFont="1" applyBorder="1" applyAlignment="1">
      <alignment vertical="top"/>
    </xf>
    <xf numFmtId="0" fontId="4" fillId="0" borderId="84" xfId="0" applyFont="1" applyBorder="1" applyAlignment="1">
      <alignment vertical="top" wrapText="1"/>
    </xf>
    <xf numFmtId="0" fontId="34" fillId="0" borderId="0" xfId="20" applyFont="1"/>
    <xf numFmtId="0" fontId="33" fillId="0" borderId="0" xfId="20"/>
    <xf numFmtId="0" fontId="35" fillId="0" borderId="0" xfId="20" applyFont="1"/>
    <xf numFmtId="0" fontId="32" fillId="0" borderId="0" xfId="20" applyFont="1"/>
    <xf numFmtId="0" fontId="37" fillId="2" borderId="0" xfId="20" applyFont="1" applyFill="1" applyProtection="1">
      <protection hidden="1"/>
    </xf>
    <xf numFmtId="0" fontId="4" fillId="0" borderId="17" xfId="0" applyFont="1" applyBorder="1" applyAlignment="1">
      <alignment horizontal="left" indent="3"/>
    </xf>
    <xf numFmtId="3" fontId="4" fillId="0" borderId="24" xfId="0" applyNumberFormat="1" applyFont="1" applyBorder="1" applyAlignment="1">
      <alignment horizontal="right"/>
    </xf>
    <xf numFmtId="3" fontId="12" fillId="0" borderId="24" xfId="0" applyNumberFormat="1" applyFont="1" applyBorder="1" applyAlignment="1">
      <alignment horizontal="right"/>
    </xf>
    <xf numFmtId="0" fontId="4" fillId="0" borderId="20" xfId="0" applyFont="1" applyBorder="1" applyAlignment="1">
      <alignment horizontal="left" indent="3"/>
    </xf>
    <xf numFmtId="0" fontId="4" fillId="0" borderId="36" xfId="0" applyFont="1" applyBorder="1" applyAlignment="1">
      <alignment horizontal="left" indent="3"/>
    </xf>
    <xf numFmtId="0" fontId="4" fillId="0" borderId="44" xfId="0" applyFont="1" applyBorder="1"/>
    <xf numFmtId="0" fontId="11" fillId="0" borderId="35" xfId="0" applyFont="1" applyBorder="1" applyAlignment="1">
      <alignment horizontal="center" vertical="top" wrapText="1"/>
    </xf>
    <xf numFmtId="3" fontId="11" fillId="0" borderId="85" xfId="0" applyNumberFormat="1" applyFont="1" applyBorder="1"/>
    <xf numFmtId="3" fontId="11" fillId="0" borderId="86" xfId="0" applyNumberFormat="1" applyFont="1" applyBorder="1"/>
    <xf numFmtId="3" fontId="11" fillId="0" borderId="87" xfId="0" applyNumberFormat="1" applyFont="1" applyBorder="1"/>
    <xf numFmtId="3" fontId="17" fillId="0" borderId="88" xfId="0" applyNumberFormat="1" applyFont="1" applyBorder="1"/>
    <xf numFmtId="0" fontId="4" fillId="0" borderId="0" xfId="0" applyFont="1" applyAlignment="1">
      <alignment wrapText="1"/>
    </xf>
    <xf numFmtId="3" fontId="12" fillId="0" borderId="21" xfId="0" applyNumberFormat="1" applyFont="1" applyFill="1" applyBorder="1"/>
    <xf numFmtId="3" fontId="12" fillId="0" borderId="18" xfId="0" applyNumberFormat="1" applyFont="1" applyFill="1" applyBorder="1"/>
    <xf numFmtId="3" fontId="12" fillId="0" borderId="0" xfId="0" applyNumberFormat="1" applyFont="1"/>
    <xf numFmtId="0" fontId="4" fillId="0" borderId="50" xfId="0" applyFont="1" applyBorder="1" applyAlignment="1">
      <alignment horizontal="left" indent="1"/>
    </xf>
    <xf numFmtId="3" fontId="4" fillId="0" borderId="50" xfId="0" applyNumberFormat="1" applyFont="1" applyBorder="1"/>
    <xf numFmtId="3" fontId="12" fillId="0" borderId="38" xfId="0" applyNumberFormat="1" applyFont="1" applyFill="1" applyBorder="1"/>
    <xf numFmtId="4" fontId="11" fillId="0" borderId="50" xfId="0" applyNumberFormat="1" applyFont="1" applyBorder="1"/>
    <xf numFmtId="0" fontId="11" fillId="0" borderId="0" xfId="0" applyFont="1" applyAlignment="1"/>
    <xf numFmtId="3" fontId="4" fillId="0" borderId="90" xfId="0" applyNumberFormat="1" applyFont="1" applyBorder="1"/>
    <xf numFmtId="3" fontId="4" fillId="0" borderId="89" xfId="0" applyNumberFormat="1" applyFont="1" applyBorder="1"/>
    <xf numFmtId="3" fontId="11" fillId="0" borderId="19" xfId="0" applyNumberFormat="1" applyFont="1" applyBorder="1"/>
    <xf numFmtId="3" fontId="11" fillId="0" borderId="39" xfId="0" applyNumberFormat="1" applyFont="1" applyBorder="1"/>
    <xf numFmtId="3" fontId="4" fillId="0" borderId="21" xfId="0" applyNumberFormat="1" applyFont="1" applyBorder="1" applyAlignment="1">
      <alignment horizontal="right"/>
    </xf>
    <xf numFmtId="3" fontId="4" fillId="0" borderId="48" xfId="0" applyNumberFormat="1" applyFont="1" applyBorder="1"/>
    <xf numFmtId="3" fontId="4" fillId="0" borderId="80" xfId="0" applyNumberFormat="1" applyFont="1" applyBorder="1"/>
    <xf numFmtId="3" fontId="4" fillId="0" borderId="45" xfId="0" applyNumberFormat="1" applyFont="1" applyBorder="1"/>
    <xf numFmtId="3" fontId="4" fillId="0" borderId="38" xfId="0" applyNumberFormat="1" applyFont="1" applyBorder="1"/>
    <xf numFmtId="3" fontId="4" fillId="0" borderId="81" xfId="0" applyNumberFormat="1" applyFont="1" applyBorder="1"/>
    <xf numFmtId="3" fontId="17" fillId="0" borderId="91" xfId="0" applyNumberFormat="1" applyFont="1" applyBorder="1"/>
    <xf numFmtId="3" fontId="17" fillId="0" borderId="92" xfId="0" applyNumberFormat="1" applyFont="1" applyBorder="1"/>
    <xf numFmtId="3" fontId="4" fillId="0" borderId="36" xfId="0" applyNumberFormat="1" applyFont="1" applyBorder="1"/>
    <xf numFmtId="3" fontId="4" fillId="0" borderId="39" xfId="0" applyNumberFormat="1" applyFont="1" applyBorder="1"/>
    <xf numFmtId="0" fontId="36" fillId="0" borderId="0" xfId="20" applyFont="1" applyBorder="1" applyAlignment="1"/>
    <xf numFmtId="0" fontId="30" fillId="0" borderId="0" xfId="20" applyFont="1" applyBorder="1" applyAlignment="1"/>
    <xf numFmtId="0" fontId="4" fillId="0" borderId="0" xfId="0" applyFont="1" applyAlignment="1">
      <alignment horizontal="left" vertical="top"/>
    </xf>
    <xf numFmtId="0" fontId="28" fillId="0" borderId="0" xfId="0" applyFont="1" applyAlignment="1">
      <alignment horizontal="left" vertical="top"/>
    </xf>
    <xf numFmtId="0" fontId="15" fillId="0" borderId="0" xfId="0" applyFont="1" applyAlignment="1">
      <alignment horizontal="center"/>
    </xf>
    <xf numFmtId="0" fontId="16"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17" fillId="0" borderId="5" xfId="0" applyFont="1" applyBorder="1" applyAlignment="1">
      <alignment horizontal="center"/>
    </xf>
    <xf numFmtId="0" fontId="14" fillId="0" borderId="0" xfId="0" applyFont="1" applyAlignment="1">
      <alignment horizont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2" fillId="0" borderId="0" xfId="0" applyFont="1" applyAlignment="1">
      <alignment horizont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3" xfId="0" applyFont="1" applyBorder="1" applyAlignment="1">
      <alignment horizontal="center" vertical="center" wrapText="1"/>
    </xf>
    <xf numFmtId="0" fontId="15" fillId="0" borderId="0" xfId="0" applyFont="1" applyBorder="1" applyAlignment="1">
      <alignment horizontal="center"/>
    </xf>
    <xf numFmtId="0" fontId="16" fillId="0" borderId="0" xfId="0" applyFont="1" applyBorder="1" applyAlignment="1">
      <alignment horizontal="center"/>
    </xf>
    <xf numFmtId="0" fontId="11" fillId="0" borderId="0" xfId="0" applyFont="1" applyBorder="1" applyAlignment="1">
      <alignment horizontal="center"/>
    </xf>
    <xf numFmtId="0" fontId="14" fillId="0" borderId="0" xfId="0" applyFont="1" applyBorder="1" applyAlignment="1">
      <alignment horizontal="center"/>
    </xf>
    <xf numFmtId="0" fontId="19" fillId="0" borderId="0" xfId="0" applyFont="1" applyAlignment="1">
      <alignment horizontal="left" vertical="top"/>
    </xf>
    <xf numFmtId="0" fontId="17" fillId="0" borderId="13"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11" fillId="0" borderId="0" xfId="0" applyFont="1" applyAlignment="1">
      <alignment horizontal="center"/>
    </xf>
    <xf numFmtId="0" fontId="12" fillId="0" borderId="34" xfId="0" applyFont="1" applyBorder="1" applyAlignment="1">
      <alignment horizontal="center"/>
    </xf>
    <xf numFmtId="0" fontId="21"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2" fillId="0" borderId="49" xfId="0" applyFont="1" applyBorder="1" applyAlignment="1">
      <alignment horizontal="left" vertical="top" wrapText="1"/>
    </xf>
    <xf numFmtId="0" fontId="4" fillId="0" borderId="0" xfId="0" applyFont="1" applyBorder="1" applyAlignment="1">
      <alignment horizontal="center"/>
    </xf>
    <xf numFmtId="0" fontId="4" fillId="0" borderId="34" xfId="0" applyFont="1" applyBorder="1" applyAlignment="1">
      <alignment horizontal="center"/>
    </xf>
    <xf numFmtId="0" fontId="26" fillId="0" borderId="83" xfId="0" applyFont="1" applyBorder="1" applyAlignment="1">
      <alignment horizontal="left" vertical="top" wrapText="1"/>
    </xf>
    <xf numFmtId="0" fontId="0" fillId="0" borderId="83" xfId="0" applyBorder="1" applyAlignment="1">
      <alignment horizontal="left" vertical="top" wrapText="1"/>
    </xf>
    <xf numFmtId="0" fontId="0" fillId="0" borderId="84" xfId="0" applyBorder="1" applyAlignment="1">
      <alignment horizontal="left" vertical="top" wrapText="1"/>
    </xf>
    <xf numFmtId="0" fontId="0" fillId="0" borderId="49" xfId="0" applyBorder="1" applyAlignment="1">
      <alignment horizontal="left" vertical="top" wrapText="1"/>
    </xf>
    <xf numFmtId="0" fontId="0" fillId="0" borderId="52" xfId="0" applyBorder="1" applyAlignment="1">
      <alignment horizontal="left" vertical="top" wrapText="1"/>
    </xf>
    <xf numFmtId="0" fontId="23" fillId="0" borderId="83" xfId="0" applyFont="1" applyBorder="1" applyAlignment="1">
      <alignment horizontal="left" vertical="top" wrapText="1"/>
    </xf>
    <xf numFmtId="0" fontId="23" fillId="0" borderId="84" xfId="0" applyFont="1" applyBorder="1" applyAlignment="1">
      <alignment horizontal="left" vertical="top" wrapText="1"/>
    </xf>
    <xf numFmtId="0" fontId="23" fillId="0" borderId="49" xfId="0" applyFont="1" applyBorder="1" applyAlignment="1">
      <alignment horizontal="left" vertical="top" wrapText="1"/>
    </xf>
    <xf numFmtId="0" fontId="23" fillId="0" borderId="52" xfId="0" applyFont="1" applyBorder="1" applyAlignment="1">
      <alignment horizontal="left" vertical="top" wrapText="1"/>
    </xf>
    <xf numFmtId="0" fontId="22" fillId="0" borderId="40" xfId="0" applyFont="1" applyBorder="1" applyAlignment="1">
      <alignment horizontal="left" vertical="top"/>
    </xf>
    <xf numFmtId="0" fontId="22" fillId="0" borderId="30" xfId="0" applyFont="1" applyBorder="1" applyAlignment="1">
      <alignment horizontal="left" vertical="top"/>
    </xf>
    <xf numFmtId="0" fontId="26" fillId="0" borderId="40" xfId="0" applyFont="1" applyBorder="1" applyAlignment="1">
      <alignment horizontal="left" vertical="top" wrapText="1"/>
    </xf>
    <xf numFmtId="0" fontId="26" fillId="0" borderId="40" xfId="0" applyFont="1" applyBorder="1" applyAlignment="1">
      <alignment horizontal="left" vertical="top"/>
    </xf>
    <xf numFmtId="0" fontId="26" fillId="0" borderId="30" xfId="0" applyFont="1" applyBorder="1" applyAlignment="1">
      <alignment horizontal="left" vertical="top"/>
    </xf>
    <xf numFmtId="0" fontId="23" fillId="0" borderId="40" xfId="0" applyFont="1" applyBorder="1" applyAlignment="1">
      <alignment horizontal="left" vertical="top" wrapText="1"/>
    </xf>
    <xf numFmtId="0" fontId="23" fillId="0" borderId="40" xfId="0" applyFont="1" applyBorder="1" applyAlignment="1">
      <alignment horizontal="left" vertical="top"/>
    </xf>
    <xf numFmtId="0" fontId="23" fillId="0" borderId="30" xfId="0" applyFont="1" applyBorder="1" applyAlignment="1">
      <alignment horizontal="left" vertical="top"/>
    </xf>
    <xf numFmtId="0" fontId="22" fillId="0" borderId="41" xfId="0" applyFont="1" applyBorder="1" applyAlignment="1">
      <alignment horizontal="right" vertical="top"/>
    </xf>
    <xf numFmtId="0" fontId="22" fillId="0" borderId="49" xfId="0" applyFont="1" applyBorder="1" applyAlignment="1">
      <alignment horizontal="left" vertical="top"/>
    </xf>
    <xf numFmtId="0" fontId="22" fillId="0" borderId="52" xfId="0" applyFont="1" applyBorder="1" applyAlignment="1">
      <alignment horizontal="left" vertical="top"/>
    </xf>
    <xf numFmtId="0" fontId="22" fillId="0" borderId="53" xfId="0" applyFont="1" applyBorder="1" applyAlignment="1">
      <alignment horizontal="center" vertical="top"/>
    </xf>
    <xf numFmtId="0" fontId="22" fillId="0" borderId="31" xfId="0" applyFont="1" applyBorder="1" applyAlignment="1">
      <alignment horizontal="center" vertical="top"/>
    </xf>
    <xf numFmtId="0" fontId="23" fillId="0" borderId="30" xfId="0" applyFont="1" applyBorder="1" applyAlignment="1">
      <alignment horizontal="left" vertical="top" wrapText="1"/>
    </xf>
    <xf numFmtId="0" fontId="17" fillId="0" borderId="60" xfId="0" applyFont="1" applyBorder="1" applyAlignment="1">
      <alignment horizontal="center" vertical="center" wrapText="1"/>
    </xf>
    <xf numFmtId="0" fontId="17" fillId="0" borderId="82" xfId="0" applyFont="1" applyBorder="1" applyAlignment="1">
      <alignment horizontal="center" vertical="center" wrapText="1"/>
    </xf>
    <xf numFmtId="0" fontId="4" fillId="0" borderId="0" xfId="0" applyFont="1" applyAlignment="1">
      <alignment horizontal="left"/>
    </xf>
    <xf numFmtId="0" fontId="12" fillId="0" borderId="0" xfId="0" applyFont="1" applyAlignment="1">
      <alignment horizontal="center" wrapText="1"/>
    </xf>
    <xf numFmtId="0" fontId="4" fillId="0" borderId="0" xfId="0" applyFont="1" applyAlignment="1">
      <alignment horizontal="left" wrapText="1"/>
    </xf>
    <xf numFmtId="0" fontId="12" fillId="0" borderId="0" xfId="0" applyFont="1" applyAlignment="1">
      <alignment horizontal="left" wrapText="1"/>
    </xf>
    <xf numFmtId="0" fontId="0" fillId="0" borderId="0" xfId="0" applyAlignment="1">
      <alignment horizontal="left"/>
    </xf>
    <xf numFmtId="0" fontId="17" fillId="0" borderId="59"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12" xfId="0" applyFont="1" applyBorder="1" applyAlignment="1">
      <alignment horizontal="center" vertical="center"/>
    </xf>
    <xf numFmtId="0" fontId="17" fillId="0" borderId="15" xfId="0" applyFont="1" applyBorder="1" applyAlignment="1">
      <alignment horizontal="center" vertical="center"/>
    </xf>
    <xf numFmtId="0" fontId="17" fillId="0" borderId="2" xfId="0" applyFont="1" applyBorder="1" applyAlignment="1">
      <alignment horizontal="center" vertical="center"/>
    </xf>
    <xf numFmtId="0" fontId="17" fillId="0" borderId="67" xfId="0" applyFont="1" applyBorder="1" applyAlignment="1">
      <alignment horizontal="center" vertical="center" wrapText="1"/>
    </xf>
  </cellXfs>
  <cellStyles count="21">
    <cellStyle name="Comma" xfId="1" builtinId="3"/>
    <cellStyle name="Comma 2" xfId="3"/>
    <cellStyle name="Comma 2 2" xfId="4"/>
    <cellStyle name="Comma 3" xfId="5"/>
    <cellStyle name="Comma 4" xfId="6"/>
    <cellStyle name="Comma 4 2" xfId="7"/>
    <cellStyle name="Currency 2" xfId="8"/>
    <cellStyle name="Currency 2 2" xfId="9"/>
    <cellStyle name="Currency 3" xfId="10"/>
    <cellStyle name="Currency 4" xfId="11"/>
    <cellStyle name="Currency 4 2" xfId="12"/>
    <cellStyle name="Normal" xfId="0" builtinId="0"/>
    <cellStyle name="Normal 2" xfId="13"/>
    <cellStyle name="Normal 3" xfId="2"/>
    <cellStyle name="Normal 4" xfId="14"/>
    <cellStyle name="Normal 5" xfId="19"/>
    <cellStyle name="Normal 6" xfId="20"/>
    <cellStyle name="Percent 2" xfId="15"/>
    <cellStyle name="Percent 2 2" xfId="16"/>
    <cellStyle name="Percent 3" xfId="17"/>
    <cellStyle name="Percent 3 2" xfId="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88901</xdr:rowOff>
    </xdr:from>
    <xdr:to>
      <xdr:col>13</xdr:col>
      <xdr:colOff>63500</xdr:colOff>
      <xdr:row>28</xdr:row>
      <xdr:rowOff>17117</xdr:rowOff>
    </xdr:to>
    <xdr:pic>
      <xdr:nvPicPr>
        <xdr:cNvPr id="2" name="Picture 1" descr="DOJ Criminal Division organizational chart"/>
        <xdr:cNvPicPr>
          <a:picLocks noChangeAspect="1"/>
        </xdr:cNvPicPr>
      </xdr:nvPicPr>
      <xdr:blipFill>
        <a:blip xmlns:r="http://schemas.openxmlformats.org/officeDocument/2006/relationships" r:embed="rId1" cstate="print"/>
        <a:stretch>
          <a:fillRect/>
        </a:stretch>
      </xdr:blipFill>
      <xdr:spPr>
        <a:xfrm>
          <a:off x="152400" y="342901"/>
          <a:ext cx="7835900" cy="50844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4"/>
  <sheetViews>
    <sheetView view="pageBreakPreview" zoomScale="75" zoomScaleNormal="75" zoomScaleSheetLayoutView="75" workbookViewId="0">
      <selection activeCell="G35" sqref="G35"/>
    </sheetView>
  </sheetViews>
  <sheetFormatPr defaultRowHeight="15" x14ac:dyDescent="0.2"/>
  <cols>
    <col min="1" max="13" width="9.140625" style="207"/>
    <col min="14" max="14" width="2" style="208" customWidth="1"/>
    <col min="15" max="16384" width="9.140625" style="207"/>
  </cols>
  <sheetData>
    <row r="1" spans="1:14" ht="20.25" x14ac:dyDescent="0.3">
      <c r="A1" s="206" t="s">
        <v>176</v>
      </c>
      <c r="N1" s="208" t="s">
        <v>11</v>
      </c>
    </row>
    <row r="2" spans="1:14" x14ac:dyDescent="0.2">
      <c r="N2" s="208" t="s">
        <v>11</v>
      </c>
    </row>
    <row r="3" spans="1:14" x14ac:dyDescent="0.2">
      <c r="N3" s="208" t="s">
        <v>11</v>
      </c>
    </row>
    <row r="4" spans="1:14" x14ac:dyDescent="0.2">
      <c r="N4" s="208" t="s">
        <v>11</v>
      </c>
    </row>
    <row r="5" spans="1:14" ht="15.75" x14ac:dyDescent="0.25">
      <c r="B5" s="209"/>
      <c r="N5" s="208" t="s">
        <v>11</v>
      </c>
    </row>
    <row r="6" spans="1:14" x14ac:dyDescent="0.2">
      <c r="N6" s="208" t="s">
        <v>11</v>
      </c>
    </row>
    <row r="7" spans="1:14" x14ac:dyDescent="0.2">
      <c r="N7" s="208" t="s">
        <v>11</v>
      </c>
    </row>
    <row r="8" spans="1:14" x14ac:dyDescent="0.2">
      <c r="N8" s="208" t="s">
        <v>11</v>
      </c>
    </row>
    <row r="9" spans="1:14" x14ac:dyDescent="0.2">
      <c r="N9" s="208" t="s">
        <v>11</v>
      </c>
    </row>
    <row r="10" spans="1:14" x14ac:dyDescent="0.2">
      <c r="N10" s="208" t="s">
        <v>11</v>
      </c>
    </row>
    <row r="11" spans="1:14" x14ac:dyDescent="0.2">
      <c r="N11" s="208" t="s">
        <v>11</v>
      </c>
    </row>
    <row r="12" spans="1:14" x14ac:dyDescent="0.2">
      <c r="N12" s="208" t="s">
        <v>11</v>
      </c>
    </row>
    <row r="13" spans="1:14" x14ac:dyDescent="0.2">
      <c r="N13" s="208" t="s">
        <v>11</v>
      </c>
    </row>
    <row r="14" spans="1:14" x14ac:dyDescent="0.2">
      <c r="N14" s="208" t="s">
        <v>11</v>
      </c>
    </row>
    <row r="15" spans="1:14" x14ac:dyDescent="0.2">
      <c r="N15" s="208" t="s">
        <v>11</v>
      </c>
    </row>
    <row r="16" spans="1:14" x14ac:dyDescent="0.2">
      <c r="N16" s="208" t="s">
        <v>11</v>
      </c>
    </row>
    <row r="17" spans="1:14" x14ac:dyDescent="0.2">
      <c r="N17" s="208" t="s">
        <v>11</v>
      </c>
    </row>
    <row r="18" spans="1:14" x14ac:dyDescent="0.2">
      <c r="N18" s="208" t="s">
        <v>11</v>
      </c>
    </row>
    <row r="19" spans="1:14" x14ac:dyDescent="0.2">
      <c r="N19" s="208" t="s">
        <v>11</v>
      </c>
    </row>
    <row r="20" spans="1:14" x14ac:dyDescent="0.2">
      <c r="N20" s="208" t="s">
        <v>11</v>
      </c>
    </row>
    <row r="21" spans="1:14" x14ac:dyDescent="0.2">
      <c r="N21" s="208" t="s">
        <v>11</v>
      </c>
    </row>
    <row r="22" spans="1:14" x14ac:dyDescent="0.2">
      <c r="N22" s="208" t="s">
        <v>11</v>
      </c>
    </row>
    <row r="23" spans="1:14" x14ac:dyDescent="0.2">
      <c r="N23" s="208" t="s">
        <v>11</v>
      </c>
    </row>
    <row r="24" spans="1:14" x14ac:dyDescent="0.2">
      <c r="N24" s="208" t="s">
        <v>11</v>
      </c>
    </row>
    <row r="25" spans="1:14" x14ac:dyDescent="0.2">
      <c r="N25" s="208" t="s">
        <v>11</v>
      </c>
    </row>
    <row r="26" spans="1:14" x14ac:dyDescent="0.2">
      <c r="N26" s="208" t="s">
        <v>11</v>
      </c>
    </row>
    <row r="27" spans="1:14" x14ac:dyDescent="0.2">
      <c r="N27" s="208" t="s">
        <v>11</v>
      </c>
    </row>
    <row r="28" spans="1:14" x14ac:dyDescent="0.2">
      <c r="N28" s="208" t="s">
        <v>11</v>
      </c>
    </row>
    <row r="29" spans="1:14" x14ac:dyDescent="0.2">
      <c r="A29" s="245"/>
      <c r="B29" s="246"/>
      <c r="C29" s="246"/>
      <c r="D29" s="246"/>
      <c r="E29" s="246"/>
      <c r="F29" s="246"/>
      <c r="G29" s="246"/>
      <c r="H29" s="246"/>
      <c r="I29" s="246"/>
      <c r="J29" s="246"/>
      <c r="K29" s="246"/>
      <c r="L29" s="246"/>
      <c r="M29" s="246"/>
      <c r="N29" s="208" t="s">
        <v>12</v>
      </c>
    </row>
    <row r="198" spans="1:1" x14ac:dyDescent="0.2">
      <c r="A198" s="207" t="s">
        <v>177</v>
      </c>
    </row>
    <row r="254" spans="1:1" ht="15.75" x14ac:dyDescent="0.25">
      <c r="A254" s="210" t="s">
        <v>178</v>
      </c>
    </row>
  </sheetData>
  <mergeCells count="1">
    <mergeCell ref="A29:M29"/>
  </mergeCells>
  <printOptions horizontalCentered="1"/>
  <pageMargins left="0.75" right="0.75" top="1" bottom="1" header="0.5" footer="0.5"/>
  <pageSetup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view="pageBreakPreview" topLeftCell="A4" zoomScale="80" zoomScaleNormal="100" zoomScaleSheetLayoutView="80" workbookViewId="0">
      <selection activeCell="K26" sqref="K26"/>
    </sheetView>
  </sheetViews>
  <sheetFormatPr defaultRowHeight="14.25" x14ac:dyDescent="0.2"/>
  <cols>
    <col min="1" max="1" width="45.85546875" style="9" customWidth="1"/>
    <col min="2" max="9" width="13.7109375" style="9" customWidth="1"/>
    <col min="10" max="10" width="15" style="9" customWidth="1"/>
    <col min="11" max="11" width="14" style="4" bestFit="1" customWidth="1"/>
    <col min="12" max="12" width="4.5703125" style="9"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249" t="s">
        <v>48</v>
      </c>
      <c r="B1" s="249"/>
      <c r="C1" s="249"/>
      <c r="D1" s="249"/>
      <c r="E1" s="249"/>
      <c r="F1" s="249"/>
      <c r="G1" s="249"/>
      <c r="H1" s="249"/>
      <c r="I1" s="249"/>
      <c r="J1" s="249"/>
      <c r="K1" s="69" t="s">
        <v>11</v>
      </c>
      <c r="L1" s="6"/>
      <c r="M1" s="6"/>
      <c r="N1" s="6"/>
      <c r="O1" s="6"/>
      <c r="P1" s="6"/>
      <c r="Q1" s="6"/>
      <c r="R1" s="6"/>
    </row>
    <row r="2" spans="1:18" ht="15" x14ac:dyDescent="0.2">
      <c r="A2" s="250" t="str">
        <f>'B. Summ of Req.'!A2:D2</f>
        <v>Criminal Division</v>
      </c>
      <c r="B2" s="250"/>
      <c r="C2" s="250"/>
      <c r="D2" s="250"/>
      <c r="E2" s="250"/>
      <c r="F2" s="250"/>
      <c r="G2" s="250"/>
      <c r="H2" s="250"/>
      <c r="I2" s="250"/>
      <c r="J2" s="250"/>
      <c r="K2" s="69" t="s">
        <v>11</v>
      </c>
      <c r="L2" s="7"/>
      <c r="M2" s="7"/>
      <c r="N2" s="7"/>
      <c r="O2" s="7"/>
      <c r="P2" s="7"/>
      <c r="Q2" s="7"/>
      <c r="R2" s="7"/>
    </row>
    <row r="3" spans="1:18" x14ac:dyDescent="0.2">
      <c r="A3" s="274" t="s">
        <v>1</v>
      </c>
      <c r="B3" s="274"/>
      <c r="C3" s="274"/>
      <c r="D3" s="274"/>
      <c r="E3" s="274"/>
      <c r="F3" s="274"/>
      <c r="G3" s="274"/>
      <c r="H3" s="274"/>
      <c r="I3" s="274"/>
      <c r="J3" s="274"/>
      <c r="K3" s="69" t="s">
        <v>11</v>
      </c>
      <c r="L3" s="10"/>
      <c r="M3" s="10"/>
      <c r="N3" s="10"/>
      <c r="O3" s="10"/>
      <c r="P3" s="10"/>
      <c r="Q3" s="10"/>
      <c r="R3" s="10"/>
    </row>
    <row r="4" spans="1:18" x14ac:dyDescent="0.2">
      <c r="A4" s="256" t="s">
        <v>2</v>
      </c>
      <c r="B4" s="256"/>
      <c r="C4" s="256"/>
      <c r="D4" s="256"/>
      <c r="E4" s="256"/>
      <c r="F4" s="256"/>
      <c r="G4" s="256"/>
      <c r="H4" s="256"/>
      <c r="I4" s="256"/>
      <c r="J4" s="256"/>
      <c r="K4" s="69" t="s">
        <v>11</v>
      </c>
      <c r="L4" s="8"/>
      <c r="M4" s="8"/>
      <c r="N4" s="8"/>
      <c r="O4" s="8"/>
      <c r="P4" s="8"/>
      <c r="Q4" s="8"/>
      <c r="R4" s="8"/>
    </row>
    <row r="5" spans="1:18" x14ac:dyDescent="0.2">
      <c r="A5" s="256"/>
      <c r="B5" s="256"/>
      <c r="C5" s="256"/>
      <c r="D5" s="256"/>
      <c r="E5" s="256"/>
      <c r="F5" s="256"/>
      <c r="G5" s="256"/>
      <c r="H5" s="256"/>
      <c r="I5" s="256"/>
      <c r="J5" s="256"/>
      <c r="K5" s="69" t="s">
        <v>11</v>
      </c>
      <c r="L5" s="8"/>
      <c r="M5" s="8"/>
      <c r="N5" s="8"/>
      <c r="O5" s="8"/>
      <c r="P5" s="8"/>
      <c r="Q5" s="8"/>
      <c r="R5" s="8"/>
    </row>
    <row r="6" spans="1:18" ht="15" thickBot="1" x14ac:dyDescent="0.25">
      <c r="A6" s="256"/>
      <c r="B6" s="256"/>
      <c r="C6" s="256"/>
      <c r="D6" s="256"/>
      <c r="E6" s="256"/>
      <c r="F6" s="256"/>
      <c r="G6" s="256"/>
      <c r="H6" s="256"/>
      <c r="I6" s="256"/>
      <c r="J6" s="256"/>
      <c r="K6" s="69" t="s">
        <v>11</v>
      </c>
      <c r="L6" s="8"/>
      <c r="M6" s="8"/>
      <c r="N6" s="8"/>
      <c r="O6" s="8"/>
      <c r="P6" s="8"/>
      <c r="Q6" s="8"/>
      <c r="R6" s="8"/>
    </row>
    <row r="7" spans="1:18" s="24" customFormat="1" ht="48" customHeight="1" x14ac:dyDescent="0.2">
      <c r="A7" s="270" t="s">
        <v>50</v>
      </c>
      <c r="B7" s="313" t="s">
        <v>173</v>
      </c>
      <c r="C7" s="262"/>
      <c r="D7" s="313" t="s">
        <v>174</v>
      </c>
      <c r="E7" s="262"/>
      <c r="F7" s="264" t="s">
        <v>149</v>
      </c>
      <c r="G7" s="306"/>
      <c r="H7" s="306"/>
      <c r="I7" s="306"/>
      <c r="J7" s="314"/>
      <c r="K7" s="69" t="s">
        <v>11</v>
      </c>
    </row>
    <row r="8" spans="1:18" s="24" customFormat="1" ht="28.5" x14ac:dyDescent="0.2">
      <c r="A8" s="272"/>
      <c r="B8" s="70" t="s">
        <v>3</v>
      </c>
      <c r="C8" s="70" t="s">
        <v>46</v>
      </c>
      <c r="D8" s="70" t="s">
        <v>3</v>
      </c>
      <c r="E8" s="70" t="s">
        <v>46</v>
      </c>
      <c r="F8" s="70" t="s">
        <v>49</v>
      </c>
      <c r="G8" s="70" t="s">
        <v>19</v>
      </c>
      <c r="H8" s="141" t="s">
        <v>20</v>
      </c>
      <c r="I8" s="70" t="s">
        <v>64</v>
      </c>
      <c r="J8" s="72" t="s">
        <v>65</v>
      </c>
      <c r="K8" s="69" t="s">
        <v>11</v>
      </c>
    </row>
    <row r="9" spans="1:18" x14ac:dyDescent="0.2">
      <c r="A9" s="73" t="s">
        <v>63</v>
      </c>
      <c r="B9" s="142">
        <v>1</v>
      </c>
      <c r="C9" s="142">
        <v>0</v>
      </c>
      <c r="D9" s="142">
        <v>1</v>
      </c>
      <c r="E9" s="142">
        <v>0</v>
      </c>
      <c r="F9" s="142">
        <v>0</v>
      </c>
      <c r="G9" s="142">
        <v>1</v>
      </c>
      <c r="H9" s="142">
        <v>0</v>
      </c>
      <c r="I9" s="142">
        <f>D9+F9+G9+H9</f>
        <v>2</v>
      </c>
      <c r="J9" s="143">
        <f>E9</f>
        <v>0</v>
      </c>
      <c r="K9" s="69" t="s">
        <v>11</v>
      </c>
    </row>
    <row r="10" spans="1:18" x14ac:dyDescent="0.2">
      <c r="A10" s="126" t="s">
        <v>62</v>
      </c>
      <c r="B10" s="156">
        <v>20</v>
      </c>
      <c r="C10" s="156">
        <v>0</v>
      </c>
      <c r="D10" s="156">
        <v>20</v>
      </c>
      <c r="E10" s="156">
        <v>0</v>
      </c>
      <c r="F10" s="156">
        <v>0</v>
      </c>
      <c r="G10" s="156">
        <v>0</v>
      </c>
      <c r="H10" s="156">
        <v>0</v>
      </c>
      <c r="I10" s="156">
        <f t="shared" ref="I10:I28" si="0">D10+F10+G10+H10</f>
        <v>20</v>
      </c>
      <c r="J10" s="157">
        <f t="shared" ref="J10:J24" si="1">E10</f>
        <v>0</v>
      </c>
      <c r="K10" s="69" t="s">
        <v>11</v>
      </c>
    </row>
    <row r="11" spans="1:18" x14ac:dyDescent="0.2">
      <c r="A11" s="74" t="s">
        <v>51</v>
      </c>
      <c r="B11" s="154">
        <v>1</v>
      </c>
      <c r="C11" s="154">
        <v>0</v>
      </c>
      <c r="D11" s="154">
        <v>1</v>
      </c>
      <c r="E11" s="154">
        <v>0</v>
      </c>
      <c r="F11" s="154">
        <v>0</v>
      </c>
      <c r="G11" s="154">
        <v>0</v>
      </c>
      <c r="H11" s="154">
        <v>0</v>
      </c>
      <c r="I11" s="154">
        <f t="shared" si="0"/>
        <v>1</v>
      </c>
      <c r="J11" s="155">
        <f t="shared" si="1"/>
        <v>0</v>
      </c>
      <c r="K11" s="69" t="s">
        <v>11</v>
      </c>
    </row>
    <row r="12" spans="1:18" x14ac:dyDescent="0.2">
      <c r="A12" s="75" t="s">
        <v>52</v>
      </c>
      <c r="B12" s="30">
        <v>10</v>
      </c>
      <c r="C12" s="30">
        <v>0</v>
      </c>
      <c r="D12" s="30">
        <v>10</v>
      </c>
      <c r="E12" s="30">
        <v>0</v>
      </c>
      <c r="F12" s="30">
        <v>0</v>
      </c>
      <c r="G12" s="30">
        <v>1</v>
      </c>
      <c r="H12" s="30">
        <v>0</v>
      </c>
      <c r="I12" s="30">
        <f t="shared" si="0"/>
        <v>11</v>
      </c>
      <c r="J12" s="144">
        <f t="shared" si="1"/>
        <v>0</v>
      </c>
      <c r="K12" s="69" t="s">
        <v>11</v>
      </c>
    </row>
    <row r="13" spans="1:18" x14ac:dyDescent="0.2">
      <c r="A13" s="75" t="s">
        <v>53</v>
      </c>
      <c r="B13" s="30">
        <v>148</v>
      </c>
      <c r="C13" s="30">
        <v>84</v>
      </c>
      <c r="D13" s="30">
        <v>148</v>
      </c>
      <c r="E13" s="30">
        <v>78</v>
      </c>
      <c r="F13" s="30">
        <v>0</v>
      </c>
      <c r="G13" s="30">
        <v>18</v>
      </c>
      <c r="H13" s="30">
        <v>0</v>
      </c>
      <c r="I13" s="30">
        <f t="shared" si="0"/>
        <v>166</v>
      </c>
      <c r="J13" s="144">
        <f t="shared" si="1"/>
        <v>78</v>
      </c>
      <c r="K13" s="69" t="s">
        <v>11</v>
      </c>
    </row>
    <row r="14" spans="1:18" x14ac:dyDescent="0.2">
      <c r="A14" s="75" t="s">
        <v>54</v>
      </c>
      <c r="B14" s="30">
        <v>10</v>
      </c>
      <c r="C14" s="30">
        <v>33</v>
      </c>
      <c r="D14" s="30">
        <v>10</v>
      </c>
      <c r="E14" s="30">
        <v>36</v>
      </c>
      <c r="F14" s="30">
        <v>0</v>
      </c>
      <c r="G14" s="30">
        <v>1</v>
      </c>
      <c r="H14" s="30">
        <v>0</v>
      </c>
      <c r="I14" s="30">
        <f t="shared" si="0"/>
        <v>11</v>
      </c>
      <c r="J14" s="144">
        <f t="shared" si="1"/>
        <v>36</v>
      </c>
      <c r="K14" s="69" t="s">
        <v>11</v>
      </c>
    </row>
    <row r="15" spans="1:18" x14ac:dyDescent="0.2">
      <c r="A15" s="75" t="s">
        <v>55</v>
      </c>
      <c r="B15" s="30">
        <v>440</v>
      </c>
      <c r="C15" s="30">
        <v>195</v>
      </c>
      <c r="D15" s="30">
        <v>439</v>
      </c>
      <c r="E15" s="30">
        <v>225</v>
      </c>
      <c r="F15" s="30">
        <v>0</v>
      </c>
      <c r="G15" s="30">
        <v>93</v>
      </c>
      <c r="H15" s="30">
        <v>0</v>
      </c>
      <c r="I15" s="30">
        <f t="shared" si="0"/>
        <v>532</v>
      </c>
      <c r="J15" s="144">
        <f t="shared" si="1"/>
        <v>225</v>
      </c>
      <c r="K15" s="69" t="s">
        <v>11</v>
      </c>
    </row>
    <row r="16" spans="1:18" x14ac:dyDescent="0.2">
      <c r="A16" s="75" t="s">
        <v>56</v>
      </c>
      <c r="B16" s="30">
        <v>90</v>
      </c>
      <c r="C16" s="30">
        <v>25</v>
      </c>
      <c r="D16" s="30">
        <v>90</v>
      </c>
      <c r="E16" s="30">
        <v>25</v>
      </c>
      <c r="F16" s="30">
        <v>0</v>
      </c>
      <c r="G16" s="30">
        <v>57</v>
      </c>
      <c r="H16" s="30">
        <v>0</v>
      </c>
      <c r="I16" s="30">
        <f t="shared" si="0"/>
        <v>147</v>
      </c>
      <c r="J16" s="144">
        <f t="shared" si="1"/>
        <v>25</v>
      </c>
      <c r="K16" s="69" t="s">
        <v>11</v>
      </c>
    </row>
    <row r="17" spans="1:11" x14ac:dyDescent="0.2">
      <c r="A17" s="75" t="s">
        <v>57</v>
      </c>
      <c r="B17" s="30">
        <v>1</v>
      </c>
      <c r="C17" s="30">
        <v>1</v>
      </c>
      <c r="D17" s="30">
        <v>1</v>
      </c>
      <c r="E17" s="30">
        <v>1</v>
      </c>
      <c r="F17" s="30">
        <v>0</v>
      </c>
      <c r="G17" s="30">
        <v>0</v>
      </c>
      <c r="H17" s="30">
        <v>0</v>
      </c>
      <c r="I17" s="30">
        <f t="shared" si="0"/>
        <v>1</v>
      </c>
      <c r="J17" s="144">
        <f t="shared" si="1"/>
        <v>1</v>
      </c>
      <c r="K17" s="69" t="s">
        <v>11</v>
      </c>
    </row>
    <row r="18" spans="1:11" x14ac:dyDescent="0.2">
      <c r="A18" s="75" t="s">
        <v>58</v>
      </c>
      <c r="B18" s="30">
        <v>2</v>
      </c>
      <c r="C18" s="30">
        <v>1</v>
      </c>
      <c r="D18" s="30">
        <v>2</v>
      </c>
      <c r="E18" s="30">
        <v>1</v>
      </c>
      <c r="F18" s="30">
        <v>0</v>
      </c>
      <c r="G18" s="30">
        <v>0</v>
      </c>
      <c r="H18" s="30">
        <v>0</v>
      </c>
      <c r="I18" s="30">
        <f t="shared" si="0"/>
        <v>2</v>
      </c>
      <c r="J18" s="144">
        <f t="shared" si="1"/>
        <v>1</v>
      </c>
      <c r="K18" s="69" t="s">
        <v>11</v>
      </c>
    </row>
    <row r="19" spans="1:11" x14ac:dyDescent="0.2">
      <c r="A19" s="216" t="s">
        <v>200</v>
      </c>
      <c r="B19" s="30">
        <v>0</v>
      </c>
      <c r="C19" s="30">
        <v>1</v>
      </c>
      <c r="D19" s="30">
        <v>0</v>
      </c>
      <c r="E19" s="30">
        <v>1</v>
      </c>
      <c r="F19" s="30">
        <v>0</v>
      </c>
      <c r="G19" s="30">
        <v>0</v>
      </c>
      <c r="H19" s="30">
        <v>0</v>
      </c>
      <c r="I19" s="30">
        <f t="shared" si="0"/>
        <v>0</v>
      </c>
      <c r="J19" s="144">
        <f t="shared" si="1"/>
        <v>1</v>
      </c>
      <c r="K19" s="69" t="s">
        <v>11</v>
      </c>
    </row>
    <row r="20" spans="1:11" x14ac:dyDescent="0.2">
      <c r="A20" s="75" t="s">
        <v>59</v>
      </c>
      <c r="B20" s="30">
        <v>4</v>
      </c>
      <c r="C20" s="30">
        <v>0</v>
      </c>
      <c r="D20" s="30">
        <v>4</v>
      </c>
      <c r="E20" s="30">
        <v>0</v>
      </c>
      <c r="F20" s="30">
        <v>0</v>
      </c>
      <c r="G20" s="30">
        <v>0</v>
      </c>
      <c r="H20" s="30">
        <v>0</v>
      </c>
      <c r="I20" s="30">
        <f t="shared" si="0"/>
        <v>4</v>
      </c>
      <c r="J20" s="144">
        <f t="shared" si="1"/>
        <v>0</v>
      </c>
      <c r="K20" s="69" t="s">
        <v>11</v>
      </c>
    </row>
    <row r="21" spans="1:11" x14ac:dyDescent="0.2">
      <c r="A21" s="216" t="s">
        <v>202</v>
      </c>
      <c r="B21" s="30">
        <v>0</v>
      </c>
      <c r="C21" s="30">
        <v>1</v>
      </c>
      <c r="D21" s="30">
        <v>0</v>
      </c>
      <c r="E21" s="30">
        <v>1</v>
      </c>
      <c r="F21" s="30">
        <v>0</v>
      </c>
      <c r="G21" s="30">
        <v>0</v>
      </c>
      <c r="H21" s="30">
        <v>0</v>
      </c>
      <c r="I21" s="30">
        <f t="shared" si="0"/>
        <v>0</v>
      </c>
      <c r="J21" s="144">
        <f t="shared" si="1"/>
        <v>1</v>
      </c>
      <c r="K21" s="69" t="s">
        <v>11</v>
      </c>
    </row>
    <row r="22" spans="1:11" x14ac:dyDescent="0.2">
      <c r="A22" s="75" t="s">
        <v>60</v>
      </c>
      <c r="B22" s="30">
        <v>0</v>
      </c>
      <c r="C22" s="30">
        <v>0</v>
      </c>
      <c r="D22" s="30">
        <v>0</v>
      </c>
      <c r="E22" s="30">
        <v>0</v>
      </c>
      <c r="F22" s="30">
        <v>0</v>
      </c>
      <c r="G22" s="30">
        <v>0</v>
      </c>
      <c r="H22" s="30">
        <v>0</v>
      </c>
      <c r="I22" s="30">
        <f t="shared" si="0"/>
        <v>0</v>
      </c>
      <c r="J22" s="144">
        <f t="shared" si="1"/>
        <v>0</v>
      </c>
      <c r="K22" s="69" t="s">
        <v>11</v>
      </c>
    </row>
    <row r="23" spans="1:11" x14ac:dyDescent="0.2">
      <c r="A23" s="216" t="s">
        <v>201</v>
      </c>
      <c r="B23" s="30">
        <v>0</v>
      </c>
      <c r="C23" s="30">
        <v>1</v>
      </c>
      <c r="D23" s="30">
        <v>0</v>
      </c>
      <c r="E23" s="30">
        <v>1</v>
      </c>
      <c r="F23" s="30">
        <v>0</v>
      </c>
      <c r="G23" s="30">
        <v>0</v>
      </c>
      <c r="H23" s="30">
        <v>0</v>
      </c>
      <c r="I23" s="30">
        <f t="shared" si="0"/>
        <v>0</v>
      </c>
      <c r="J23" s="144">
        <f t="shared" si="1"/>
        <v>1</v>
      </c>
      <c r="K23" s="69" t="s">
        <v>11</v>
      </c>
    </row>
    <row r="24" spans="1:11" x14ac:dyDescent="0.2">
      <c r="A24" s="75" t="s">
        <v>61</v>
      </c>
      <c r="B24" s="30">
        <v>24</v>
      </c>
      <c r="C24" s="30">
        <v>1</v>
      </c>
      <c r="D24" s="30">
        <v>24</v>
      </c>
      <c r="E24" s="30">
        <v>1</v>
      </c>
      <c r="F24" s="30">
        <v>0</v>
      </c>
      <c r="G24" s="30">
        <v>6</v>
      </c>
      <c r="H24" s="30">
        <v>0</v>
      </c>
      <c r="I24" s="30">
        <f t="shared" si="0"/>
        <v>30</v>
      </c>
      <c r="J24" s="144">
        <f t="shared" si="1"/>
        <v>1</v>
      </c>
      <c r="K24" s="69" t="s">
        <v>11</v>
      </c>
    </row>
    <row r="25" spans="1:11" ht="15" x14ac:dyDescent="0.25">
      <c r="A25" s="78" t="s">
        <v>13</v>
      </c>
      <c r="B25" s="147">
        <f t="shared" ref="B25:J25" si="2">SUM(B9:B24)</f>
        <v>751</v>
      </c>
      <c r="C25" s="147">
        <f t="shared" si="2"/>
        <v>343</v>
      </c>
      <c r="D25" s="147">
        <f t="shared" si="2"/>
        <v>750</v>
      </c>
      <c r="E25" s="147">
        <f t="shared" si="2"/>
        <v>370</v>
      </c>
      <c r="F25" s="147">
        <f t="shared" si="2"/>
        <v>0</v>
      </c>
      <c r="G25" s="147">
        <f t="shared" si="2"/>
        <v>177</v>
      </c>
      <c r="H25" s="147">
        <f t="shared" si="2"/>
        <v>0</v>
      </c>
      <c r="I25" s="147">
        <f t="shared" si="2"/>
        <v>927</v>
      </c>
      <c r="J25" s="148">
        <f t="shared" si="2"/>
        <v>370</v>
      </c>
      <c r="K25" s="69" t="s">
        <v>11</v>
      </c>
    </row>
    <row r="26" spans="1:11" x14ac:dyDescent="0.2">
      <c r="A26" s="76" t="s">
        <v>66</v>
      </c>
      <c r="B26" s="154">
        <v>737</v>
      </c>
      <c r="C26" s="154">
        <v>210</v>
      </c>
      <c r="D26" s="154">
        <v>736</v>
      </c>
      <c r="E26" s="154">
        <v>237</v>
      </c>
      <c r="F26" s="154">
        <v>0</v>
      </c>
      <c r="G26" s="154">
        <v>168</v>
      </c>
      <c r="H26" s="154">
        <f>SUM(H11:H25)</f>
        <v>0</v>
      </c>
      <c r="I26" s="154">
        <f t="shared" si="0"/>
        <v>904</v>
      </c>
      <c r="J26" s="155">
        <v>237</v>
      </c>
      <c r="K26" s="69" t="s">
        <v>11</v>
      </c>
    </row>
    <row r="27" spans="1:11" x14ac:dyDescent="0.2">
      <c r="A27" s="77" t="s">
        <v>67</v>
      </c>
      <c r="B27" s="30">
        <v>0</v>
      </c>
      <c r="C27" s="30">
        <v>0</v>
      </c>
      <c r="D27" s="30">
        <v>0</v>
      </c>
      <c r="E27" s="30">
        <v>0</v>
      </c>
      <c r="F27" s="30">
        <v>0</v>
      </c>
      <c r="G27" s="30">
        <v>0</v>
      </c>
      <c r="H27" s="30">
        <f>SUM(H12:H26)</f>
        <v>0</v>
      </c>
      <c r="I27" s="30">
        <f t="shared" si="0"/>
        <v>0</v>
      </c>
      <c r="J27" s="144">
        <v>0</v>
      </c>
      <c r="K27" s="69" t="s">
        <v>11</v>
      </c>
    </row>
    <row r="28" spans="1:11" x14ac:dyDescent="0.2">
      <c r="A28" s="77" t="s">
        <v>68</v>
      </c>
      <c r="B28" s="30">
        <v>14</v>
      </c>
      <c r="C28" s="30">
        <v>133</v>
      </c>
      <c r="D28" s="30">
        <v>14</v>
      </c>
      <c r="E28" s="30">
        <v>133</v>
      </c>
      <c r="F28" s="30">
        <v>0</v>
      </c>
      <c r="G28" s="30">
        <v>9</v>
      </c>
      <c r="H28" s="30">
        <f>SUM(H13:H27)</f>
        <v>0</v>
      </c>
      <c r="I28" s="30">
        <f t="shared" si="0"/>
        <v>23</v>
      </c>
      <c r="J28" s="144">
        <v>133</v>
      </c>
      <c r="K28" s="69" t="s">
        <v>11</v>
      </c>
    </row>
    <row r="29" spans="1:11" ht="15" x14ac:dyDescent="0.25">
      <c r="A29" s="78" t="s">
        <v>13</v>
      </c>
      <c r="B29" s="147">
        <f>SUM(B26:B28)</f>
        <v>751</v>
      </c>
      <c r="C29" s="147">
        <f t="shared" ref="C29:J29" si="3">SUM(C26:C28)</f>
        <v>343</v>
      </c>
      <c r="D29" s="147">
        <f t="shared" si="3"/>
        <v>750</v>
      </c>
      <c r="E29" s="147">
        <f t="shared" si="3"/>
        <v>370</v>
      </c>
      <c r="F29" s="147">
        <f t="shared" si="3"/>
        <v>0</v>
      </c>
      <c r="G29" s="147">
        <f t="shared" si="3"/>
        <v>177</v>
      </c>
      <c r="H29" s="147">
        <f t="shared" si="3"/>
        <v>0</v>
      </c>
      <c r="I29" s="147">
        <f t="shared" si="3"/>
        <v>927</v>
      </c>
      <c r="J29" s="148">
        <f t="shared" si="3"/>
        <v>370</v>
      </c>
      <c r="K29" s="69" t="s">
        <v>11</v>
      </c>
    </row>
    <row r="30" spans="1:11" x14ac:dyDescent="0.2">
      <c r="A30" s="179" t="s">
        <v>157</v>
      </c>
      <c r="G30" s="225"/>
      <c r="K30" s="69" t="s">
        <v>12</v>
      </c>
    </row>
    <row r="31" spans="1:11" x14ac:dyDescent="0.2">
      <c r="A31" s="179"/>
      <c r="E31" s="225"/>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oddHeader>
    <oddFooter>&amp;C&amp;"Arial,Regular"Exhibit I - Details of Permanent Positions by Category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tabSelected="1" view="pageBreakPreview" zoomScale="80" zoomScaleNormal="100" zoomScaleSheetLayoutView="80" workbookViewId="0">
      <selection activeCell="X16" sqref="X16"/>
    </sheetView>
  </sheetViews>
  <sheetFormatPr defaultRowHeight="14.25" x14ac:dyDescent="0.2"/>
  <cols>
    <col min="1" max="1" width="63.5703125" style="9" customWidth="1"/>
    <col min="2" max="2" width="8.7109375" style="9" customWidth="1"/>
    <col min="3" max="3" width="12.7109375" style="9" customWidth="1"/>
    <col min="4" max="4" width="8.7109375" style="9" customWidth="1"/>
    <col min="5" max="5" width="12.7109375" style="9" customWidth="1"/>
    <col min="6" max="6" width="8.7109375" style="9" customWidth="1"/>
    <col min="7" max="7" width="12.7109375" style="9" customWidth="1"/>
    <col min="8" max="8" width="8.7109375" style="9" customWidth="1"/>
    <col min="9" max="9" width="12.7109375" style="9" customWidth="1"/>
    <col min="10" max="11" width="8.7109375" style="9" customWidth="1"/>
    <col min="12" max="12" width="12.7109375" style="9"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249" t="s">
        <v>95</v>
      </c>
      <c r="B1" s="249"/>
      <c r="C1" s="249"/>
      <c r="D1" s="249"/>
      <c r="E1" s="249"/>
      <c r="F1" s="249"/>
      <c r="G1" s="249"/>
      <c r="H1" s="249"/>
      <c r="I1" s="249"/>
      <c r="J1" s="249"/>
      <c r="K1" s="69" t="s">
        <v>11</v>
      </c>
      <c r="L1" s="6"/>
      <c r="M1" s="6"/>
      <c r="N1" s="6"/>
      <c r="O1" s="6"/>
      <c r="P1" s="6"/>
      <c r="Q1" s="6"/>
      <c r="R1" s="6"/>
    </row>
    <row r="2" spans="1:18" ht="15" x14ac:dyDescent="0.2">
      <c r="A2" s="250" t="s">
        <v>184</v>
      </c>
      <c r="B2" s="250"/>
      <c r="C2" s="250"/>
      <c r="D2" s="250"/>
      <c r="E2" s="250"/>
      <c r="F2" s="250"/>
      <c r="G2" s="250"/>
      <c r="H2" s="250"/>
      <c r="I2" s="250"/>
      <c r="J2" s="250"/>
      <c r="K2" s="69" t="s">
        <v>11</v>
      </c>
      <c r="L2" s="7"/>
      <c r="M2" s="7"/>
      <c r="N2" s="7"/>
      <c r="O2" s="7"/>
      <c r="P2" s="7"/>
      <c r="Q2" s="7"/>
      <c r="R2" s="7"/>
    </row>
    <row r="3" spans="1:18" x14ac:dyDescent="0.2">
      <c r="A3" s="274" t="s">
        <v>1</v>
      </c>
      <c r="B3" s="274"/>
      <c r="C3" s="274"/>
      <c r="D3" s="274"/>
      <c r="E3" s="274"/>
      <c r="F3" s="274"/>
      <c r="G3" s="274"/>
      <c r="H3" s="274"/>
      <c r="I3" s="274"/>
      <c r="J3" s="274"/>
      <c r="K3" s="69" t="s">
        <v>11</v>
      </c>
      <c r="L3" s="230"/>
      <c r="M3" s="10"/>
      <c r="N3" s="10"/>
      <c r="O3" s="10"/>
      <c r="P3" s="10"/>
      <c r="Q3" s="10"/>
      <c r="R3" s="10"/>
    </row>
    <row r="4" spans="1:18" x14ac:dyDescent="0.2">
      <c r="A4" s="256" t="s">
        <v>2</v>
      </c>
      <c r="B4" s="256"/>
      <c r="C4" s="256"/>
      <c r="D4" s="256"/>
      <c r="E4" s="256"/>
      <c r="F4" s="256"/>
      <c r="G4" s="256"/>
      <c r="H4" s="256"/>
      <c r="I4" s="256"/>
      <c r="J4" s="256"/>
      <c r="K4" s="69" t="s">
        <v>11</v>
      </c>
      <c r="L4" s="8"/>
      <c r="M4" s="8"/>
      <c r="N4" s="8"/>
      <c r="O4" s="8"/>
      <c r="P4" s="8"/>
      <c r="Q4" s="8"/>
      <c r="R4" s="8"/>
    </row>
    <row r="5" spans="1:18" x14ac:dyDescent="0.2">
      <c r="A5" s="8"/>
      <c r="B5" s="8"/>
      <c r="C5" s="8"/>
      <c r="D5" s="8"/>
      <c r="E5" s="8"/>
      <c r="F5" s="8"/>
      <c r="G5" s="8"/>
      <c r="H5" s="8"/>
      <c r="I5" s="8"/>
      <c r="J5" s="8"/>
      <c r="K5" s="69" t="s">
        <v>11</v>
      </c>
      <c r="L5" s="8"/>
      <c r="M5" s="8"/>
      <c r="N5" s="8"/>
      <c r="O5" s="8"/>
      <c r="P5" s="8"/>
      <c r="Q5" s="8"/>
      <c r="R5" s="8"/>
    </row>
    <row r="6" spans="1:18" s="24" customFormat="1" ht="15" customHeight="1" x14ac:dyDescent="0.2">
      <c r="A6" s="320" t="s">
        <v>96</v>
      </c>
      <c r="B6" s="318" t="s">
        <v>195</v>
      </c>
      <c r="C6" s="323"/>
      <c r="D6" s="323"/>
      <c r="E6" s="323"/>
      <c r="F6" s="323"/>
      <c r="G6" s="319"/>
      <c r="H6" s="315" t="s">
        <v>10</v>
      </c>
      <c r="I6" s="316"/>
      <c r="J6" s="71"/>
      <c r="K6" s="69" t="s">
        <v>11</v>
      </c>
    </row>
    <row r="7" spans="1:18" s="24" customFormat="1" ht="15" customHeight="1" x14ac:dyDescent="0.2">
      <c r="A7" s="321"/>
      <c r="B7" s="318" t="s">
        <v>183</v>
      </c>
      <c r="C7" s="319"/>
      <c r="D7" s="318" t="s">
        <v>181</v>
      </c>
      <c r="E7" s="319"/>
      <c r="F7" s="318" t="s">
        <v>204</v>
      </c>
      <c r="G7" s="319"/>
      <c r="H7" s="317"/>
      <c r="I7" s="263"/>
      <c r="J7" s="71"/>
      <c r="K7" s="69" t="s">
        <v>11</v>
      </c>
    </row>
    <row r="8" spans="1:18" s="24" customFormat="1" ht="28.5" x14ac:dyDescent="0.2">
      <c r="A8" s="322"/>
      <c r="B8" s="23" t="s">
        <v>3</v>
      </c>
      <c r="C8" s="23" t="s">
        <v>4</v>
      </c>
      <c r="D8" s="23" t="s">
        <v>3</v>
      </c>
      <c r="E8" s="23" t="s">
        <v>4</v>
      </c>
      <c r="F8" s="23" t="s">
        <v>3</v>
      </c>
      <c r="G8" s="23" t="s">
        <v>4</v>
      </c>
      <c r="H8" s="23" t="s">
        <v>3</v>
      </c>
      <c r="I8" s="23" t="s">
        <v>4</v>
      </c>
      <c r="J8" s="87"/>
      <c r="K8" s="69" t="s">
        <v>11</v>
      </c>
    </row>
    <row r="9" spans="1:18" s="24" customFormat="1" ht="15" customHeight="1" x14ac:dyDescent="0.2">
      <c r="A9" s="92" t="s">
        <v>97</v>
      </c>
      <c r="B9" s="162">
        <v>1</v>
      </c>
      <c r="C9" s="162">
        <v>193</v>
      </c>
      <c r="D9" s="162">
        <v>0</v>
      </c>
      <c r="E9" s="162">
        <v>0</v>
      </c>
      <c r="F9" s="162">
        <v>0</v>
      </c>
      <c r="G9" s="162">
        <v>0</v>
      </c>
      <c r="H9" s="162">
        <f>B9+D9+F9</f>
        <v>1</v>
      </c>
      <c r="I9" s="162">
        <f>C9+E9+G9</f>
        <v>193</v>
      </c>
      <c r="J9" s="88"/>
      <c r="K9" s="69" t="s">
        <v>11</v>
      </c>
    </row>
    <row r="10" spans="1:18" s="24" customFormat="1" x14ac:dyDescent="0.2">
      <c r="A10" s="93" t="s">
        <v>98</v>
      </c>
      <c r="B10" s="168">
        <v>0</v>
      </c>
      <c r="C10" s="168">
        <v>0</v>
      </c>
      <c r="D10" s="168">
        <v>0</v>
      </c>
      <c r="E10" s="168">
        <v>0</v>
      </c>
      <c r="F10" s="168">
        <v>0</v>
      </c>
      <c r="G10" s="168">
        <v>0</v>
      </c>
      <c r="H10" s="168">
        <f>B10+D10+F10</f>
        <v>0</v>
      </c>
      <c r="I10" s="168">
        <f>C10+E10+G10</f>
        <v>0</v>
      </c>
      <c r="J10" s="88"/>
      <c r="K10" s="69" t="s">
        <v>11</v>
      </c>
    </row>
    <row r="11" spans="1:18" s="24" customFormat="1" x14ac:dyDescent="0.2">
      <c r="A11" s="93" t="s">
        <v>99</v>
      </c>
      <c r="B11" s="168">
        <v>76</v>
      </c>
      <c r="C11" s="168">
        <v>13268</v>
      </c>
      <c r="D11" s="168">
        <v>9</v>
      </c>
      <c r="E11" s="168">
        <v>1455</v>
      </c>
      <c r="F11" s="168">
        <v>7</v>
      </c>
      <c r="G11" s="168">
        <v>1412</v>
      </c>
      <c r="H11" s="168">
        <f t="shared" ref="H11:H20" si="0">B11+D11+F11</f>
        <v>92</v>
      </c>
      <c r="I11" s="168">
        <f t="shared" ref="I11:I20" si="1">C11+E11+G11</f>
        <v>16135</v>
      </c>
      <c r="J11" s="88"/>
      <c r="K11" s="69" t="s">
        <v>11</v>
      </c>
    </row>
    <row r="12" spans="1:18" s="24" customFormat="1" x14ac:dyDescent="0.2">
      <c r="A12" s="93" t="s">
        <v>100</v>
      </c>
      <c r="B12" s="168">
        <v>0</v>
      </c>
      <c r="C12" s="168">
        <v>0</v>
      </c>
      <c r="D12" s="168">
        <v>4</v>
      </c>
      <c r="E12" s="168">
        <v>548</v>
      </c>
      <c r="F12" s="168">
        <v>0</v>
      </c>
      <c r="G12" s="168">
        <v>0</v>
      </c>
      <c r="H12" s="168">
        <f t="shared" si="0"/>
        <v>4</v>
      </c>
      <c r="I12" s="168">
        <f t="shared" si="1"/>
        <v>548</v>
      </c>
      <c r="J12" s="88"/>
      <c r="K12" s="69" t="s">
        <v>11</v>
      </c>
    </row>
    <row r="13" spans="1:18" s="24" customFormat="1" x14ac:dyDescent="0.2">
      <c r="A13" s="93" t="s">
        <v>101</v>
      </c>
      <c r="B13" s="168">
        <v>0</v>
      </c>
      <c r="C13" s="168">
        <v>0</v>
      </c>
      <c r="D13" s="168">
        <v>0</v>
      </c>
      <c r="E13" s="168">
        <v>0</v>
      </c>
      <c r="F13" s="168">
        <v>0</v>
      </c>
      <c r="G13" s="168">
        <v>0</v>
      </c>
      <c r="H13" s="168">
        <f t="shared" si="0"/>
        <v>0</v>
      </c>
      <c r="I13" s="168">
        <f t="shared" si="1"/>
        <v>0</v>
      </c>
      <c r="J13" s="88"/>
      <c r="K13" s="69" t="s">
        <v>11</v>
      </c>
    </row>
    <row r="14" spans="1:18" s="24" customFormat="1" x14ac:dyDescent="0.2">
      <c r="A14" s="93" t="s">
        <v>102</v>
      </c>
      <c r="B14" s="168">
        <v>0</v>
      </c>
      <c r="C14" s="168">
        <v>0</v>
      </c>
      <c r="D14" s="168">
        <v>0</v>
      </c>
      <c r="E14" s="168">
        <v>0</v>
      </c>
      <c r="F14" s="168">
        <v>0</v>
      </c>
      <c r="G14" s="168">
        <v>0</v>
      </c>
      <c r="H14" s="168">
        <f t="shared" si="0"/>
        <v>0</v>
      </c>
      <c r="I14" s="168">
        <f t="shared" si="1"/>
        <v>0</v>
      </c>
      <c r="J14" s="88"/>
      <c r="K14" s="69" t="s">
        <v>11</v>
      </c>
    </row>
    <row r="15" spans="1:18" s="24" customFormat="1" x14ac:dyDescent="0.2">
      <c r="A15" s="93" t="s">
        <v>103</v>
      </c>
      <c r="B15" s="168">
        <v>0</v>
      </c>
      <c r="C15" s="168">
        <v>0</v>
      </c>
      <c r="D15" s="168">
        <v>0</v>
      </c>
      <c r="E15" s="168">
        <v>0</v>
      </c>
      <c r="F15" s="168">
        <v>0</v>
      </c>
      <c r="G15" s="168">
        <v>0</v>
      </c>
      <c r="H15" s="168">
        <f t="shared" si="0"/>
        <v>0</v>
      </c>
      <c r="I15" s="168">
        <f t="shared" si="1"/>
        <v>0</v>
      </c>
      <c r="J15" s="88"/>
      <c r="K15" s="69" t="s">
        <v>11</v>
      </c>
    </row>
    <row r="16" spans="1:18" s="24" customFormat="1" x14ac:dyDescent="0.2">
      <c r="A16" s="93" t="s">
        <v>104</v>
      </c>
      <c r="B16" s="168">
        <v>62</v>
      </c>
      <c r="C16" s="168">
        <v>4385</v>
      </c>
      <c r="D16" s="168">
        <v>9</v>
      </c>
      <c r="E16" s="168">
        <v>636</v>
      </c>
      <c r="F16" s="168">
        <v>4</v>
      </c>
      <c r="G16" s="168">
        <v>283</v>
      </c>
      <c r="H16" s="168">
        <f t="shared" si="0"/>
        <v>75</v>
      </c>
      <c r="I16" s="168">
        <f t="shared" si="1"/>
        <v>5304</v>
      </c>
      <c r="J16" s="88"/>
      <c r="K16" s="69" t="s">
        <v>11</v>
      </c>
    </row>
    <row r="17" spans="1:11" s="24" customFormat="1" x14ac:dyDescent="0.2">
      <c r="A17" s="93" t="s">
        <v>105</v>
      </c>
      <c r="B17" s="168">
        <v>0</v>
      </c>
      <c r="C17" s="168">
        <v>0</v>
      </c>
      <c r="D17" s="168">
        <v>0</v>
      </c>
      <c r="E17" s="168">
        <v>0</v>
      </c>
      <c r="F17" s="168">
        <v>0</v>
      </c>
      <c r="G17" s="168">
        <v>0</v>
      </c>
      <c r="H17" s="168">
        <f t="shared" si="0"/>
        <v>0</v>
      </c>
      <c r="I17" s="168">
        <f t="shared" si="1"/>
        <v>0</v>
      </c>
      <c r="J17" s="88"/>
      <c r="K17" s="69" t="s">
        <v>11</v>
      </c>
    </row>
    <row r="18" spans="1:11" s="24" customFormat="1" x14ac:dyDescent="0.2">
      <c r="A18" s="93" t="s">
        <v>106</v>
      </c>
      <c r="B18" s="168">
        <v>2</v>
      </c>
      <c r="C18" s="168">
        <v>116</v>
      </c>
      <c r="D18" s="168">
        <v>3</v>
      </c>
      <c r="E18" s="168">
        <v>174</v>
      </c>
      <c r="F18" s="168">
        <v>0</v>
      </c>
      <c r="G18" s="168">
        <v>0</v>
      </c>
      <c r="H18" s="168">
        <f t="shared" si="0"/>
        <v>5</v>
      </c>
      <c r="I18" s="168">
        <f t="shared" si="1"/>
        <v>290</v>
      </c>
      <c r="J18" s="88"/>
      <c r="K18" s="69" t="s">
        <v>11</v>
      </c>
    </row>
    <row r="19" spans="1:11" s="24" customFormat="1" x14ac:dyDescent="0.2">
      <c r="A19" s="93" t="s">
        <v>107</v>
      </c>
      <c r="B19" s="168">
        <v>0</v>
      </c>
      <c r="C19" s="168">
        <v>0</v>
      </c>
      <c r="D19" s="168">
        <v>0</v>
      </c>
      <c r="E19" s="168">
        <v>0</v>
      </c>
      <c r="F19" s="168">
        <v>0</v>
      </c>
      <c r="G19" s="168">
        <v>0</v>
      </c>
      <c r="H19" s="168">
        <f t="shared" si="0"/>
        <v>0</v>
      </c>
      <c r="I19" s="168">
        <f t="shared" si="1"/>
        <v>0</v>
      </c>
      <c r="J19" s="88"/>
      <c r="K19" s="69" t="s">
        <v>11</v>
      </c>
    </row>
    <row r="20" spans="1:11" s="24" customFormat="1" x14ac:dyDescent="0.2">
      <c r="A20" s="94" t="s">
        <v>108</v>
      </c>
      <c r="B20" s="163">
        <v>0</v>
      </c>
      <c r="C20" s="163">
        <v>0</v>
      </c>
      <c r="D20" s="163">
        <v>0</v>
      </c>
      <c r="E20" s="163">
        <v>0</v>
      </c>
      <c r="F20" s="163">
        <v>0</v>
      </c>
      <c r="G20" s="163">
        <v>0</v>
      </c>
      <c r="H20" s="163">
        <f t="shared" si="0"/>
        <v>0</v>
      </c>
      <c r="I20" s="163">
        <f t="shared" si="1"/>
        <v>0</v>
      </c>
      <c r="J20" s="88"/>
      <c r="K20" s="69" t="s">
        <v>11</v>
      </c>
    </row>
    <row r="21" spans="1:11" s="24" customFormat="1" x14ac:dyDescent="0.2">
      <c r="A21" s="92" t="s">
        <v>109</v>
      </c>
      <c r="B21" s="162">
        <f>SUM(B9:B20)</f>
        <v>141</v>
      </c>
      <c r="C21" s="162">
        <f>SUM(C9:C20)</f>
        <v>17962</v>
      </c>
      <c r="D21" s="162">
        <f>SUM(D9:D20)</f>
        <v>25</v>
      </c>
      <c r="E21" s="162">
        <f>SUM(E9:E20)</f>
        <v>2813</v>
      </c>
      <c r="F21" s="162">
        <f>SUM(F9:F20)</f>
        <v>11</v>
      </c>
      <c r="G21" s="162">
        <f t="shared" ref="G21" si="2">SUM(G9:G20)</f>
        <v>1695</v>
      </c>
      <c r="H21" s="162">
        <f>B21+D21+F21</f>
        <v>177</v>
      </c>
      <c r="I21" s="162">
        <f>C21+E21+G21</f>
        <v>22470</v>
      </c>
      <c r="J21" s="88"/>
      <c r="K21" s="69" t="s">
        <v>11</v>
      </c>
    </row>
    <row r="22" spans="1:11" s="24" customFormat="1" x14ac:dyDescent="0.2">
      <c r="A22" s="95" t="s">
        <v>110</v>
      </c>
      <c r="B22" s="168">
        <v>-70</v>
      </c>
      <c r="C22" s="229">
        <f t="shared" ref="C22" si="3">-C21*0.5</f>
        <v>-8981</v>
      </c>
      <c r="D22" s="168">
        <v>-11</v>
      </c>
      <c r="E22" s="168">
        <v>-1406</v>
      </c>
      <c r="F22" s="168">
        <v>-5</v>
      </c>
      <c r="G22" s="168">
        <v>-847</v>
      </c>
      <c r="H22" s="168">
        <f>B22+D22+F22</f>
        <v>-86</v>
      </c>
      <c r="I22" s="168">
        <f t="shared" ref="I22:I24" si="4">C22+E22+G22</f>
        <v>-11234</v>
      </c>
      <c r="J22" s="88"/>
      <c r="K22" s="69" t="s">
        <v>11</v>
      </c>
    </row>
    <row r="23" spans="1:11" s="24" customFormat="1" x14ac:dyDescent="0.2">
      <c r="A23" s="93" t="s">
        <v>128</v>
      </c>
      <c r="B23" s="168"/>
      <c r="C23" s="168">
        <v>0</v>
      </c>
      <c r="D23" s="168"/>
      <c r="E23" s="168">
        <v>0</v>
      </c>
      <c r="F23" s="168"/>
      <c r="G23" s="168">
        <v>0</v>
      </c>
      <c r="H23" s="168">
        <f t="shared" ref="H23:H24" si="5">B23+D23+F23</f>
        <v>0</v>
      </c>
      <c r="I23" s="168">
        <f t="shared" si="4"/>
        <v>0</v>
      </c>
      <c r="J23" s="88"/>
      <c r="K23" s="69" t="s">
        <v>11</v>
      </c>
    </row>
    <row r="24" spans="1:11" x14ac:dyDescent="0.2">
      <c r="A24" s="94" t="s">
        <v>111</v>
      </c>
      <c r="B24" s="163">
        <f>SUM(B21:B23)</f>
        <v>71</v>
      </c>
      <c r="C24" s="163">
        <f t="shared" ref="C24:G24" si="6">SUM(C21:C23)</f>
        <v>8981</v>
      </c>
      <c r="D24" s="163">
        <f t="shared" si="6"/>
        <v>14</v>
      </c>
      <c r="E24" s="163">
        <f t="shared" si="6"/>
        <v>1407</v>
      </c>
      <c r="F24" s="163">
        <f t="shared" si="6"/>
        <v>6</v>
      </c>
      <c r="G24" s="163">
        <f t="shared" si="6"/>
        <v>848</v>
      </c>
      <c r="H24" s="163">
        <f t="shared" si="5"/>
        <v>91</v>
      </c>
      <c r="I24" s="163">
        <f t="shared" si="4"/>
        <v>11236</v>
      </c>
      <c r="J24" s="88"/>
      <c r="K24" s="69" t="s">
        <v>11</v>
      </c>
    </row>
    <row r="25" spans="1:11" x14ac:dyDescent="0.2">
      <c r="A25" s="93" t="s">
        <v>77</v>
      </c>
      <c r="B25" s="168"/>
      <c r="C25" s="168">
        <v>0</v>
      </c>
      <c r="D25" s="168"/>
      <c r="E25" s="168">
        <v>0</v>
      </c>
      <c r="F25" s="168"/>
      <c r="G25" s="168">
        <v>0</v>
      </c>
      <c r="H25" s="162"/>
      <c r="I25" s="168">
        <f>C25+E25+G25</f>
        <v>0</v>
      </c>
      <c r="J25" s="88"/>
      <c r="K25" s="69" t="s">
        <v>11</v>
      </c>
    </row>
    <row r="26" spans="1:11" x14ac:dyDescent="0.2">
      <c r="A26" s="93" t="s">
        <v>78</v>
      </c>
      <c r="B26" s="168"/>
      <c r="C26" s="168">
        <v>555</v>
      </c>
      <c r="D26" s="168"/>
      <c r="E26" s="168">
        <v>115</v>
      </c>
      <c r="F26" s="168"/>
      <c r="G26" s="168">
        <v>259</v>
      </c>
      <c r="H26" s="168"/>
      <c r="I26" s="168">
        <f t="shared" ref="I26:I37" si="7">C26+E26+G26</f>
        <v>929</v>
      </c>
      <c r="J26" s="88"/>
      <c r="K26" s="69" t="s">
        <v>11</v>
      </c>
    </row>
    <row r="27" spans="1:11" x14ac:dyDescent="0.2">
      <c r="A27" s="129" t="s">
        <v>129</v>
      </c>
      <c r="B27" s="168"/>
      <c r="C27" s="168">
        <v>166</v>
      </c>
      <c r="D27" s="168"/>
      <c r="E27" s="168">
        <v>29</v>
      </c>
      <c r="F27" s="168"/>
      <c r="G27" s="168">
        <v>13</v>
      </c>
      <c r="H27" s="168"/>
      <c r="I27" s="168">
        <f t="shared" si="7"/>
        <v>208</v>
      </c>
      <c r="J27" s="88"/>
      <c r="K27" s="69" t="s">
        <v>11</v>
      </c>
    </row>
    <row r="28" spans="1:11" x14ac:dyDescent="0.2">
      <c r="A28" s="93" t="s">
        <v>79</v>
      </c>
      <c r="B28" s="168"/>
      <c r="C28" s="168">
        <v>0</v>
      </c>
      <c r="D28" s="168"/>
      <c r="E28" s="168">
        <v>0</v>
      </c>
      <c r="F28" s="168"/>
      <c r="G28" s="168">
        <v>0</v>
      </c>
      <c r="H28" s="168"/>
      <c r="I28" s="168">
        <f t="shared" si="7"/>
        <v>0</v>
      </c>
      <c r="J28" s="88"/>
      <c r="K28" s="69" t="s">
        <v>11</v>
      </c>
    </row>
    <row r="29" spans="1:11" x14ac:dyDescent="0.2">
      <c r="A29" s="93" t="s">
        <v>81</v>
      </c>
      <c r="B29" s="168"/>
      <c r="C29" s="168">
        <v>705</v>
      </c>
      <c r="D29" s="168"/>
      <c r="E29" s="168">
        <v>68</v>
      </c>
      <c r="F29" s="168"/>
      <c r="G29" s="168">
        <v>119</v>
      </c>
      <c r="H29" s="168"/>
      <c r="I29" s="168">
        <f t="shared" si="7"/>
        <v>892</v>
      </c>
      <c r="J29" s="88"/>
      <c r="K29" s="69" t="s">
        <v>11</v>
      </c>
    </row>
    <row r="30" spans="1:11" x14ac:dyDescent="0.2">
      <c r="A30" s="93" t="s">
        <v>82</v>
      </c>
      <c r="B30" s="168"/>
      <c r="C30" s="168">
        <v>9</v>
      </c>
      <c r="D30" s="168"/>
      <c r="E30" s="168">
        <v>1</v>
      </c>
      <c r="F30" s="168"/>
      <c r="G30" s="168">
        <v>1</v>
      </c>
      <c r="H30" s="168"/>
      <c r="I30" s="168">
        <f t="shared" si="7"/>
        <v>11</v>
      </c>
      <c r="J30" s="88"/>
      <c r="K30" s="69" t="s">
        <v>11</v>
      </c>
    </row>
    <row r="31" spans="1:11" x14ac:dyDescent="0.2">
      <c r="A31" s="93" t="s">
        <v>83</v>
      </c>
      <c r="B31" s="168"/>
      <c r="C31" s="168">
        <v>0</v>
      </c>
      <c r="D31" s="168"/>
      <c r="E31" s="168">
        <v>0</v>
      </c>
      <c r="F31" s="168"/>
      <c r="G31" s="168">
        <v>0</v>
      </c>
      <c r="H31" s="168"/>
      <c r="I31" s="168">
        <f t="shared" si="7"/>
        <v>0</v>
      </c>
      <c r="J31" s="88"/>
      <c r="K31" s="69" t="s">
        <v>11</v>
      </c>
    </row>
    <row r="32" spans="1:11" x14ac:dyDescent="0.2">
      <c r="A32" s="93" t="s">
        <v>84</v>
      </c>
      <c r="B32" s="168"/>
      <c r="C32" s="227">
        <v>3908</v>
      </c>
      <c r="D32" s="168"/>
      <c r="E32" s="168">
        <v>47</v>
      </c>
      <c r="F32" s="168"/>
      <c r="G32" s="168">
        <v>189</v>
      </c>
      <c r="H32" s="168"/>
      <c r="I32" s="168">
        <f t="shared" si="7"/>
        <v>4144</v>
      </c>
      <c r="J32" s="88"/>
      <c r="K32" s="69" t="s">
        <v>11</v>
      </c>
    </row>
    <row r="33" spans="1:12" x14ac:dyDescent="0.2">
      <c r="A33" s="93" t="s">
        <v>85</v>
      </c>
      <c r="B33" s="168"/>
      <c r="C33" s="168">
        <v>2485</v>
      </c>
      <c r="D33" s="168"/>
      <c r="E33" s="168">
        <v>129</v>
      </c>
      <c r="F33" s="168"/>
      <c r="G33" s="168">
        <v>561</v>
      </c>
      <c r="H33" s="168"/>
      <c r="I33" s="168">
        <f t="shared" si="7"/>
        <v>3175</v>
      </c>
      <c r="J33" s="88"/>
      <c r="K33" s="69" t="s">
        <v>11</v>
      </c>
    </row>
    <row r="34" spans="1:12" x14ac:dyDescent="0.2">
      <c r="A34" s="226" t="s">
        <v>36</v>
      </c>
      <c r="B34" s="168"/>
      <c r="C34" s="168">
        <v>11</v>
      </c>
      <c r="D34" s="168"/>
      <c r="E34" s="168">
        <v>1</v>
      </c>
      <c r="F34" s="168"/>
      <c r="G34" s="168">
        <v>1</v>
      </c>
      <c r="H34" s="168"/>
      <c r="I34" s="168">
        <f t="shared" si="7"/>
        <v>13</v>
      </c>
      <c r="J34" s="88"/>
      <c r="K34" s="69" t="s">
        <v>11</v>
      </c>
    </row>
    <row r="35" spans="1:12" x14ac:dyDescent="0.2">
      <c r="A35" s="93" t="s">
        <v>86</v>
      </c>
      <c r="B35" s="168"/>
      <c r="C35" s="168">
        <v>0</v>
      </c>
      <c r="D35" s="168"/>
      <c r="E35" s="168">
        <v>0</v>
      </c>
      <c r="F35" s="168"/>
      <c r="G35" s="168">
        <v>0</v>
      </c>
      <c r="H35" s="168"/>
      <c r="I35" s="168">
        <f t="shared" si="7"/>
        <v>0</v>
      </c>
      <c r="J35" s="88"/>
      <c r="K35" s="69" t="s">
        <v>11</v>
      </c>
    </row>
    <row r="36" spans="1:12" x14ac:dyDescent="0.2">
      <c r="A36" s="93" t="s">
        <v>87</v>
      </c>
      <c r="B36" s="168"/>
      <c r="C36" s="168">
        <v>114</v>
      </c>
      <c r="D36" s="168"/>
      <c r="E36" s="168">
        <v>20</v>
      </c>
      <c r="F36" s="168"/>
      <c r="G36" s="168">
        <v>9</v>
      </c>
      <c r="H36" s="168"/>
      <c r="I36" s="168">
        <f t="shared" si="7"/>
        <v>143</v>
      </c>
      <c r="J36" s="88"/>
      <c r="K36" s="69" t="s">
        <v>11</v>
      </c>
    </row>
    <row r="37" spans="1:12" x14ac:dyDescent="0.2">
      <c r="A37" s="96" t="s">
        <v>88</v>
      </c>
      <c r="B37" s="169"/>
      <c r="C37" s="169">
        <v>2632</v>
      </c>
      <c r="D37" s="169"/>
      <c r="E37" s="169">
        <v>763</v>
      </c>
      <c r="F37" s="169"/>
      <c r="G37" s="169">
        <v>205</v>
      </c>
      <c r="H37" s="169"/>
      <c r="I37" s="169">
        <f t="shared" si="7"/>
        <v>3600</v>
      </c>
      <c r="J37" s="88"/>
      <c r="K37" s="69" t="s">
        <v>11</v>
      </c>
    </row>
    <row r="38" spans="1:12" ht="15" x14ac:dyDescent="0.25">
      <c r="A38" s="97" t="s">
        <v>127</v>
      </c>
      <c r="B38" s="147">
        <f>SUM(B24:B37)</f>
        <v>71</v>
      </c>
      <c r="C38" s="147">
        <f t="shared" ref="C38:G38" si="8">SUM(C24:C37)</f>
        <v>19566</v>
      </c>
      <c r="D38" s="147">
        <f t="shared" si="8"/>
        <v>14</v>
      </c>
      <c r="E38" s="147">
        <f t="shared" si="8"/>
        <v>2580</v>
      </c>
      <c r="F38" s="147">
        <f t="shared" si="8"/>
        <v>6</v>
      </c>
      <c r="G38" s="147">
        <f t="shared" si="8"/>
        <v>2205</v>
      </c>
      <c r="H38" s="147">
        <f>SUM(H24:H37)</f>
        <v>91</v>
      </c>
      <c r="I38" s="147">
        <f>SUM(I24:I37)</f>
        <v>24351</v>
      </c>
      <c r="J38" s="89"/>
      <c r="K38" s="69" t="s">
        <v>11</v>
      </c>
    </row>
    <row r="39" spans="1:12" ht="15" x14ac:dyDescent="0.25">
      <c r="A39" s="90"/>
      <c r="B39" s="89"/>
      <c r="C39" s="89"/>
      <c r="D39" s="89"/>
      <c r="E39" s="89"/>
      <c r="F39" s="89"/>
      <c r="G39" s="89"/>
      <c r="H39" s="89"/>
      <c r="I39" s="89"/>
      <c r="J39" s="89"/>
      <c r="K39" s="69" t="s">
        <v>11</v>
      </c>
      <c r="L39" s="89"/>
    </row>
    <row r="40" spans="1:12" x14ac:dyDescent="0.2">
      <c r="A40" s="91"/>
      <c r="B40" s="91"/>
      <c r="C40" s="91"/>
      <c r="D40" s="91"/>
      <c r="E40" s="91"/>
      <c r="F40" s="91"/>
      <c r="G40" s="91"/>
      <c r="H40" s="91"/>
      <c r="I40" s="91"/>
      <c r="J40" s="91"/>
      <c r="K40" s="69" t="s">
        <v>12</v>
      </c>
    </row>
  </sheetData>
  <mergeCells count="10">
    <mergeCell ref="A1:J1"/>
    <mergeCell ref="A2:J2"/>
    <mergeCell ref="A3:J3"/>
    <mergeCell ref="A4:J4"/>
    <mergeCell ref="H6:I7"/>
    <mergeCell ref="F7:G7"/>
    <mergeCell ref="A6:A8"/>
    <mergeCell ref="B6:G6"/>
    <mergeCell ref="B7:C7"/>
    <mergeCell ref="D7:E7"/>
  </mergeCells>
  <printOptions horizontalCentered="1"/>
  <pageMargins left="0.7" right="0.7" top="0.52" bottom="0.39" header="0.3" footer="0.23"/>
  <pageSetup scale="81" fitToHeight="0" orientation="landscape" r:id="rId1"/>
  <headerFooter>
    <oddHeader xml:space="preserve">&amp;L&amp;"Arial,Bold"&amp;12J. Financial Analysis of Program Changes
</oddHeader>
    <oddFooter>&amp;C&amp;"Arial,Regular"Exhibit J - Financial Analysis of Program Changes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zoomScale="90" zoomScaleNormal="100" zoomScaleSheetLayoutView="90" workbookViewId="0">
      <pane xSplit="1" ySplit="7" topLeftCell="B8" activePane="bottomRight" state="frozen"/>
      <selection pane="topRight" activeCell="B1" sqref="B1"/>
      <selection pane="bottomLeft" activeCell="A8" sqref="A8"/>
      <selection pane="bottomRight" activeCell="A31" sqref="A31"/>
    </sheetView>
  </sheetViews>
  <sheetFormatPr defaultRowHeight="14.25" x14ac:dyDescent="0.2"/>
  <cols>
    <col min="1" max="1" width="86.5703125" style="9" customWidth="1"/>
    <col min="2" max="2" width="8.28515625" style="9" customWidth="1"/>
    <col min="3" max="3" width="12.7109375" style="9" customWidth="1"/>
    <col min="4" max="4" width="8.28515625" style="9" customWidth="1"/>
    <col min="5" max="5" width="12.7109375" style="9" customWidth="1"/>
    <col min="6" max="6" width="8.28515625" style="9" customWidth="1"/>
    <col min="7" max="7" width="12.7109375" style="9" customWidth="1"/>
    <col min="8" max="8" width="8.28515625" style="9" customWidth="1"/>
    <col min="9" max="9" width="12.7109375" style="9" customWidth="1"/>
    <col min="10" max="10" width="14" style="4" bestFit="1" customWidth="1"/>
    <col min="11" max="11" width="4.5703125" style="9" customWidth="1"/>
    <col min="12" max="13" width="8.28515625" style="9" customWidth="1"/>
    <col min="14" max="14" width="12.7109375" style="9" customWidth="1"/>
    <col min="15" max="16" width="8.28515625" style="9" customWidth="1"/>
    <col min="17" max="17" width="12.7109375" style="9" customWidth="1"/>
    <col min="18" max="16384" width="9.140625" style="9"/>
  </cols>
  <sheetData>
    <row r="1" spans="1:17" ht="18" x14ac:dyDescent="0.25">
      <c r="A1" s="249" t="s">
        <v>69</v>
      </c>
      <c r="B1" s="249"/>
      <c r="C1" s="249"/>
      <c r="D1" s="249"/>
      <c r="E1" s="249"/>
      <c r="F1" s="249"/>
      <c r="G1" s="249"/>
      <c r="H1" s="249"/>
      <c r="I1" s="249"/>
      <c r="J1" s="69" t="s">
        <v>11</v>
      </c>
      <c r="K1" s="6"/>
      <c r="L1" s="6"/>
      <c r="M1" s="6"/>
      <c r="N1" s="6"/>
      <c r="O1" s="6"/>
      <c r="P1" s="6"/>
      <c r="Q1" s="6"/>
    </row>
    <row r="2" spans="1:17" ht="15" x14ac:dyDescent="0.2">
      <c r="A2" s="250" t="s">
        <v>184</v>
      </c>
      <c r="B2" s="250"/>
      <c r="C2" s="250"/>
      <c r="D2" s="250"/>
      <c r="E2" s="250"/>
      <c r="F2" s="250"/>
      <c r="G2" s="250"/>
      <c r="H2" s="250"/>
      <c r="I2" s="250"/>
      <c r="J2" s="69" t="s">
        <v>11</v>
      </c>
      <c r="K2" s="7"/>
      <c r="L2" s="7"/>
      <c r="M2" s="7"/>
      <c r="N2" s="7"/>
      <c r="O2" s="7"/>
      <c r="P2" s="7"/>
      <c r="Q2" s="7"/>
    </row>
    <row r="3" spans="1:17" x14ac:dyDescent="0.2">
      <c r="A3" s="259" t="s">
        <v>1</v>
      </c>
      <c r="B3" s="259"/>
      <c r="C3" s="259"/>
      <c r="D3" s="259"/>
      <c r="E3" s="259"/>
      <c r="F3" s="259"/>
      <c r="G3" s="259"/>
      <c r="H3" s="259"/>
      <c r="I3" s="259"/>
      <c r="J3" s="69" t="s">
        <v>11</v>
      </c>
      <c r="K3" s="10"/>
      <c r="L3" s="10"/>
      <c r="M3" s="10"/>
      <c r="N3" s="10"/>
      <c r="O3" s="10"/>
      <c r="P3" s="10"/>
      <c r="Q3" s="10"/>
    </row>
    <row r="4" spans="1:17" x14ac:dyDescent="0.2">
      <c r="A4" s="256" t="s">
        <v>2</v>
      </c>
      <c r="B4" s="256"/>
      <c r="C4" s="256"/>
      <c r="D4" s="256"/>
      <c r="E4" s="256"/>
      <c r="F4" s="256"/>
      <c r="G4" s="256"/>
      <c r="H4" s="256"/>
      <c r="I4" s="256"/>
      <c r="J4" s="69" t="s">
        <v>11</v>
      </c>
      <c r="K4" s="8"/>
      <c r="L4" s="8"/>
      <c r="M4" s="8"/>
      <c r="N4" s="8"/>
      <c r="O4" s="8"/>
      <c r="P4" s="8"/>
      <c r="Q4" s="8"/>
    </row>
    <row r="5" spans="1:17" ht="15" thickBot="1" x14ac:dyDescent="0.25">
      <c r="A5" s="256"/>
      <c r="B5" s="256"/>
      <c r="C5" s="256"/>
      <c r="D5" s="256"/>
      <c r="E5" s="256"/>
      <c r="F5" s="256"/>
      <c r="G5" s="256"/>
      <c r="H5" s="256"/>
      <c r="I5" s="256"/>
      <c r="J5" s="69" t="s">
        <v>11</v>
      </c>
      <c r="K5" s="8"/>
      <c r="L5" s="8"/>
      <c r="M5" s="8"/>
      <c r="N5" s="8"/>
      <c r="O5" s="8"/>
      <c r="P5" s="8"/>
      <c r="Q5" s="8"/>
    </row>
    <row r="6" spans="1:17" ht="15" x14ac:dyDescent="0.2">
      <c r="A6" s="257" t="s">
        <v>70</v>
      </c>
      <c r="B6" s="260" t="s">
        <v>152</v>
      </c>
      <c r="C6" s="260"/>
      <c r="D6" s="260" t="s">
        <v>154</v>
      </c>
      <c r="E6" s="260"/>
      <c r="F6" s="260" t="s">
        <v>149</v>
      </c>
      <c r="G6" s="260"/>
      <c r="H6" s="260" t="s">
        <v>45</v>
      </c>
      <c r="I6" s="261"/>
      <c r="J6" s="69" t="s">
        <v>11</v>
      </c>
    </row>
    <row r="7" spans="1:17" ht="28.5" x14ac:dyDescent="0.2">
      <c r="A7" s="258"/>
      <c r="B7" s="70" t="s">
        <v>18</v>
      </c>
      <c r="C7" s="11" t="s">
        <v>4</v>
      </c>
      <c r="D7" s="11" t="s">
        <v>18</v>
      </c>
      <c r="E7" s="11" t="s">
        <v>4</v>
      </c>
      <c r="F7" s="11" t="s">
        <v>18</v>
      </c>
      <c r="G7" s="11" t="s">
        <v>4</v>
      </c>
      <c r="H7" s="11" t="s">
        <v>18</v>
      </c>
      <c r="I7" s="12" t="s">
        <v>4</v>
      </c>
      <c r="J7" s="69" t="s">
        <v>11</v>
      </c>
    </row>
    <row r="8" spans="1:17" x14ac:dyDescent="0.2">
      <c r="A8" s="79" t="s">
        <v>71</v>
      </c>
      <c r="B8" s="142">
        <v>590</v>
      </c>
      <c r="C8" s="142">
        <f>71290+283-79</f>
        <v>71494</v>
      </c>
      <c r="D8" s="142">
        <v>595</v>
      </c>
      <c r="E8" s="142">
        <v>75567</v>
      </c>
      <c r="F8" s="142">
        <v>686</v>
      </c>
      <c r="G8" s="142">
        <v>94000</v>
      </c>
      <c r="H8" s="142">
        <f>F8-D8</f>
        <v>91</v>
      </c>
      <c r="I8" s="143">
        <f>G8-E8</f>
        <v>18433</v>
      </c>
      <c r="J8" s="69" t="s">
        <v>11</v>
      </c>
    </row>
    <row r="9" spans="1:17" x14ac:dyDescent="0.2">
      <c r="A9" s="80" t="s">
        <v>72</v>
      </c>
      <c r="B9" s="30">
        <v>79</v>
      </c>
      <c r="C9" s="30">
        <v>7149</v>
      </c>
      <c r="D9" s="30">
        <v>79</v>
      </c>
      <c r="E9" s="30">
        <v>6907</v>
      </c>
      <c r="F9" s="30">
        <v>79</v>
      </c>
      <c r="G9" s="30">
        <v>8500</v>
      </c>
      <c r="H9" s="30">
        <f t="shared" ref="H9:H13" si="0">F9-D9</f>
        <v>0</v>
      </c>
      <c r="I9" s="144">
        <f t="shared" ref="I9:I13" si="1">G9-E9</f>
        <v>1593</v>
      </c>
      <c r="J9" s="69" t="s">
        <v>11</v>
      </c>
    </row>
    <row r="10" spans="1:17" x14ac:dyDescent="0.2">
      <c r="A10" s="127" t="s">
        <v>128</v>
      </c>
      <c r="B10" s="30">
        <f>SUM(B11:B12)</f>
        <v>0</v>
      </c>
      <c r="C10" s="30">
        <v>1183</v>
      </c>
      <c r="D10" s="30">
        <f t="shared" ref="D10:F10" si="2">SUM(D11:D12)</f>
        <v>0</v>
      </c>
      <c r="E10" s="30">
        <v>1022</v>
      </c>
      <c r="F10" s="30">
        <f t="shared" si="2"/>
        <v>0</v>
      </c>
      <c r="G10" s="30">
        <v>1150</v>
      </c>
      <c r="H10" s="30">
        <f t="shared" si="0"/>
        <v>0</v>
      </c>
      <c r="I10" s="144">
        <f t="shared" si="1"/>
        <v>128</v>
      </c>
      <c r="J10" s="69" t="s">
        <v>11</v>
      </c>
    </row>
    <row r="11" spans="1:17" x14ac:dyDescent="0.2">
      <c r="A11" s="81" t="s">
        <v>17</v>
      </c>
      <c r="B11" s="170">
        <v>0</v>
      </c>
      <c r="C11" s="170">
        <v>0</v>
      </c>
      <c r="D11" s="170">
        <v>0</v>
      </c>
      <c r="E11" s="170">
        <v>0</v>
      </c>
      <c r="F11" s="170">
        <v>0</v>
      </c>
      <c r="G11" s="170">
        <v>0</v>
      </c>
      <c r="H11" s="170">
        <f t="shared" si="0"/>
        <v>0</v>
      </c>
      <c r="I11" s="171">
        <f t="shared" si="1"/>
        <v>0</v>
      </c>
      <c r="J11" s="69" t="s">
        <v>11</v>
      </c>
    </row>
    <row r="12" spans="1:17" x14ac:dyDescent="0.2">
      <c r="A12" s="81" t="s">
        <v>73</v>
      </c>
      <c r="B12" s="170">
        <v>0</v>
      </c>
      <c r="C12" s="170">
        <v>0</v>
      </c>
      <c r="D12" s="170">
        <v>0</v>
      </c>
      <c r="E12" s="170">
        <v>0</v>
      </c>
      <c r="F12" s="170">
        <v>0</v>
      </c>
      <c r="G12" s="170">
        <v>0</v>
      </c>
      <c r="H12" s="170">
        <f t="shared" si="0"/>
        <v>0</v>
      </c>
      <c r="I12" s="171">
        <f t="shared" si="1"/>
        <v>0</v>
      </c>
      <c r="J12" s="69" t="s">
        <v>11</v>
      </c>
    </row>
    <row r="13" spans="1:17" x14ac:dyDescent="0.2">
      <c r="A13" s="80" t="s">
        <v>74</v>
      </c>
      <c r="B13" s="160">
        <v>0</v>
      </c>
      <c r="C13" s="160">
        <v>2308</v>
      </c>
      <c r="D13" s="160">
        <v>0</v>
      </c>
      <c r="E13" s="160">
        <v>0</v>
      </c>
      <c r="F13" s="160">
        <v>0</v>
      </c>
      <c r="G13" s="160">
        <v>0</v>
      </c>
      <c r="H13" s="160">
        <f t="shared" si="0"/>
        <v>0</v>
      </c>
      <c r="I13" s="161">
        <f t="shared" si="1"/>
        <v>0</v>
      </c>
      <c r="J13" s="69" t="s">
        <v>11</v>
      </c>
    </row>
    <row r="14" spans="1:17" ht="15" x14ac:dyDescent="0.25">
      <c r="A14" s="83" t="s">
        <v>13</v>
      </c>
      <c r="B14" s="135">
        <f>SUM(B8:B10,B13)</f>
        <v>669</v>
      </c>
      <c r="C14" s="135">
        <f t="shared" ref="C14:I14" si="3">SUM(C8:C10,C13)</f>
        <v>82134</v>
      </c>
      <c r="D14" s="135">
        <f t="shared" si="3"/>
        <v>674</v>
      </c>
      <c r="E14" s="135">
        <f t="shared" si="3"/>
        <v>83496</v>
      </c>
      <c r="F14" s="135">
        <f t="shared" si="3"/>
        <v>765</v>
      </c>
      <c r="G14" s="135">
        <f t="shared" si="3"/>
        <v>103650</v>
      </c>
      <c r="H14" s="135">
        <f t="shared" si="3"/>
        <v>91</v>
      </c>
      <c r="I14" s="139">
        <f t="shared" si="3"/>
        <v>20154</v>
      </c>
      <c r="J14" s="69" t="s">
        <v>11</v>
      </c>
    </row>
    <row r="15" spans="1:17" ht="15" x14ac:dyDescent="0.25">
      <c r="A15" s="82" t="s">
        <v>75</v>
      </c>
      <c r="B15" s="30"/>
      <c r="C15" s="30"/>
      <c r="D15" s="30"/>
      <c r="E15" s="30"/>
      <c r="F15" s="30"/>
      <c r="G15" s="30"/>
      <c r="H15" s="30"/>
      <c r="I15" s="144"/>
      <c r="J15" s="69" t="s">
        <v>11</v>
      </c>
    </row>
    <row r="16" spans="1:17" x14ac:dyDescent="0.2">
      <c r="A16" s="80" t="s">
        <v>76</v>
      </c>
      <c r="B16" s="30"/>
      <c r="C16" s="30">
        <f>22604+79</f>
        <v>22683</v>
      </c>
      <c r="D16" s="30"/>
      <c r="E16" s="30">
        <v>20123</v>
      </c>
      <c r="F16" s="30"/>
      <c r="G16" s="30">
        <v>24900</v>
      </c>
      <c r="H16" s="30"/>
      <c r="I16" s="144">
        <f t="shared" ref="I16:I30" si="4">G16-E16</f>
        <v>4777</v>
      </c>
      <c r="J16" s="69" t="s">
        <v>11</v>
      </c>
    </row>
    <row r="17" spans="1:10" x14ac:dyDescent="0.2">
      <c r="A17" s="80" t="s">
        <v>77</v>
      </c>
      <c r="B17" s="30"/>
      <c r="C17" s="30">
        <v>395</v>
      </c>
      <c r="D17" s="30"/>
      <c r="E17" s="30">
        <v>20</v>
      </c>
      <c r="F17" s="30"/>
      <c r="G17" s="30">
        <v>0</v>
      </c>
      <c r="H17" s="30"/>
      <c r="I17" s="144">
        <f t="shared" si="4"/>
        <v>-20</v>
      </c>
      <c r="J17" s="69" t="s">
        <v>11</v>
      </c>
    </row>
    <row r="18" spans="1:10" x14ac:dyDescent="0.2">
      <c r="A18" s="80" t="s">
        <v>78</v>
      </c>
      <c r="B18" s="30"/>
      <c r="C18" s="30">
        <v>3330</v>
      </c>
      <c r="D18" s="30"/>
      <c r="E18" s="30">
        <v>4716</v>
      </c>
      <c r="F18" s="30"/>
      <c r="G18" s="30">
        <v>5500</v>
      </c>
      <c r="H18" s="30"/>
      <c r="I18" s="144">
        <f t="shared" si="4"/>
        <v>784</v>
      </c>
      <c r="J18" s="69" t="s">
        <v>11</v>
      </c>
    </row>
    <row r="19" spans="1:10" x14ac:dyDescent="0.2">
      <c r="A19" s="127" t="s">
        <v>129</v>
      </c>
      <c r="B19" s="30"/>
      <c r="C19" s="30">
        <v>2328</v>
      </c>
      <c r="D19" s="30"/>
      <c r="E19" s="30">
        <v>781</v>
      </c>
      <c r="F19" s="30"/>
      <c r="G19" s="30">
        <v>800</v>
      </c>
      <c r="H19" s="30"/>
      <c r="I19" s="144">
        <f t="shared" si="4"/>
        <v>19</v>
      </c>
      <c r="J19" s="69" t="s">
        <v>11</v>
      </c>
    </row>
    <row r="20" spans="1:10" x14ac:dyDescent="0.2">
      <c r="A20" s="80" t="s">
        <v>79</v>
      </c>
      <c r="B20" s="30"/>
      <c r="C20" s="30">
        <v>22557</v>
      </c>
      <c r="D20" s="30"/>
      <c r="E20" s="30">
        <v>24664</v>
      </c>
      <c r="F20" s="30"/>
      <c r="G20" s="30">
        <v>25000</v>
      </c>
      <c r="H20" s="30"/>
      <c r="I20" s="144">
        <f t="shared" si="4"/>
        <v>336</v>
      </c>
      <c r="J20" s="69" t="s">
        <v>11</v>
      </c>
    </row>
    <row r="21" spans="1:10" x14ac:dyDescent="0.2">
      <c r="A21" s="80" t="s">
        <v>80</v>
      </c>
      <c r="B21" s="30"/>
      <c r="C21" s="30">
        <v>1470</v>
      </c>
      <c r="D21" s="30"/>
      <c r="E21" s="30">
        <v>1513</v>
      </c>
      <c r="F21" s="30"/>
      <c r="G21" s="30">
        <v>1550</v>
      </c>
      <c r="H21" s="30"/>
      <c r="I21" s="144">
        <f t="shared" si="4"/>
        <v>37</v>
      </c>
      <c r="J21" s="69" t="s">
        <v>11</v>
      </c>
    </row>
    <row r="22" spans="1:10" x14ac:dyDescent="0.2">
      <c r="A22" s="80" t="s">
        <v>81</v>
      </c>
      <c r="B22" s="30"/>
      <c r="C22" s="30">
        <v>4129</v>
      </c>
      <c r="D22" s="30"/>
      <c r="E22" s="30">
        <v>2860</v>
      </c>
      <c r="F22" s="30"/>
      <c r="G22" s="30">
        <v>1900</v>
      </c>
      <c r="H22" s="30"/>
      <c r="I22" s="144">
        <f t="shared" si="4"/>
        <v>-960</v>
      </c>
      <c r="J22" s="69" t="s">
        <v>11</v>
      </c>
    </row>
    <row r="23" spans="1:10" x14ac:dyDescent="0.2">
      <c r="A23" s="80" t="s">
        <v>82</v>
      </c>
      <c r="B23" s="30"/>
      <c r="C23" s="30">
        <v>60</v>
      </c>
      <c r="D23" s="30"/>
      <c r="E23" s="30">
        <v>110</v>
      </c>
      <c r="F23" s="30"/>
      <c r="G23" s="30">
        <v>150</v>
      </c>
      <c r="H23" s="30"/>
      <c r="I23" s="144">
        <f t="shared" si="4"/>
        <v>40</v>
      </c>
      <c r="J23" s="69" t="s">
        <v>11</v>
      </c>
    </row>
    <row r="24" spans="1:10" x14ac:dyDescent="0.2">
      <c r="A24" s="80" t="s">
        <v>83</v>
      </c>
      <c r="B24" s="30"/>
      <c r="C24" s="30">
        <v>-952</v>
      </c>
      <c r="D24" s="30"/>
      <c r="E24" s="30">
        <v>6101</v>
      </c>
      <c r="F24" s="30"/>
      <c r="G24" s="30">
        <v>6100</v>
      </c>
      <c r="H24" s="30"/>
      <c r="I24" s="144">
        <f t="shared" si="4"/>
        <v>-1</v>
      </c>
      <c r="J24" s="69" t="s">
        <v>11</v>
      </c>
    </row>
    <row r="25" spans="1:10" x14ac:dyDescent="0.2">
      <c r="A25" s="80" t="s">
        <v>84</v>
      </c>
      <c r="B25" s="30"/>
      <c r="C25" s="30">
        <f>16680+720</f>
        <v>17400</v>
      </c>
      <c r="D25" s="30"/>
      <c r="E25" s="30">
        <f>16544+1351</f>
        <v>17895</v>
      </c>
      <c r="F25" s="30"/>
      <c r="G25" s="30">
        <v>16600</v>
      </c>
      <c r="H25" s="30"/>
      <c r="I25" s="144">
        <f t="shared" si="4"/>
        <v>-1295</v>
      </c>
      <c r="J25" s="69" t="s">
        <v>11</v>
      </c>
    </row>
    <row r="26" spans="1:10" x14ac:dyDescent="0.2">
      <c r="A26" s="80" t="s">
        <v>85</v>
      </c>
      <c r="B26" s="30"/>
      <c r="C26" s="30">
        <v>6273</v>
      </c>
      <c r="D26" s="30"/>
      <c r="E26" s="30">
        <v>7717</v>
      </c>
      <c r="F26" s="30"/>
      <c r="G26" s="30">
        <v>7800</v>
      </c>
      <c r="H26" s="30"/>
      <c r="I26" s="144">
        <f t="shared" si="4"/>
        <v>83</v>
      </c>
      <c r="J26" s="69" t="s">
        <v>11</v>
      </c>
    </row>
    <row r="27" spans="1:10" x14ac:dyDescent="0.2">
      <c r="A27" s="80" t="s">
        <v>36</v>
      </c>
      <c r="B27" s="30"/>
      <c r="C27" s="30">
        <v>76</v>
      </c>
      <c r="D27" s="30"/>
      <c r="E27" s="30">
        <v>68</v>
      </c>
      <c r="F27" s="30"/>
      <c r="G27" s="30">
        <v>100</v>
      </c>
      <c r="H27" s="30"/>
      <c r="I27" s="144">
        <f t="shared" si="4"/>
        <v>32</v>
      </c>
      <c r="J27" s="69" t="s">
        <v>11</v>
      </c>
    </row>
    <row r="28" spans="1:10" x14ac:dyDescent="0.2">
      <c r="A28" s="80" t="s">
        <v>86</v>
      </c>
      <c r="B28" s="30"/>
      <c r="C28" s="30">
        <v>209</v>
      </c>
      <c r="D28" s="30"/>
      <c r="E28" s="30">
        <v>211</v>
      </c>
      <c r="F28" s="30"/>
      <c r="G28" s="30">
        <v>250</v>
      </c>
      <c r="H28" s="30"/>
      <c r="I28" s="144">
        <f t="shared" si="4"/>
        <v>39</v>
      </c>
      <c r="J28" s="69" t="s">
        <v>11</v>
      </c>
    </row>
    <row r="29" spans="1:10" x14ac:dyDescent="0.2">
      <c r="A29" s="80" t="s">
        <v>87</v>
      </c>
      <c r="B29" s="30"/>
      <c r="C29" s="30">
        <v>712</v>
      </c>
      <c r="D29" s="30"/>
      <c r="E29" s="30">
        <v>1488</v>
      </c>
      <c r="F29" s="30"/>
      <c r="G29" s="30">
        <v>2500</v>
      </c>
      <c r="H29" s="30"/>
      <c r="I29" s="144">
        <f t="shared" si="4"/>
        <v>1012</v>
      </c>
      <c r="J29" s="69" t="s">
        <v>11</v>
      </c>
    </row>
    <row r="30" spans="1:10" x14ac:dyDescent="0.2">
      <c r="A30" s="80" t="s">
        <v>88</v>
      </c>
      <c r="B30" s="30"/>
      <c r="C30" s="30">
        <v>1828</v>
      </c>
      <c r="D30" s="30"/>
      <c r="E30" s="30">
        <v>3777</v>
      </c>
      <c r="F30" s="30"/>
      <c r="G30" s="30">
        <v>5687</v>
      </c>
      <c r="H30" s="30"/>
      <c r="I30" s="144">
        <f t="shared" si="4"/>
        <v>1910</v>
      </c>
      <c r="J30" s="69" t="s">
        <v>11</v>
      </c>
    </row>
    <row r="31" spans="1:10" ht="15" x14ac:dyDescent="0.25">
      <c r="A31" s="83" t="s">
        <v>89</v>
      </c>
      <c r="B31" s="100"/>
      <c r="C31" s="100">
        <f>SUM(C14:C30)</f>
        <v>164632</v>
      </c>
      <c r="D31" s="100"/>
      <c r="E31" s="100">
        <f>SUM(E14:E30)</f>
        <v>175540</v>
      </c>
      <c r="F31" s="100"/>
      <c r="G31" s="100">
        <f>SUM(G14:G30)</f>
        <v>202487</v>
      </c>
      <c r="H31" s="100"/>
      <c r="I31" s="102">
        <f>SUM(I14:I30)</f>
        <v>26947</v>
      </c>
      <c r="J31" s="69" t="s">
        <v>11</v>
      </c>
    </row>
    <row r="32" spans="1:10" x14ac:dyDescent="0.2">
      <c r="A32" s="127" t="s">
        <v>130</v>
      </c>
      <c r="B32" s="30"/>
      <c r="C32" s="30">
        <v>-424</v>
      </c>
      <c r="D32" s="30"/>
      <c r="E32" s="30">
        <v>-1351</v>
      </c>
      <c r="F32" s="30"/>
      <c r="G32" s="30">
        <v>0</v>
      </c>
      <c r="H32" s="30"/>
      <c r="I32" s="144">
        <f>G32-E32</f>
        <v>1351</v>
      </c>
      <c r="J32" s="69" t="s">
        <v>11</v>
      </c>
    </row>
    <row r="33" spans="1:10" x14ac:dyDescent="0.2">
      <c r="A33" s="178" t="s">
        <v>203</v>
      </c>
      <c r="B33" s="30"/>
      <c r="C33" s="30">
        <v>-1900</v>
      </c>
      <c r="D33" s="30"/>
      <c r="E33" s="30">
        <v>0</v>
      </c>
      <c r="F33" s="30"/>
      <c r="G33" s="30">
        <v>0</v>
      </c>
      <c r="H33" s="30"/>
      <c r="I33" s="144">
        <f t="shared" ref="I33:I36" si="5">G33-E33</f>
        <v>0</v>
      </c>
      <c r="J33" s="69" t="s">
        <v>11</v>
      </c>
    </row>
    <row r="34" spans="1:10" x14ac:dyDescent="0.2">
      <c r="A34" s="178" t="s">
        <v>138</v>
      </c>
      <c r="B34" s="30"/>
      <c r="C34" s="30">
        <v>-30</v>
      </c>
      <c r="D34" s="30"/>
      <c r="E34" s="30">
        <v>0</v>
      </c>
      <c r="F34" s="30"/>
      <c r="G34" s="30">
        <v>0</v>
      </c>
      <c r="H34" s="30"/>
      <c r="I34" s="144">
        <f t="shared" si="5"/>
        <v>0</v>
      </c>
      <c r="J34" s="69" t="s">
        <v>11</v>
      </c>
    </row>
    <row r="35" spans="1:10" x14ac:dyDescent="0.2">
      <c r="A35" s="80" t="s">
        <v>90</v>
      </c>
      <c r="B35" s="30"/>
      <c r="C35" s="30">
        <v>1351</v>
      </c>
      <c r="D35" s="30"/>
      <c r="E35" s="30">
        <v>0</v>
      </c>
      <c r="F35" s="30"/>
      <c r="G35" s="30">
        <v>0</v>
      </c>
      <c r="H35" s="30"/>
      <c r="I35" s="144">
        <f t="shared" si="5"/>
        <v>0</v>
      </c>
      <c r="J35" s="69" t="s">
        <v>11</v>
      </c>
    </row>
    <row r="36" spans="1:10" x14ac:dyDescent="0.2">
      <c r="A36" s="133" t="s">
        <v>134</v>
      </c>
      <c r="B36" s="30"/>
      <c r="C36" s="30">
        <v>1163</v>
      </c>
      <c r="D36" s="30"/>
      <c r="E36" s="30">
        <v>0</v>
      </c>
      <c r="F36" s="30"/>
      <c r="G36" s="30">
        <v>0</v>
      </c>
      <c r="H36" s="30"/>
      <c r="I36" s="144">
        <f t="shared" si="5"/>
        <v>0</v>
      </c>
      <c r="J36" s="69" t="s">
        <v>11</v>
      </c>
    </row>
    <row r="37" spans="1:10" ht="15.75" thickBot="1" x14ac:dyDescent="0.3">
      <c r="A37" s="84" t="s">
        <v>91</v>
      </c>
      <c r="B37" s="172">
        <f t="shared" ref="B37:I37" si="6">SUM(B31:B36)</f>
        <v>0</v>
      </c>
      <c r="C37" s="172">
        <f>SUM(C31:C36)</f>
        <v>164792</v>
      </c>
      <c r="D37" s="172">
        <f t="shared" si="6"/>
        <v>0</v>
      </c>
      <c r="E37" s="172">
        <f t="shared" si="6"/>
        <v>174189</v>
      </c>
      <c r="F37" s="172">
        <f t="shared" si="6"/>
        <v>0</v>
      </c>
      <c r="G37" s="172">
        <f t="shared" si="6"/>
        <v>202487</v>
      </c>
      <c r="H37" s="172">
        <f t="shared" si="6"/>
        <v>0</v>
      </c>
      <c r="I37" s="173">
        <f t="shared" si="6"/>
        <v>28298</v>
      </c>
      <c r="J37" s="69" t="s">
        <v>11</v>
      </c>
    </row>
    <row r="38" spans="1:10" x14ac:dyDescent="0.2">
      <c r="A38" s="86" t="s">
        <v>14</v>
      </c>
      <c r="B38" s="174"/>
      <c r="C38" s="174"/>
      <c r="D38" s="174"/>
      <c r="E38" s="174"/>
      <c r="F38" s="174"/>
      <c r="G38" s="174"/>
      <c r="H38" s="174"/>
      <c r="I38" s="175"/>
      <c r="J38" s="69" t="s">
        <v>11</v>
      </c>
    </row>
    <row r="39" spans="1:10" x14ac:dyDescent="0.2">
      <c r="A39" s="80" t="s">
        <v>92</v>
      </c>
      <c r="B39" s="30">
        <v>285</v>
      </c>
      <c r="C39" s="30"/>
      <c r="D39" s="30">
        <v>297</v>
      </c>
      <c r="E39" s="30"/>
      <c r="F39" s="30">
        <v>297</v>
      </c>
      <c r="G39" s="30"/>
      <c r="H39" s="30">
        <f>F39-D39</f>
        <v>0</v>
      </c>
      <c r="I39" s="144"/>
      <c r="J39" s="69" t="s">
        <v>11</v>
      </c>
    </row>
    <row r="40" spans="1:10" x14ac:dyDescent="0.2">
      <c r="A40" s="80"/>
      <c r="B40" s="30"/>
      <c r="C40" s="30"/>
      <c r="D40" s="30"/>
      <c r="E40" s="30"/>
      <c r="F40" s="30"/>
      <c r="G40" s="30"/>
      <c r="H40" s="30"/>
      <c r="I40" s="144"/>
      <c r="J40" s="69" t="s">
        <v>11</v>
      </c>
    </row>
    <row r="41" spans="1:10" x14ac:dyDescent="0.2">
      <c r="A41" s="80" t="s">
        <v>93</v>
      </c>
      <c r="B41" s="30"/>
      <c r="C41" s="30">
        <v>2640</v>
      </c>
      <c r="D41" s="30"/>
      <c r="E41" s="30">
        <v>2657</v>
      </c>
      <c r="F41" s="30"/>
      <c r="G41" s="30">
        <v>2657</v>
      </c>
      <c r="H41" s="30"/>
      <c r="I41" s="144">
        <f t="shared" ref="I41:I42" si="7">G41-E41</f>
        <v>0</v>
      </c>
      <c r="J41" s="69" t="s">
        <v>11</v>
      </c>
    </row>
    <row r="42" spans="1:10" ht="15" thickBot="1" x14ac:dyDescent="0.25">
      <c r="A42" s="85" t="s">
        <v>94</v>
      </c>
      <c r="B42" s="176"/>
      <c r="C42" s="176">
        <v>0</v>
      </c>
      <c r="D42" s="176"/>
      <c r="E42" s="176">
        <v>0</v>
      </c>
      <c r="F42" s="176"/>
      <c r="G42" s="176">
        <v>0</v>
      </c>
      <c r="H42" s="176"/>
      <c r="I42" s="177">
        <f t="shared" si="7"/>
        <v>0</v>
      </c>
      <c r="J42" s="69" t="s">
        <v>11</v>
      </c>
    </row>
    <row r="43" spans="1:10" x14ac:dyDescent="0.2">
      <c r="J43" s="4" t="s">
        <v>12</v>
      </c>
    </row>
    <row r="44" spans="1:10" x14ac:dyDescent="0.2">
      <c r="A44" s="196"/>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&amp;L&amp;"Arial,Bold"&amp;12K. Summary of Requirements by Object Class</oddHeader>
    <oddFooter>&amp;C&amp;"Arial,Regular"Exhibit K - Summary of Requirements by Object Class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view="pageBreakPreview" zoomScale="90" zoomScaleNormal="100" zoomScaleSheetLayoutView="90" workbookViewId="0">
      <selection activeCell="H20" sqref="H20"/>
    </sheetView>
  </sheetViews>
  <sheetFormatPr defaultRowHeight="14.25" x14ac:dyDescent="0.2"/>
  <cols>
    <col min="1" max="1" width="113.5703125" style="179" customWidth="1"/>
    <col min="2" max="2" width="17.5703125" style="183" customWidth="1"/>
    <col min="3" max="3" width="11.42578125" style="183" customWidth="1"/>
    <col min="4" max="4" width="14.5703125" style="184" customWidth="1"/>
    <col min="5" max="5" width="11.5703125" style="4" bestFit="1" customWidth="1"/>
    <col min="6" max="6" width="4.85546875" style="179" customWidth="1"/>
    <col min="7" max="16384" width="9.140625" style="179"/>
  </cols>
  <sheetData>
    <row r="1" spans="1:5" ht="18" x14ac:dyDescent="0.25">
      <c r="A1" s="249" t="s">
        <v>0</v>
      </c>
      <c r="B1" s="249"/>
      <c r="C1" s="249"/>
      <c r="D1" s="249"/>
      <c r="E1" s="4" t="s">
        <v>11</v>
      </c>
    </row>
    <row r="2" spans="1:5" ht="15" x14ac:dyDescent="0.2">
      <c r="A2" s="250" t="s">
        <v>184</v>
      </c>
      <c r="B2" s="250"/>
      <c r="C2" s="250"/>
      <c r="D2" s="250"/>
      <c r="E2" s="4" t="s">
        <v>11</v>
      </c>
    </row>
    <row r="3" spans="1:5" x14ac:dyDescent="0.2">
      <c r="A3" s="251" t="s">
        <v>1</v>
      </c>
      <c r="B3" s="251"/>
      <c r="C3" s="251"/>
      <c r="D3" s="251"/>
      <c r="E3" s="4" t="s">
        <v>11</v>
      </c>
    </row>
    <row r="4" spans="1:5" x14ac:dyDescent="0.2">
      <c r="A4" s="252" t="s">
        <v>2</v>
      </c>
      <c r="B4" s="252"/>
      <c r="C4" s="252"/>
      <c r="D4" s="252"/>
      <c r="E4" s="4" t="s">
        <v>11</v>
      </c>
    </row>
    <row r="5" spans="1:5" ht="15" thickBot="1" x14ac:dyDescent="0.25">
      <c r="E5" s="4" t="s">
        <v>11</v>
      </c>
    </row>
    <row r="6" spans="1:5" ht="15" x14ac:dyDescent="0.25">
      <c r="B6" s="253" t="s">
        <v>141</v>
      </c>
      <c r="C6" s="254"/>
      <c r="D6" s="255"/>
      <c r="E6" s="4" t="s">
        <v>11</v>
      </c>
    </row>
    <row r="7" spans="1:5" ht="15.75" thickBot="1" x14ac:dyDescent="0.25">
      <c r="B7" s="1" t="s">
        <v>169</v>
      </c>
      <c r="C7" s="2" t="s">
        <v>170</v>
      </c>
      <c r="D7" s="3" t="s">
        <v>4</v>
      </c>
      <c r="E7" s="4" t="s">
        <v>11</v>
      </c>
    </row>
    <row r="8" spans="1:5" ht="15" x14ac:dyDescent="0.25">
      <c r="A8" s="109" t="s">
        <v>139</v>
      </c>
      <c r="B8" s="110">
        <v>751</v>
      </c>
      <c r="C8" s="111">
        <v>669</v>
      </c>
      <c r="D8" s="112">
        <v>177202</v>
      </c>
      <c r="E8" s="4" t="s">
        <v>11</v>
      </c>
    </row>
    <row r="9" spans="1:5" ht="15" x14ac:dyDescent="0.25">
      <c r="A9" s="199" t="s">
        <v>140</v>
      </c>
      <c r="B9" s="116" t="s">
        <v>37</v>
      </c>
      <c r="C9" s="117"/>
      <c r="D9" s="118">
        <v>-3674</v>
      </c>
      <c r="E9" s="4" t="s">
        <v>11</v>
      </c>
    </row>
    <row r="10" spans="1:5" ht="15" x14ac:dyDescent="0.25">
      <c r="A10" s="199" t="s">
        <v>168</v>
      </c>
      <c r="B10" s="116"/>
      <c r="C10" s="117"/>
      <c r="D10" s="118">
        <v>-8736</v>
      </c>
      <c r="E10" s="4" t="s">
        <v>11</v>
      </c>
    </row>
    <row r="11" spans="1:5" ht="15" x14ac:dyDescent="0.25">
      <c r="A11" s="108" t="s">
        <v>142</v>
      </c>
      <c r="B11" s="134">
        <f>SUM(B8:B10)</f>
        <v>751</v>
      </c>
      <c r="C11" s="135">
        <f>SUM(C8:C10)</f>
        <v>669</v>
      </c>
      <c r="D11" s="136">
        <f>SUM(D8:D10)</f>
        <v>164792</v>
      </c>
      <c r="E11" s="4" t="s">
        <v>11</v>
      </c>
    </row>
    <row r="12" spans="1:5" ht="15" x14ac:dyDescent="0.25">
      <c r="A12" s="108"/>
      <c r="B12" s="134"/>
      <c r="C12" s="135"/>
      <c r="D12" s="136"/>
      <c r="E12" s="4" t="s">
        <v>11</v>
      </c>
    </row>
    <row r="13" spans="1:5" ht="15" x14ac:dyDescent="0.25">
      <c r="A13" s="98" t="s">
        <v>174</v>
      </c>
      <c r="B13" s="134">
        <v>750</v>
      </c>
      <c r="C13" s="135">
        <v>674</v>
      </c>
      <c r="D13" s="136">
        <v>174189</v>
      </c>
      <c r="E13" s="4" t="s">
        <v>11</v>
      </c>
    </row>
    <row r="14" spans="1:5" ht="15" x14ac:dyDescent="0.25">
      <c r="A14" s="101"/>
      <c r="B14" s="99"/>
      <c r="C14" s="100"/>
      <c r="D14" s="102"/>
      <c r="E14" s="4" t="s">
        <v>11</v>
      </c>
    </row>
    <row r="15" spans="1:5" ht="15" x14ac:dyDescent="0.25">
      <c r="A15" s="103" t="s">
        <v>112</v>
      </c>
      <c r="B15" s="99"/>
      <c r="C15" s="100"/>
      <c r="D15" s="102"/>
      <c r="E15" s="4" t="s">
        <v>11</v>
      </c>
    </row>
    <row r="16" spans="1:5" x14ac:dyDescent="0.2">
      <c r="A16" s="188" t="s">
        <v>5</v>
      </c>
      <c r="B16" s="186">
        <v>0</v>
      </c>
      <c r="C16" s="187">
        <v>0</v>
      </c>
      <c r="D16" s="185">
        <f>741+273+11+1295+172+212</f>
        <v>2704</v>
      </c>
      <c r="E16" s="4" t="s">
        <v>11</v>
      </c>
    </row>
    <row r="17" spans="1:5" x14ac:dyDescent="0.2">
      <c r="A17" s="188" t="s">
        <v>6</v>
      </c>
      <c r="B17" s="243">
        <v>0</v>
      </c>
      <c r="C17" s="239">
        <v>0</v>
      </c>
      <c r="D17" s="244">
        <f>1203+40</f>
        <v>1243</v>
      </c>
      <c r="E17" s="4" t="s">
        <v>11</v>
      </c>
    </row>
    <row r="18" spans="1:5" ht="15" x14ac:dyDescent="0.25">
      <c r="A18" s="108" t="s">
        <v>113</v>
      </c>
      <c r="B18" s="241">
        <f>SUM(B16:B17)</f>
        <v>0</v>
      </c>
      <c r="C18" s="117">
        <f>SUM(C16:C17)</f>
        <v>0</v>
      </c>
      <c r="D18" s="242">
        <f>SUM(D16:D17)</f>
        <v>3947</v>
      </c>
      <c r="E18" s="4" t="s">
        <v>11</v>
      </c>
    </row>
    <row r="19" spans="1:5" ht="15" x14ac:dyDescent="0.25">
      <c r="A19" s="108"/>
      <c r="B19" s="116"/>
      <c r="C19" s="117"/>
      <c r="D19" s="118"/>
    </row>
    <row r="20" spans="1:5" ht="15" x14ac:dyDescent="0.25">
      <c r="A20" s="104" t="s">
        <v>143</v>
      </c>
      <c r="B20" s="134">
        <f>B13+B18</f>
        <v>750</v>
      </c>
      <c r="C20" s="135">
        <f>C13+C18</f>
        <v>674</v>
      </c>
      <c r="D20" s="136">
        <f>D13+D18</f>
        <v>178136</v>
      </c>
      <c r="E20" s="4" t="s">
        <v>11</v>
      </c>
    </row>
    <row r="21" spans="1:5" ht="15" x14ac:dyDescent="0.25">
      <c r="A21" s="104"/>
      <c r="B21" s="134"/>
      <c r="C21" s="135"/>
      <c r="D21" s="136"/>
    </row>
    <row r="22" spans="1:5" ht="15" x14ac:dyDescent="0.25">
      <c r="A22" s="104" t="s">
        <v>8</v>
      </c>
      <c r="B22" s="138"/>
      <c r="C22" s="135"/>
      <c r="D22" s="139"/>
      <c r="E22" s="4" t="s">
        <v>11</v>
      </c>
    </row>
    <row r="23" spans="1:5" ht="15" x14ac:dyDescent="0.25">
      <c r="A23" s="188" t="s">
        <v>180</v>
      </c>
      <c r="B23" s="105"/>
      <c r="C23" s="100"/>
      <c r="D23" s="106"/>
      <c r="E23" s="4" t="s">
        <v>11</v>
      </c>
    </row>
    <row r="24" spans="1:5" x14ac:dyDescent="0.2">
      <c r="A24" s="188" t="s">
        <v>211</v>
      </c>
      <c r="B24" s="190">
        <v>141</v>
      </c>
      <c r="C24" s="187">
        <v>71</v>
      </c>
      <c r="D24" s="191">
        <v>19566</v>
      </c>
      <c r="E24" s="4" t="s">
        <v>11</v>
      </c>
    </row>
    <row r="25" spans="1:5" x14ac:dyDescent="0.2">
      <c r="A25" s="189" t="s">
        <v>181</v>
      </c>
      <c r="B25" s="190">
        <v>25</v>
      </c>
      <c r="C25" s="187">
        <v>14</v>
      </c>
      <c r="D25" s="191">
        <v>2580</v>
      </c>
      <c r="E25" s="4" t="s">
        <v>11</v>
      </c>
    </row>
    <row r="26" spans="1:5" x14ac:dyDescent="0.2">
      <c r="A26" s="189" t="s">
        <v>182</v>
      </c>
      <c r="B26" s="238">
        <v>11</v>
      </c>
      <c r="C26" s="239">
        <v>6</v>
      </c>
      <c r="D26" s="240">
        <v>2205</v>
      </c>
      <c r="E26" s="4" t="s">
        <v>11</v>
      </c>
    </row>
    <row r="27" spans="1:5" x14ac:dyDescent="0.2">
      <c r="A27" s="189" t="s">
        <v>9</v>
      </c>
      <c r="B27" s="236">
        <f t="shared" ref="B27:C27" si="0">SUM(B24:B26)</f>
        <v>177</v>
      </c>
      <c r="C27" s="227">
        <f t="shared" si="0"/>
        <v>91</v>
      </c>
      <c r="D27" s="237">
        <f>SUM(D24:D26)</f>
        <v>24351</v>
      </c>
      <c r="E27" s="4" t="s">
        <v>11</v>
      </c>
    </row>
    <row r="28" spans="1:5" ht="15" x14ac:dyDescent="0.25">
      <c r="A28" s="101" t="s">
        <v>10</v>
      </c>
      <c r="B28" s="137">
        <f>B27</f>
        <v>177</v>
      </c>
      <c r="C28" s="34">
        <f t="shared" ref="C28:D28" si="1">C27</f>
        <v>91</v>
      </c>
      <c r="D28" s="140">
        <f t="shared" si="1"/>
        <v>24351</v>
      </c>
      <c r="E28" s="4" t="s">
        <v>11</v>
      </c>
    </row>
    <row r="29" spans="1:5" ht="15" x14ac:dyDescent="0.25">
      <c r="A29" s="107" t="s">
        <v>144</v>
      </c>
      <c r="B29" s="134">
        <f>B20+B28</f>
        <v>927</v>
      </c>
      <c r="C29" s="135">
        <f>C20+C28</f>
        <v>765</v>
      </c>
      <c r="D29" s="136">
        <f>D20+D28</f>
        <v>202487</v>
      </c>
      <c r="E29" s="4" t="s">
        <v>11</v>
      </c>
    </row>
    <row r="30" spans="1:5" ht="15" thickBot="1" x14ac:dyDescent="0.25">
      <c r="A30" s="192" t="s">
        <v>179</v>
      </c>
      <c r="B30" s="193">
        <f>B29-B13</f>
        <v>177</v>
      </c>
      <c r="C30" s="232">
        <f>C29-C13</f>
        <v>91</v>
      </c>
      <c r="D30" s="231">
        <f>D29-D13</f>
        <v>28298</v>
      </c>
      <c r="E30" s="4" t="s">
        <v>11</v>
      </c>
    </row>
    <row r="31" spans="1:5" x14ac:dyDescent="0.2">
      <c r="A31" s="4"/>
      <c r="E31" s="4" t="s">
        <v>11</v>
      </c>
    </row>
    <row r="32" spans="1:5" ht="17.25" x14ac:dyDescent="0.2">
      <c r="A32" s="247" t="s">
        <v>171</v>
      </c>
      <c r="B32" s="248"/>
      <c r="C32" s="248"/>
      <c r="D32" s="248"/>
      <c r="E32" s="4" t="s">
        <v>11</v>
      </c>
    </row>
    <row r="33" spans="5:5" x14ac:dyDescent="0.2">
      <c r="E33" s="4" t="s">
        <v>12</v>
      </c>
    </row>
  </sheetData>
  <mergeCells count="6">
    <mergeCell ref="A32:D32"/>
    <mergeCell ref="A1:D1"/>
    <mergeCell ref="A2:D2"/>
    <mergeCell ref="A3:D3"/>
    <mergeCell ref="A4:D4"/>
    <mergeCell ref="B6:D6"/>
  </mergeCells>
  <printOptions horizontalCentered="1"/>
  <pageMargins left="0.7" right="0.7" top="0.63" bottom="0.63" header="0.3" footer="0.3"/>
  <pageSetup scale="77"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BreakPreview" zoomScale="80" zoomScaleNormal="100" zoomScaleSheetLayoutView="80" workbookViewId="0">
      <selection activeCell="D32" sqref="D32"/>
    </sheetView>
  </sheetViews>
  <sheetFormatPr defaultRowHeight="14.25" x14ac:dyDescent="0.2"/>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x14ac:dyDescent="0.25">
      <c r="A1" s="249" t="s">
        <v>0</v>
      </c>
      <c r="B1" s="249"/>
      <c r="C1" s="249"/>
      <c r="D1" s="249"/>
      <c r="E1" s="249"/>
      <c r="F1" s="249"/>
      <c r="G1" s="249"/>
      <c r="H1" s="249"/>
      <c r="I1" s="249"/>
      <c r="J1" s="249"/>
      <c r="K1" s="249"/>
      <c r="L1" s="249"/>
      <c r="M1" s="249"/>
      <c r="N1" s="69" t="s">
        <v>11</v>
      </c>
      <c r="O1" s="6"/>
      <c r="P1" s="6"/>
      <c r="Q1" s="6"/>
      <c r="R1" s="6"/>
      <c r="S1" s="6"/>
      <c r="T1" s="6"/>
      <c r="U1" s="6"/>
    </row>
    <row r="2" spans="1:21" ht="15" x14ac:dyDescent="0.2">
      <c r="A2" s="250" t="str">
        <f>'B. Summ of Req.'!A2:D2</f>
        <v>Criminal Division</v>
      </c>
      <c r="B2" s="250"/>
      <c r="C2" s="250"/>
      <c r="D2" s="250"/>
      <c r="E2" s="250"/>
      <c r="F2" s="250"/>
      <c r="G2" s="250"/>
      <c r="H2" s="250"/>
      <c r="I2" s="250"/>
      <c r="J2" s="250"/>
      <c r="K2" s="250"/>
      <c r="L2" s="250"/>
      <c r="M2" s="250"/>
      <c r="N2" s="69" t="s">
        <v>11</v>
      </c>
      <c r="O2" s="7"/>
      <c r="P2" s="7"/>
      <c r="Q2" s="7"/>
      <c r="R2" s="7"/>
      <c r="S2" s="7"/>
      <c r="T2" s="7"/>
      <c r="U2" s="7"/>
    </row>
    <row r="3" spans="1:21" x14ac:dyDescent="0.2">
      <c r="A3" s="259" t="s">
        <v>1</v>
      </c>
      <c r="B3" s="259"/>
      <c r="C3" s="259"/>
      <c r="D3" s="259"/>
      <c r="E3" s="259"/>
      <c r="F3" s="259"/>
      <c r="G3" s="259"/>
      <c r="H3" s="259"/>
      <c r="I3" s="259"/>
      <c r="J3" s="259"/>
      <c r="K3" s="259"/>
      <c r="L3" s="259"/>
      <c r="M3" s="259"/>
      <c r="N3" s="69" t="s">
        <v>11</v>
      </c>
      <c r="O3" s="10"/>
      <c r="P3" s="10"/>
      <c r="Q3" s="10"/>
      <c r="R3" s="10"/>
      <c r="S3" s="10"/>
      <c r="T3" s="10"/>
      <c r="U3" s="10"/>
    </row>
    <row r="4" spans="1:21" x14ac:dyDescent="0.2">
      <c r="A4" s="256" t="s">
        <v>2</v>
      </c>
      <c r="B4" s="256"/>
      <c r="C4" s="256"/>
      <c r="D4" s="256"/>
      <c r="E4" s="256"/>
      <c r="F4" s="256"/>
      <c r="G4" s="256"/>
      <c r="H4" s="256"/>
      <c r="I4" s="256"/>
      <c r="J4" s="256"/>
      <c r="K4" s="256"/>
      <c r="L4" s="256"/>
      <c r="M4" s="256"/>
      <c r="N4" s="69" t="s">
        <v>11</v>
      </c>
      <c r="O4" s="8"/>
      <c r="P4" s="8"/>
      <c r="Q4" s="8"/>
      <c r="R4" s="8"/>
      <c r="S4" s="8"/>
      <c r="T4" s="8"/>
      <c r="U4" s="8"/>
    </row>
    <row r="5" spans="1:21" x14ac:dyDescent="0.2">
      <c r="A5" s="256"/>
      <c r="B5" s="256"/>
      <c r="C5" s="256"/>
      <c r="D5" s="256"/>
      <c r="E5" s="256"/>
      <c r="F5" s="256"/>
      <c r="G5" s="256"/>
      <c r="H5" s="256"/>
      <c r="I5" s="256"/>
      <c r="J5" s="256"/>
      <c r="K5" s="256"/>
      <c r="L5" s="256"/>
      <c r="M5" s="256"/>
      <c r="N5" s="69" t="s">
        <v>11</v>
      </c>
      <c r="O5" s="8"/>
      <c r="P5" s="8"/>
      <c r="Q5" s="8"/>
      <c r="R5" s="8"/>
      <c r="S5" s="8"/>
      <c r="T5" s="8"/>
      <c r="U5" s="8"/>
    </row>
    <row r="6" spans="1:21" ht="15" thickBot="1" x14ac:dyDescent="0.25">
      <c r="A6" s="256"/>
      <c r="B6" s="256"/>
      <c r="C6" s="256"/>
      <c r="D6" s="256"/>
      <c r="E6" s="256"/>
      <c r="F6" s="256"/>
      <c r="G6" s="256"/>
      <c r="H6" s="256"/>
      <c r="I6" s="256"/>
      <c r="J6" s="256"/>
      <c r="K6" s="256"/>
      <c r="L6" s="256"/>
      <c r="M6" s="256"/>
      <c r="N6" s="69" t="s">
        <v>11</v>
      </c>
      <c r="O6" s="8"/>
      <c r="P6" s="8"/>
      <c r="Q6" s="8"/>
      <c r="R6" s="8"/>
      <c r="S6" s="8"/>
      <c r="T6" s="8"/>
      <c r="U6" s="8"/>
    </row>
    <row r="7" spans="1:21" ht="45.75" customHeight="1" x14ac:dyDescent="0.2">
      <c r="A7" s="257" t="s">
        <v>121</v>
      </c>
      <c r="B7" s="260" t="s">
        <v>145</v>
      </c>
      <c r="C7" s="260"/>
      <c r="D7" s="260"/>
      <c r="E7" s="260" t="s">
        <v>174</v>
      </c>
      <c r="F7" s="260"/>
      <c r="G7" s="260"/>
      <c r="H7" s="260" t="s">
        <v>146</v>
      </c>
      <c r="I7" s="260"/>
      <c r="J7" s="260"/>
      <c r="K7" s="260" t="s">
        <v>143</v>
      </c>
      <c r="L7" s="260"/>
      <c r="M7" s="261"/>
      <c r="N7" s="69" t="s">
        <v>11</v>
      </c>
    </row>
    <row r="8" spans="1:21" ht="28.5" x14ac:dyDescent="0.2">
      <c r="A8" s="258"/>
      <c r="B8" s="11" t="s">
        <v>3</v>
      </c>
      <c r="C8" s="119" t="s">
        <v>115</v>
      </c>
      <c r="D8" s="11" t="s">
        <v>4</v>
      </c>
      <c r="E8" s="11" t="s">
        <v>3</v>
      </c>
      <c r="F8" s="119" t="s">
        <v>132</v>
      </c>
      <c r="G8" s="11" t="s">
        <v>4</v>
      </c>
      <c r="H8" s="11" t="s">
        <v>3</v>
      </c>
      <c r="I8" s="11" t="s">
        <v>132</v>
      </c>
      <c r="J8" s="11" t="s">
        <v>4</v>
      </c>
      <c r="K8" s="11" t="s">
        <v>3</v>
      </c>
      <c r="L8" s="11" t="s">
        <v>132</v>
      </c>
      <c r="M8" s="12" t="s">
        <v>4</v>
      </c>
      <c r="N8" s="69" t="s">
        <v>11</v>
      </c>
    </row>
    <row r="9" spans="1:21" x14ac:dyDescent="0.2">
      <c r="A9" s="211" t="s">
        <v>195</v>
      </c>
      <c r="B9" s="142">
        <v>751</v>
      </c>
      <c r="C9" s="142">
        <v>669</v>
      </c>
      <c r="D9" s="142">
        <v>164792</v>
      </c>
      <c r="E9" s="142">
        <v>750</v>
      </c>
      <c r="F9" s="142">
        <v>674</v>
      </c>
      <c r="G9" s="142">
        <v>174189</v>
      </c>
      <c r="H9" s="142">
        <v>0</v>
      </c>
      <c r="I9" s="142">
        <v>0</v>
      </c>
      <c r="J9" s="142">
        <v>3947</v>
      </c>
      <c r="K9" s="142">
        <f>E9+H9</f>
        <v>750</v>
      </c>
      <c r="L9" s="142">
        <f t="shared" ref="L9:M12" si="0">F9+I9</f>
        <v>674</v>
      </c>
      <c r="M9" s="143">
        <f t="shared" si="0"/>
        <v>178136</v>
      </c>
      <c r="N9" s="69" t="s">
        <v>11</v>
      </c>
    </row>
    <row r="10" spans="1:21" ht="15" x14ac:dyDescent="0.25">
      <c r="A10" s="14" t="s">
        <v>118</v>
      </c>
      <c r="B10" s="147">
        <f t="shared" ref="B10:M10" si="1">SUM(B9:B9)</f>
        <v>751</v>
      </c>
      <c r="C10" s="147">
        <f t="shared" si="1"/>
        <v>669</v>
      </c>
      <c r="D10" s="147">
        <f t="shared" si="1"/>
        <v>164792</v>
      </c>
      <c r="E10" s="147">
        <f t="shared" si="1"/>
        <v>750</v>
      </c>
      <c r="F10" s="147">
        <f t="shared" si="1"/>
        <v>674</v>
      </c>
      <c r="G10" s="147">
        <f t="shared" si="1"/>
        <v>174189</v>
      </c>
      <c r="H10" s="147">
        <f t="shared" si="1"/>
        <v>0</v>
      </c>
      <c r="I10" s="147">
        <f t="shared" si="1"/>
        <v>0</v>
      </c>
      <c r="J10" s="147">
        <f t="shared" si="1"/>
        <v>3947</v>
      </c>
      <c r="K10" s="147">
        <f t="shared" si="1"/>
        <v>750</v>
      </c>
      <c r="L10" s="147">
        <f t="shared" si="1"/>
        <v>674</v>
      </c>
      <c r="M10" s="148">
        <f t="shared" si="1"/>
        <v>178136</v>
      </c>
      <c r="N10" s="69" t="s">
        <v>11</v>
      </c>
    </row>
    <row r="11" spans="1:21" ht="15" x14ac:dyDescent="0.25">
      <c r="A11" s="115" t="s">
        <v>117</v>
      </c>
      <c r="B11" s="149"/>
      <c r="C11" s="149"/>
      <c r="D11" s="150">
        <v>0</v>
      </c>
      <c r="E11" s="149"/>
      <c r="F11" s="149"/>
      <c r="G11" s="150">
        <v>0</v>
      </c>
      <c r="H11" s="149"/>
      <c r="I11" s="149"/>
      <c r="J11" s="150">
        <v>0</v>
      </c>
      <c r="K11" s="149"/>
      <c r="L11" s="149"/>
      <c r="M11" s="151">
        <f t="shared" si="0"/>
        <v>0</v>
      </c>
      <c r="N11" s="69" t="s">
        <v>11</v>
      </c>
    </row>
    <row r="12" spans="1:21" ht="15" x14ac:dyDescent="0.25">
      <c r="A12" s="130" t="s">
        <v>133</v>
      </c>
      <c r="B12" s="34"/>
      <c r="C12" s="34"/>
      <c r="D12" s="152">
        <f>SUM(D10:D11)</f>
        <v>164792</v>
      </c>
      <c r="E12" s="34"/>
      <c r="F12" s="34"/>
      <c r="G12" s="152">
        <f>SUM(G10:G11)</f>
        <v>174189</v>
      </c>
      <c r="H12" s="34"/>
      <c r="I12" s="34"/>
      <c r="J12" s="152">
        <f>SUM(J10:J11)</f>
        <v>3947</v>
      </c>
      <c r="K12" s="34"/>
      <c r="L12" s="34"/>
      <c r="M12" s="153">
        <f t="shared" si="0"/>
        <v>178136</v>
      </c>
      <c r="N12" s="69" t="s">
        <v>11</v>
      </c>
    </row>
    <row r="13" spans="1:21" x14ac:dyDescent="0.2">
      <c r="A13" s="120" t="s">
        <v>14</v>
      </c>
      <c r="B13" s="154"/>
      <c r="C13" s="154">
        <v>285</v>
      </c>
      <c r="D13" s="154"/>
      <c r="E13" s="154"/>
      <c r="F13" s="154">
        <v>297</v>
      </c>
      <c r="G13" s="154"/>
      <c r="H13" s="154"/>
      <c r="I13" s="154">
        <v>0</v>
      </c>
      <c r="J13" s="154"/>
      <c r="K13" s="154"/>
      <c r="L13" s="154">
        <f t="shared" ref="L13:L14" si="2">F13+I13</f>
        <v>297</v>
      </c>
      <c r="M13" s="155"/>
      <c r="N13" s="69" t="s">
        <v>11</v>
      </c>
    </row>
    <row r="14" spans="1:21" x14ac:dyDescent="0.2">
      <c r="A14" s="121" t="s">
        <v>119</v>
      </c>
      <c r="B14" s="30"/>
      <c r="C14" s="30">
        <f>C10+C13</f>
        <v>954</v>
      </c>
      <c r="D14" s="30"/>
      <c r="E14" s="30"/>
      <c r="F14" s="30">
        <f>F10+F13</f>
        <v>971</v>
      </c>
      <c r="G14" s="30"/>
      <c r="H14" s="30"/>
      <c r="I14" s="30">
        <f>I10+I13</f>
        <v>0</v>
      </c>
      <c r="J14" s="30"/>
      <c r="K14" s="30"/>
      <c r="L14" s="30">
        <f t="shared" si="2"/>
        <v>971</v>
      </c>
      <c r="M14" s="144"/>
      <c r="N14" s="69" t="s">
        <v>11</v>
      </c>
    </row>
    <row r="15" spans="1:21" x14ac:dyDescent="0.2">
      <c r="A15" s="18"/>
      <c r="B15" s="30"/>
      <c r="C15" s="30"/>
      <c r="D15" s="30"/>
      <c r="E15" s="30"/>
      <c r="F15" s="30"/>
      <c r="G15" s="30"/>
      <c r="H15" s="30"/>
      <c r="I15" s="30"/>
      <c r="J15" s="30"/>
      <c r="K15" s="30"/>
      <c r="L15" s="30"/>
      <c r="M15" s="144"/>
      <c r="N15" s="69" t="s">
        <v>11</v>
      </c>
    </row>
    <row r="16" spans="1:21" x14ac:dyDescent="0.2">
      <c r="A16" s="18" t="s">
        <v>15</v>
      </c>
      <c r="B16" s="30"/>
      <c r="C16" s="30"/>
      <c r="D16" s="30"/>
      <c r="E16" s="30"/>
      <c r="F16" s="30"/>
      <c r="G16" s="30"/>
      <c r="H16" s="30"/>
      <c r="I16" s="30"/>
      <c r="J16" s="30"/>
      <c r="K16" s="30"/>
      <c r="L16" s="30"/>
      <c r="M16" s="144"/>
      <c r="N16" s="69" t="s">
        <v>11</v>
      </c>
    </row>
    <row r="17" spans="1:14" x14ac:dyDescent="0.2">
      <c r="A17" s="19" t="s">
        <v>16</v>
      </c>
      <c r="B17" s="30"/>
      <c r="C17" s="30">
        <v>0</v>
      </c>
      <c r="D17" s="30"/>
      <c r="E17" s="30"/>
      <c r="F17" s="30">
        <v>0</v>
      </c>
      <c r="G17" s="30"/>
      <c r="H17" s="30"/>
      <c r="I17" s="30">
        <v>0</v>
      </c>
      <c r="J17" s="30"/>
      <c r="K17" s="30"/>
      <c r="L17" s="30">
        <f t="shared" ref="L17:L19" si="3">F17+I17</f>
        <v>0</v>
      </c>
      <c r="M17" s="144"/>
      <c r="N17" s="69" t="s">
        <v>11</v>
      </c>
    </row>
    <row r="18" spans="1:14" x14ac:dyDescent="0.2">
      <c r="A18" s="20" t="s">
        <v>17</v>
      </c>
      <c r="B18" s="156"/>
      <c r="C18" s="212" t="s">
        <v>186</v>
      </c>
      <c r="D18" s="213"/>
      <c r="E18" s="213"/>
      <c r="F18" s="212" t="s">
        <v>186</v>
      </c>
      <c r="G18" s="213"/>
      <c r="H18" s="213"/>
      <c r="I18" s="213">
        <v>0</v>
      </c>
      <c r="J18" s="213"/>
      <c r="K18" s="213"/>
      <c r="L18" s="212" t="s">
        <v>186</v>
      </c>
      <c r="M18" s="157"/>
      <c r="N18" s="69" t="s">
        <v>11</v>
      </c>
    </row>
    <row r="19" spans="1:14" ht="15" thickBot="1" x14ac:dyDescent="0.25">
      <c r="A19" s="122" t="s">
        <v>120</v>
      </c>
      <c r="B19" s="158"/>
      <c r="C19" s="158">
        <f>C14+C17</f>
        <v>954</v>
      </c>
      <c r="D19" s="158"/>
      <c r="E19" s="158"/>
      <c r="F19" s="158">
        <f>F14+F17</f>
        <v>971</v>
      </c>
      <c r="G19" s="158"/>
      <c r="H19" s="158"/>
      <c r="I19" s="158">
        <f>I14+I17+I18</f>
        <v>0</v>
      </c>
      <c r="J19" s="158"/>
      <c r="K19" s="158"/>
      <c r="L19" s="158">
        <f t="shared" si="3"/>
        <v>971</v>
      </c>
      <c r="M19" s="159"/>
      <c r="N19" s="69" t="s">
        <v>11</v>
      </c>
    </row>
    <row r="20" spans="1:14" ht="15" thickBot="1" x14ac:dyDescent="0.25">
      <c r="N20" s="69" t="s">
        <v>11</v>
      </c>
    </row>
    <row r="21" spans="1:14" ht="15" x14ac:dyDescent="0.2">
      <c r="A21" s="257" t="s">
        <v>121</v>
      </c>
      <c r="B21" s="260" t="s">
        <v>147</v>
      </c>
      <c r="C21" s="260"/>
      <c r="D21" s="260"/>
      <c r="E21" s="260" t="s">
        <v>148</v>
      </c>
      <c r="F21" s="260"/>
      <c r="G21" s="260"/>
      <c r="H21" s="260" t="s">
        <v>149</v>
      </c>
      <c r="I21" s="260"/>
      <c r="J21" s="261"/>
      <c r="N21" s="69" t="s">
        <v>11</v>
      </c>
    </row>
    <row r="22" spans="1:14" ht="28.5" x14ac:dyDescent="0.2">
      <c r="A22" s="258"/>
      <c r="B22" s="11" t="s">
        <v>3</v>
      </c>
      <c r="C22" s="11" t="s">
        <v>132</v>
      </c>
      <c r="D22" s="11" t="s">
        <v>4</v>
      </c>
      <c r="E22" s="11" t="s">
        <v>3</v>
      </c>
      <c r="F22" s="11" t="s">
        <v>132</v>
      </c>
      <c r="G22" s="11" t="s">
        <v>4</v>
      </c>
      <c r="H22" s="11" t="s">
        <v>3</v>
      </c>
      <c r="I22" s="11" t="s">
        <v>132</v>
      </c>
      <c r="J22" s="12" t="s">
        <v>4</v>
      </c>
      <c r="N22" s="69" t="s">
        <v>11</v>
      </c>
    </row>
    <row r="23" spans="1:14" x14ac:dyDescent="0.2">
      <c r="A23" s="15" t="str">
        <f>A9</f>
        <v>Enforcing Federal Criminal Laws</v>
      </c>
      <c r="B23" s="142">
        <v>177</v>
      </c>
      <c r="C23" s="142">
        <v>91</v>
      </c>
      <c r="D23" s="142">
        <v>24351</v>
      </c>
      <c r="E23" s="142">
        <v>0</v>
      </c>
      <c r="F23" s="142">
        <v>0</v>
      </c>
      <c r="G23" s="142">
        <v>0</v>
      </c>
      <c r="H23" s="142">
        <f>K9+B23+E23</f>
        <v>927</v>
      </c>
      <c r="I23" s="142">
        <f>L9+C23+F23</f>
        <v>765</v>
      </c>
      <c r="J23" s="143">
        <f>M9+D23+G23</f>
        <v>202487</v>
      </c>
      <c r="N23" s="69" t="s">
        <v>11</v>
      </c>
    </row>
    <row r="24" spans="1:14" ht="15" x14ac:dyDescent="0.25">
      <c r="A24" s="14" t="s">
        <v>118</v>
      </c>
      <c r="B24" s="147">
        <f t="shared" ref="B24:J24" si="4">SUM(B23:B23)</f>
        <v>177</v>
      </c>
      <c r="C24" s="147">
        <f t="shared" si="4"/>
        <v>91</v>
      </c>
      <c r="D24" s="147">
        <f t="shared" si="4"/>
        <v>24351</v>
      </c>
      <c r="E24" s="147">
        <f t="shared" si="4"/>
        <v>0</v>
      </c>
      <c r="F24" s="147">
        <f t="shared" si="4"/>
        <v>0</v>
      </c>
      <c r="G24" s="147">
        <f t="shared" si="4"/>
        <v>0</v>
      </c>
      <c r="H24" s="147">
        <f t="shared" si="4"/>
        <v>927</v>
      </c>
      <c r="I24" s="147">
        <f t="shared" si="4"/>
        <v>765</v>
      </c>
      <c r="J24" s="148">
        <f t="shared" si="4"/>
        <v>202487</v>
      </c>
      <c r="N24" s="69" t="s">
        <v>11</v>
      </c>
    </row>
    <row r="25" spans="1:14" ht="15" x14ac:dyDescent="0.25">
      <c r="A25" s="115" t="s">
        <v>117</v>
      </c>
      <c r="B25" s="149"/>
      <c r="C25" s="149"/>
      <c r="D25" s="150">
        <v>0</v>
      </c>
      <c r="E25" s="149"/>
      <c r="F25" s="149"/>
      <c r="G25" s="150">
        <v>0</v>
      </c>
      <c r="H25" s="149"/>
      <c r="I25" s="149"/>
      <c r="J25" s="151">
        <f>M11+D25+G25</f>
        <v>0</v>
      </c>
      <c r="N25" s="69" t="s">
        <v>11</v>
      </c>
    </row>
    <row r="26" spans="1:14" ht="15" x14ac:dyDescent="0.25">
      <c r="A26" s="130" t="s">
        <v>133</v>
      </c>
      <c r="B26" s="34"/>
      <c r="C26" s="34"/>
      <c r="D26" s="152">
        <f>SUM(D24:D25)</f>
        <v>24351</v>
      </c>
      <c r="E26" s="34"/>
      <c r="F26" s="34"/>
      <c r="G26" s="152">
        <f>SUM(G24:G25)</f>
        <v>0</v>
      </c>
      <c r="H26" s="34"/>
      <c r="I26" s="34"/>
      <c r="J26" s="153">
        <f>M12+D26+G26</f>
        <v>202487</v>
      </c>
      <c r="N26" s="69" t="s">
        <v>11</v>
      </c>
    </row>
    <row r="27" spans="1:14" x14ac:dyDescent="0.2">
      <c r="A27" s="114" t="s">
        <v>14</v>
      </c>
      <c r="B27" s="154"/>
      <c r="C27" s="154">
        <v>0</v>
      </c>
      <c r="D27" s="154"/>
      <c r="E27" s="154"/>
      <c r="F27" s="154">
        <v>0</v>
      </c>
      <c r="G27" s="154"/>
      <c r="H27" s="154"/>
      <c r="I27" s="154">
        <f>L13+C27+F27</f>
        <v>297</v>
      </c>
      <c r="J27" s="155"/>
      <c r="N27" s="69" t="s">
        <v>11</v>
      </c>
    </row>
    <row r="28" spans="1:14" x14ac:dyDescent="0.2">
      <c r="A28" s="18" t="s">
        <v>119</v>
      </c>
      <c r="B28" s="30"/>
      <c r="C28" s="30">
        <f>C24+C27</f>
        <v>91</v>
      </c>
      <c r="D28" s="30"/>
      <c r="E28" s="30"/>
      <c r="F28" s="30">
        <f>F24+F27</f>
        <v>0</v>
      </c>
      <c r="G28" s="30"/>
      <c r="H28" s="30"/>
      <c r="I28" s="30">
        <f>L14+C28+F28</f>
        <v>1062</v>
      </c>
      <c r="J28" s="144"/>
      <c r="N28" s="69" t="s">
        <v>11</v>
      </c>
    </row>
    <row r="29" spans="1:14" x14ac:dyDescent="0.2">
      <c r="A29" s="18"/>
      <c r="B29" s="30"/>
      <c r="C29" s="30"/>
      <c r="D29" s="30"/>
      <c r="E29" s="30"/>
      <c r="F29" s="30"/>
      <c r="G29" s="30"/>
      <c r="H29" s="30"/>
      <c r="I29" s="30">
        <f>L15+C29+F29</f>
        <v>0</v>
      </c>
      <c r="J29" s="144"/>
      <c r="N29" s="69" t="s">
        <v>11</v>
      </c>
    </row>
    <row r="30" spans="1:14" x14ac:dyDescent="0.2">
      <c r="A30" s="18" t="s">
        <v>15</v>
      </c>
      <c r="B30" s="30"/>
      <c r="C30" s="30"/>
      <c r="D30" s="30"/>
      <c r="E30" s="30"/>
      <c r="F30" s="30"/>
      <c r="G30" s="30"/>
      <c r="H30" s="30"/>
      <c r="I30" s="30">
        <f>L16+C30+F30</f>
        <v>0</v>
      </c>
      <c r="J30" s="144"/>
      <c r="N30" s="69" t="s">
        <v>11</v>
      </c>
    </row>
    <row r="31" spans="1:14" x14ac:dyDescent="0.2">
      <c r="A31" s="19" t="s">
        <v>16</v>
      </c>
      <c r="B31" s="30"/>
      <c r="C31" s="30">
        <v>0</v>
      </c>
      <c r="D31" s="30"/>
      <c r="E31" s="30"/>
      <c r="F31" s="30">
        <v>0</v>
      </c>
      <c r="G31" s="30"/>
      <c r="H31" s="30"/>
      <c r="I31" s="30">
        <f>L17+C31+F31</f>
        <v>0</v>
      </c>
      <c r="J31" s="144"/>
      <c r="N31" s="69" t="s">
        <v>11</v>
      </c>
    </row>
    <row r="32" spans="1:14" x14ac:dyDescent="0.2">
      <c r="A32" s="20" t="s">
        <v>17</v>
      </c>
      <c r="B32" s="156"/>
      <c r="C32" s="212">
        <v>0</v>
      </c>
      <c r="D32" s="156"/>
      <c r="E32" s="156"/>
      <c r="F32" s="156">
        <v>0</v>
      </c>
      <c r="G32" s="156"/>
      <c r="H32" s="156"/>
      <c r="I32" s="212" t="s">
        <v>186</v>
      </c>
      <c r="J32" s="157"/>
      <c r="N32" s="69" t="s">
        <v>11</v>
      </c>
    </row>
    <row r="33" spans="1:14" ht="15" thickBot="1" x14ac:dyDescent="0.25">
      <c r="A33" s="21" t="s">
        <v>120</v>
      </c>
      <c r="B33" s="158"/>
      <c r="C33" s="158">
        <f>C28+C31</f>
        <v>91</v>
      </c>
      <c r="D33" s="158"/>
      <c r="E33" s="158"/>
      <c r="F33" s="158">
        <f>F28+F31+F32</f>
        <v>0</v>
      </c>
      <c r="G33" s="158"/>
      <c r="H33" s="158"/>
      <c r="I33" s="158">
        <f>L19+C33+F33</f>
        <v>1062</v>
      </c>
      <c r="J33" s="159"/>
      <c r="N33" s="69" t="s">
        <v>11</v>
      </c>
    </row>
    <row r="34" spans="1:14" x14ac:dyDescent="0.2">
      <c r="N34" s="4" t="s">
        <v>12</v>
      </c>
    </row>
    <row r="35" spans="1:14" x14ac:dyDescent="0.2">
      <c r="A35" s="48"/>
    </row>
    <row r="36" spans="1:14" x14ac:dyDescent="0.2">
      <c r="A36" s="194"/>
    </row>
  </sheetData>
  <mergeCells count="15">
    <mergeCell ref="A5:M5"/>
    <mergeCell ref="A6:M6"/>
    <mergeCell ref="A21:A22"/>
    <mergeCell ref="A1:M1"/>
    <mergeCell ref="A2:M2"/>
    <mergeCell ref="A3:M3"/>
    <mergeCell ref="A4:M4"/>
    <mergeCell ref="A7:A8"/>
    <mergeCell ref="B7:D7"/>
    <mergeCell ref="E7:G7"/>
    <mergeCell ref="H7:J7"/>
    <mergeCell ref="K7:M7"/>
    <mergeCell ref="B21:D21"/>
    <mergeCell ref="E21:G21"/>
    <mergeCell ref="H21:J21"/>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view="pageBreakPreview" zoomScale="80" zoomScaleNormal="100" zoomScaleSheetLayoutView="80" workbookViewId="0">
      <selection activeCell="B11" sqref="B11"/>
    </sheetView>
  </sheetViews>
  <sheetFormatPr defaultRowHeight="14.25" x14ac:dyDescent="0.2"/>
  <cols>
    <col min="1" max="1" width="37.140625" style="9" customWidth="1"/>
    <col min="2" max="2" width="17" style="9" customWidth="1"/>
    <col min="3" max="5" width="8.7109375" style="9" customWidth="1"/>
    <col min="6" max="7" width="12.7109375" style="9" customWidth="1"/>
    <col min="8" max="10" width="8.7109375" style="9" customWidth="1"/>
    <col min="11" max="11" width="14" style="4" bestFit="1" customWidth="1"/>
    <col min="12" max="12" width="4.5703125" style="9"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265" t="s">
        <v>150</v>
      </c>
      <c r="B1" s="265"/>
      <c r="C1" s="265"/>
      <c r="D1" s="265"/>
      <c r="E1" s="265"/>
      <c r="F1" s="265"/>
      <c r="G1" s="265"/>
      <c r="H1" s="265"/>
      <c r="I1" s="265"/>
      <c r="J1" s="265"/>
      <c r="K1" s="22" t="s">
        <v>11</v>
      </c>
      <c r="L1" s="6"/>
      <c r="M1" s="6"/>
      <c r="N1" s="6"/>
      <c r="O1" s="6"/>
      <c r="P1" s="6"/>
      <c r="Q1" s="6"/>
      <c r="R1" s="6"/>
    </row>
    <row r="2" spans="1:18" ht="18" x14ac:dyDescent="0.25">
      <c r="A2" s="266" t="s">
        <v>184</v>
      </c>
      <c r="B2" s="266"/>
      <c r="C2" s="266"/>
      <c r="D2" s="266"/>
      <c r="E2" s="266"/>
      <c r="F2" s="266"/>
      <c r="G2" s="266"/>
      <c r="H2" s="266"/>
      <c r="I2" s="266"/>
      <c r="J2" s="266"/>
      <c r="K2" s="22" t="s">
        <v>11</v>
      </c>
      <c r="L2" s="7"/>
      <c r="M2" s="7"/>
      <c r="N2" s="7"/>
      <c r="O2" s="7"/>
      <c r="P2" s="7"/>
      <c r="Q2" s="7"/>
      <c r="R2" s="7"/>
    </row>
    <row r="3" spans="1:18" ht="18" x14ac:dyDescent="0.25">
      <c r="A3" s="267" t="s">
        <v>1</v>
      </c>
      <c r="B3" s="267"/>
      <c r="C3" s="267"/>
      <c r="D3" s="267"/>
      <c r="E3" s="267"/>
      <c r="F3" s="267"/>
      <c r="G3" s="267"/>
      <c r="H3" s="267"/>
      <c r="I3" s="267"/>
      <c r="J3" s="267"/>
      <c r="K3" s="22" t="s">
        <v>11</v>
      </c>
      <c r="L3" s="10"/>
      <c r="M3" s="10"/>
      <c r="N3" s="10"/>
      <c r="O3" s="10"/>
      <c r="P3" s="10"/>
      <c r="Q3" s="10"/>
      <c r="R3" s="10"/>
    </row>
    <row r="4" spans="1:18" ht="18" x14ac:dyDescent="0.25">
      <c r="A4" s="268" t="s">
        <v>2</v>
      </c>
      <c r="B4" s="268"/>
      <c r="C4" s="268"/>
      <c r="D4" s="268"/>
      <c r="E4" s="268"/>
      <c r="F4" s="268"/>
      <c r="G4" s="268"/>
      <c r="H4" s="268"/>
      <c r="I4" s="268"/>
      <c r="J4" s="268"/>
      <c r="K4" s="22" t="s">
        <v>11</v>
      </c>
      <c r="L4" s="8"/>
      <c r="M4" s="8"/>
      <c r="N4" s="8"/>
      <c r="O4" s="8"/>
      <c r="P4" s="8"/>
      <c r="Q4" s="8"/>
      <c r="R4" s="8"/>
    </row>
    <row r="5" spans="1:18" ht="18.75" thickBot="1" x14ac:dyDescent="0.3">
      <c r="A5" s="68"/>
      <c r="B5" s="68"/>
      <c r="C5" s="68"/>
      <c r="D5" s="68"/>
      <c r="E5" s="68"/>
      <c r="F5" s="68"/>
      <c r="G5" s="68"/>
      <c r="H5" s="68"/>
      <c r="I5" s="68"/>
      <c r="J5" s="68"/>
      <c r="K5" s="22" t="s">
        <v>11</v>
      </c>
      <c r="L5" s="8"/>
      <c r="M5" s="8"/>
      <c r="N5" s="8"/>
      <c r="O5" s="8"/>
      <c r="P5" s="8"/>
      <c r="Q5" s="8"/>
      <c r="R5" s="8"/>
    </row>
    <row r="6" spans="1:18" s="24" customFormat="1" ht="33.75" customHeight="1" x14ac:dyDescent="0.25">
      <c r="A6" s="257" t="s">
        <v>19</v>
      </c>
      <c r="B6" s="262" t="s">
        <v>172</v>
      </c>
      <c r="C6" s="260" t="s">
        <v>195</v>
      </c>
      <c r="D6" s="260"/>
      <c r="E6" s="260"/>
      <c r="F6" s="264"/>
      <c r="G6" s="260" t="s">
        <v>216</v>
      </c>
      <c r="H6" s="260"/>
      <c r="I6" s="260"/>
      <c r="J6" s="261"/>
      <c r="K6" s="22" t="s">
        <v>11</v>
      </c>
    </row>
    <row r="7" spans="1:18" s="24" customFormat="1" ht="28.5" x14ac:dyDescent="0.25">
      <c r="A7" s="258"/>
      <c r="B7" s="263"/>
      <c r="C7" s="23" t="s">
        <v>3</v>
      </c>
      <c r="D7" s="23" t="s">
        <v>22</v>
      </c>
      <c r="E7" s="23" t="s">
        <v>132</v>
      </c>
      <c r="F7" s="217" t="s">
        <v>4</v>
      </c>
      <c r="G7" s="23" t="s">
        <v>3</v>
      </c>
      <c r="H7" s="23" t="s">
        <v>22</v>
      </c>
      <c r="I7" s="23" t="s">
        <v>132</v>
      </c>
      <c r="J7" s="29" t="s">
        <v>4</v>
      </c>
      <c r="K7" s="22" t="s">
        <v>11</v>
      </c>
    </row>
    <row r="8" spans="1:18" s="24" customFormat="1" ht="18" x14ac:dyDescent="0.25">
      <c r="A8" s="211" t="s">
        <v>183</v>
      </c>
      <c r="B8" s="165">
        <v>18</v>
      </c>
      <c r="C8" s="162">
        <v>141</v>
      </c>
      <c r="D8" s="162">
        <v>77</v>
      </c>
      <c r="E8" s="162">
        <v>71</v>
      </c>
      <c r="F8" s="218">
        <v>19566</v>
      </c>
      <c r="G8" s="162">
        <f t="shared" ref="G8:J10" si="0">C8</f>
        <v>141</v>
      </c>
      <c r="H8" s="162">
        <f t="shared" si="0"/>
        <v>77</v>
      </c>
      <c r="I8" s="162">
        <f t="shared" si="0"/>
        <v>71</v>
      </c>
      <c r="J8" s="233">
        <f t="shared" si="0"/>
        <v>19566</v>
      </c>
      <c r="K8" s="22" t="s">
        <v>11</v>
      </c>
    </row>
    <row r="9" spans="1:18" s="24" customFormat="1" ht="18" x14ac:dyDescent="0.25">
      <c r="A9" s="214" t="s">
        <v>181</v>
      </c>
      <c r="B9" s="166">
        <v>28</v>
      </c>
      <c r="C9" s="32">
        <v>25</v>
      </c>
      <c r="D9" s="32">
        <v>9</v>
      </c>
      <c r="E9" s="32">
        <v>14</v>
      </c>
      <c r="F9" s="219">
        <v>2580</v>
      </c>
      <c r="G9" s="32">
        <f t="shared" si="0"/>
        <v>25</v>
      </c>
      <c r="H9" s="32">
        <f t="shared" si="0"/>
        <v>9</v>
      </c>
      <c r="I9" s="32">
        <f t="shared" si="0"/>
        <v>14</v>
      </c>
      <c r="J9" s="33">
        <f t="shared" si="0"/>
        <v>2580</v>
      </c>
      <c r="K9" s="22" t="s">
        <v>11</v>
      </c>
    </row>
    <row r="10" spans="1:18" s="24" customFormat="1" ht="18" x14ac:dyDescent="0.25">
      <c r="A10" s="214" t="s">
        <v>182</v>
      </c>
      <c r="B10" s="166">
        <v>36</v>
      </c>
      <c r="C10" s="32">
        <v>11</v>
      </c>
      <c r="D10" s="32">
        <v>7</v>
      </c>
      <c r="E10" s="32">
        <v>6</v>
      </c>
      <c r="F10" s="219">
        <v>2205</v>
      </c>
      <c r="G10" s="32">
        <f t="shared" si="0"/>
        <v>11</v>
      </c>
      <c r="H10" s="32">
        <f t="shared" si="0"/>
        <v>7</v>
      </c>
      <c r="I10" s="32">
        <f t="shared" si="0"/>
        <v>6</v>
      </c>
      <c r="J10" s="33">
        <f t="shared" si="0"/>
        <v>2205</v>
      </c>
      <c r="K10" s="22" t="s">
        <v>11</v>
      </c>
    </row>
    <row r="11" spans="1:18" s="24" customFormat="1" ht="18" x14ac:dyDescent="0.25">
      <c r="A11" s="27"/>
      <c r="B11" s="167"/>
      <c r="C11" s="163"/>
      <c r="D11" s="163"/>
      <c r="E11" s="163"/>
      <c r="F11" s="220"/>
      <c r="G11" s="163"/>
      <c r="H11" s="163"/>
      <c r="I11" s="163"/>
      <c r="J11" s="234"/>
      <c r="K11" s="22" t="s">
        <v>11</v>
      </c>
    </row>
    <row r="12" spans="1:18" s="24" customFormat="1" ht="18.75" thickBot="1" x14ac:dyDescent="0.3">
      <c r="A12" s="25" t="s">
        <v>21</v>
      </c>
      <c r="B12" s="26"/>
      <c r="C12" s="42">
        <f>SUM(C8:C11)</f>
        <v>177</v>
      </c>
      <c r="D12" s="42">
        <f>SUM(D8:D11)</f>
        <v>93</v>
      </c>
      <c r="E12" s="42">
        <f t="shared" ref="E12:F12" si="1">SUM(E8:E11)</f>
        <v>91</v>
      </c>
      <c r="F12" s="221">
        <f t="shared" si="1"/>
        <v>24351</v>
      </c>
      <c r="G12" s="42">
        <f>SUM(G8:G11)</f>
        <v>177</v>
      </c>
      <c r="H12" s="42">
        <f>SUM(H8:H11)</f>
        <v>93</v>
      </c>
      <c r="I12" s="42">
        <f t="shared" ref="I12:J12" si="2">SUM(I8:I11)</f>
        <v>91</v>
      </c>
      <c r="J12" s="164">
        <f t="shared" si="2"/>
        <v>24351</v>
      </c>
      <c r="K12" s="22" t="s">
        <v>11</v>
      </c>
    </row>
    <row r="13" spans="1:18" s="24" customFormat="1" ht="18" x14ac:dyDescent="0.25">
      <c r="K13" s="22" t="s">
        <v>11</v>
      </c>
    </row>
    <row r="14" spans="1:18" x14ac:dyDescent="0.2">
      <c r="K14" s="4" t="s">
        <v>12</v>
      </c>
    </row>
    <row r="15" spans="1:18" x14ac:dyDescent="0.2">
      <c r="B15" s="28"/>
    </row>
  </sheetData>
  <mergeCells count="8">
    <mergeCell ref="B6:B7"/>
    <mergeCell ref="A6:A7"/>
    <mergeCell ref="C6:F6"/>
    <mergeCell ref="G6:J6"/>
    <mergeCell ref="A1:J1"/>
    <mergeCell ref="A2:J2"/>
    <mergeCell ref="A3:J3"/>
    <mergeCell ref="A4:J4"/>
  </mergeCells>
  <printOptions horizontalCentered="1"/>
  <pageMargins left="0.7" right="0.7" top="0.66" bottom="0.65" header="0.3" footer="0.3"/>
  <pageSetup scale="92"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view="pageBreakPreview" zoomScale="80" zoomScaleNormal="100" zoomScaleSheetLayoutView="80" workbookViewId="0">
      <selection activeCell="B22" sqref="B22"/>
    </sheetView>
  </sheetViews>
  <sheetFormatPr defaultRowHeight="14.25" x14ac:dyDescent="0.2"/>
  <cols>
    <col min="1" max="1" width="7.42578125" style="9" bestFit="1" customWidth="1"/>
    <col min="2" max="2" width="58.140625" style="9" customWidth="1"/>
    <col min="3" max="3" width="8.7109375" style="9" customWidth="1"/>
    <col min="4" max="4" width="12.7109375" style="9" customWidth="1"/>
    <col min="5" max="5" width="8.7109375" style="9" customWidth="1"/>
    <col min="6" max="6" width="12.7109375" style="9" customWidth="1"/>
    <col min="7" max="7" width="8.7109375" style="9" customWidth="1"/>
    <col min="8" max="8" width="12.7109375" style="9" customWidth="1"/>
    <col min="9" max="9" width="8.7109375" style="9" customWidth="1"/>
    <col min="10" max="10" width="12.7109375" style="9" customWidth="1"/>
    <col min="11" max="11" width="8.7109375" style="9" customWidth="1"/>
    <col min="12" max="12" width="12.7109375" style="9" customWidth="1"/>
    <col min="13" max="13" width="8.7109375" style="9" customWidth="1"/>
    <col min="14" max="14" width="12.7109375" style="9" customWidth="1"/>
    <col min="15" max="15" width="14" style="4" bestFit="1" customWidth="1"/>
    <col min="16" max="16" width="4.570312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x14ac:dyDescent="0.25">
      <c r="A1" s="249" t="s">
        <v>23</v>
      </c>
      <c r="B1" s="249"/>
      <c r="C1" s="249"/>
      <c r="D1" s="249"/>
      <c r="E1" s="249"/>
      <c r="F1" s="249"/>
      <c r="G1" s="249"/>
      <c r="H1" s="249"/>
      <c r="I1" s="249"/>
      <c r="J1" s="249"/>
      <c r="K1" s="249"/>
      <c r="L1" s="249"/>
      <c r="M1" s="249"/>
      <c r="N1" s="249"/>
      <c r="O1" s="69" t="s">
        <v>11</v>
      </c>
      <c r="P1" s="6"/>
      <c r="Q1" s="6"/>
      <c r="R1" s="6"/>
      <c r="S1" s="6"/>
      <c r="T1" s="6"/>
      <c r="U1" s="6"/>
      <c r="V1" s="6"/>
    </row>
    <row r="2" spans="1:22" ht="15" x14ac:dyDescent="0.2">
      <c r="A2" s="250" t="str">
        <f>'B. Summ of Req.'!A2:D2</f>
        <v>Criminal Division</v>
      </c>
      <c r="B2" s="250"/>
      <c r="C2" s="250"/>
      <c r="D2" s="250"/>
      <c r="E2" s="250"/>
      <c r="F2" s="250"/>
      <c r="G2" s="250"/>
      <c r="H2" s="250"/>
      <c r="I2" s="250"/>
      <c r="J2" s="250"/>
      <c r="K2" s="250"/>
      <c r="L2" s="250"/>
      <c r="M2" s="250"/>
      <c r="N2" s="250"/>
      <c r="O2" s="69" t="s">
        <v>11</v>
      </c>
      <c r="P2" s="7"/>
      <c r="Q2" s="7"/>
      <c r="R2" s="7"/>
      <c r="S2" s="7"/>
      <c r="T2" s="7"/>
      <c r="U2" s="7"/>
      <c r="V2" s="7"/>
    </row>
    <row r="3" spans="1:22" x14ac:dyDescent="0.2">
      <c r="A3" s="274" t="s">
        <v>1</v>
      </c>
      <c r="B3" s="274"/>
      <c r="C3" s="274"/>
      <c r="D3" s="274"/>
      <c r="E3" s="274"/>
      <c r="F3" s="274"/>
      <c r="G3" s="274"/>
      <c r="H3" s="274"/>
      <c r="I3" s="274"/>
      <c r="J3" s="274"/>
      <c r="K3" s="274"/>
      <c r="L3" s="274"/>
      <c r="M3" s="274"/>
      <c r="N3" s="274"/>
      <c r="O3" s="69" t="s">
        <v>11</v>
      </c>
      <c r="P3" s="10"/>
      <c r="Q3" s="10"/>
      <c r="R3" s="10"/>
      <c r="S3" s="10"/>
      <c r="T3" s="10"/>
      <c r="U3" s="10"/>
      <c r="V3" s="10"/>
    </row>
    <row r="4" spans="1:22" x14ac:dyDescent="0.2">
      <c r="A4" s="256" t="s">
        <v>2</v>
      </c>
      <c r="B4" s="256"/>
      <c r="C4" s="256"/>
      <c r="D4" s="256"/>
      <c r="E4" s="256"/>
      <c r="F4" s="256"/>
      <c r="G4" s="256"/>
      <c r="H4" s="256"/>
      <c r="I4" s="256"/>
      <c r="J4" s="256"/>
      <c r="K4" s="256"/>
      <c r="L4" s="256"/>
      <c r="M4" s="256"/>
      <c r="N4" s="256"/>
      <c r="O4" s="69" t="s">
        <v>11</v>
      </c>
      <c r="P4" s="8"/>
      <c r="Q4" s="8"/>
      <c r="R4" s="8"/>
      <c r="S4" s="8"/>
      <c r="T4" s="8"/>
      <c r="U4" s="8"/>
      <c r="V4" s="8"/>
    </row>
    <row r="5" spans="1:22" x14ac:dyDescent="0.2">
      <c r="A5" s="259"/>
      <c r="B5" s="259"/>
      <c r="C5" s="259"/>
      <c r="D5" s="259"/>
      <c r="E5" s="259"/>
      <c r="F5" s="259"/>
      <c r="G5" s="259"/>
      <c r="H5" s="259"/>
      <c r="I5" s="259"/>
      <c r="J5" s="259"/>
      <c r="K5" s="259"/>
      <c r="L5" s="259"/>
      <c r="M5" s="259"/>
      <c r="N5" s="259"/>
      <c r="O5" s="69" t="s">
        <v>11</v>
      </c>
      <c r="P5" s="8"/>
      <c r="Q5" s="8"/>
      <c r="R5" s="8"/>
      <c r="S5" s="8"/>
      <c r="T5" s="8"/>
      <c r="U5" s="8"/>
      <c r="V5" s="8"/>
    </row>
    <row r="6" spans="1:22" ht="15" thickBot="1" x14ac:dyDescent="0.25">
      <c r="A6" s="275"/>
      <c r="B6" s="275"/>
      <c r="C6" s="275"/>
      <c r="D6" s="275"/>
      <c r="E6" s="275"/>
      <c r="F6" s="275"/>
      <c r="G6" s="275"/>
      <c r="H6" s="275"/>
      <c r="I6" s="275"/>
      <c r="J6" s="275"/>
      <c r="K6" s="275"/>
      <c r="L6" s="275"/>
      <c r="M6" s="275"/>
      <c r="N6" s="275"/>
      <c r="O6" s="69" t="s">
        <v>11</v>
      </c>
      <c r="P6" s="8"/>
      <c r="Q6" s="8"/>
      <c r="R6" s="8"/>
      <c r="S6" s="8"/>
      <c r="T6" s="8"/>
      <c r="U6" s="8"/>
      <c r="V6" s="8"/>
    </row>
    <row r="7" spans="1:22" s="24" customFormat="1" ht="46.5" customHeight="1" x14ac:dyDescent="0.2">
      <c r="A7" s="270" t="s">
        <v>24</v>
      </c>
      <c r="B7" s="271"/>
      <c r="C7" s="260" t="s">
        <v>145</v>
      </c>
      <c r="D7" s="260"/>
      <c r="E7" s="260" t="s">
        <v>174</v>
      </c>
      <c r="F7" s="260"/>
      <c r="G7" s="260" t="s">
        <v>143</v>
      </c>
      <c r="H7" s="260"/>
      <c r="I7" s="260" t="s">
        <v>147</v>
      </c>
      <c r="J7" s="260"/>
      <c r="K7" s="260" t="s">
        <v>148</v>
      </c>
      <c r="L7" s="260"/>
      <c r="M7" s="260" t="s">
        <v>144</v>
      </c>
      <c r="N7" s="261"/>
      <c r="O7" s="69" t="s">
        <v>11</v>
      </c>
    </row>
    <row r="8" spans="1:22" s="24" customFormat="1" ht="42.75" x14ac:dyDescent="0.2">
      <c r="A8" s="272"/>
      <c r="B8" s="273"/>
      <c r="C8" s="23" t="s">
        <v>26</v>
      </c>
      <c r="D8" s="123" t="s">
        <v>25</v>
      </c>
      <c r="E8" s="23" t="s">
        <v>26</v>
      </c>
      <c r="F8" s="123" t="s">
        <v>25</v>
      </c>
      <c r="G8" s="23" t="s">
        <v>26</v>
      </c>
      <c r="H8" s="23" t="s">
        <v>25</v>
      </c>
      <c r="I8" s="23" t="s">
        <v>26</v>
      </c>
      <c r="J8" s="23" t="s">
        <v>25</v>
      </c>
      <c r="K8" s="23" t="s">
        <v>26</v>
      </c>
      <c r="L8" s="23" t="s">
        <v>25</v>
      </c>
      <c r="M8" s="23" t="s">
        <v>26</v>
      </c>
      <c r="N8" s="29" t="s">
        <v>25</v>
      </c>
      <c r="O8" s="69" t="s">
        <v>11</v>
      </c>
    </row>
    <row r="9" spans="1:22" ht="45" x14ac:dyDescent="0.2">
      <c r="A9" s="37" t="s">
        <v>27</v>
      </c>
      <c r="B9" s="43" t="s">
        <v>29</v>
      </c>
      <c r="C9" s="16"/>
      <c r="D9" s="16"/>
      <c r="E9" s="16"/>
      <c r="F9" s="16"/>
      <c r="G9" s="16"/>
      <c r="H9" s="16"/>
      <c r="I9" s="16"/>
      <c r="J9" s="16"/>
      <c r="K9" s="16"/>
      <c r="L9" s="16"/>
      <c r="M9" s="16"/>
      <c r="N9" s="17"/>
      <c r="O9" s="69" t="s">
        <v>11</v>
      </c>
    </row>
    <row r="10" spans="1:22" ht="42.75" x14ac:dyDescent="0.2">
      <c r="A10" s="38">
        <v>1.1000000000000001</v>
      </c>
      <c r="B10" s="203" t="s">
        <v>158</v>
      </c>
      <c r="C10" s="30">
        <v>27</v>
      </c>
      <c r="D10" s="31">
        <v>2760</v>
      </c>
      <c r="E10" s="30">
        <v>29</v>
      </c>
      <c r="F10" s="30">
        <v>2917</v>
      </c>
      <c r="G10" s="30">
        <v>20</v>
      </c>
      <c r="H10" s="30">
        <v>2984</v>
      </c>
      <c r="I10" s="30">
        <v>0</v>
      </c>
      <c r="J10" s="30">
        <v>0</v>
      </c>
      <c r="K10" s="30">
        <v>0</v>
      </c>
      <c r="L10" s="30">
        <v>0</v>
      </c>
      <c r="M10" s="32">
        <f>G10+I10+K10</f>
        <v>20</v>
      </c>
      <c r="N10" s="33">
        <f t="shared" ref="N10:N11" si="0">H10+J10+L10</f>
        <v>2984</v>
      </c>
      <c r="O10" s="69" t="s">
        <v>11</v>
      </c>
    </row>
    <row r="11" spans="1:22" x14ac:dyDescent="0.2">
      <c r="A11" s="38">
        <v>1.2</v>
      </c>
      <c r="B11" s="44" t="s">
        <v>28</v>
      </c>
      <c r="C11" s="30">
        <v>10</v>
      </c>
      <c r="D11" s="30">
        <v>2257</v>
      </c>
      <c r="E11" s="30">
        <v>10</v>
      </c>
      <c r="F11" s="30">
        <v>2385</v>
      </c>
      <c r="G11" s="30">
        <v>7</v>
      </c>
      <c r="H11" s="30">
        <v>2440</v>
      </c>
      <c r="I11" s="30">
        <v>0</v>
      </c>
      <c r="J11" s="30">
        <v>0</v>
      </c>
      <c r="K11" s="30">
        <v>0</v>
      </c>
      <c r="L11" s="30">
        <v>0</v>
      </c>
      <c r="M11" s="32">
        <f t="shared" ref="M11:M12" si="1">G11+I11+K11</f>
        <v>7</v>
      </c>
      <c r="N11" s="33">
        <f t="shared" si="0"/>
        <v>2440</v>
      </c>
      <c r="O11" s="69" t="s">
        <v>11</v>
      </c>
    </row>
    <row r="12" spans="1:22" ht="45" customHeight="1" x14ac:dyDescent="0.2">
      <c r="A12" s="204">
        <v>1.4</v>
      </c>
      <c r="B12" s="205" t="s">
        <v>159</v>
      </c>
      <c r="C12" s="156">
        <v>35</v>
      </c>
      <c r="D12" s="156">
        <v>7643</v>
      </c>
      <c r="E12" s="156">
        <v>37</v>
      </c>
      <c r="F12" s="156">
        <v>8080</v>
      </c>
      <c r="G12" s="156">
        <v>25</v>
      </c>
      <c r="H12" s="156">
        <v>8261</v>
      </c>
      <c r="I12" s="156">
        <v>7</v>
      </c>
      <c r="J12" s="156">
        <v>2086</v>
      </c>
      <c r="K12" s="156">
        <v>0</v>
      </c>
      <c r="L12" s="156">
        <v>0</v>
      </c>
      <c r="M12" s="32">
        <f t="shared" si="1"/>
        <v>32</v>
      </c>
      <c r="N12" s="33">
        <f>H12+J12+L12</f>
        <v>10347</v>
      </c>
      <c r="O12" s="69" t="s">
        <v>11</v>
      </c>
    </row>
    <row r="13" spans="1:22" ht="15" x14ac:dyDescent="0.25">
      <c r="A13" s="39"/>
      <c r="B13" s="45" t="s">
        <v>32</v>
      </c>
      <c r="C13" s="34">
        <f t="shared" ref="C13:N13" si="2">SUM(C10:C12)</f>
        <v>72</v>
      </c>
      <c r="D13" s="34">
        <f t="shared" si="2"/>
        <v>12660</v>
      </c>
      <c r="E13" s="34">
        <f t="shared" si="2"/>
        <v>76</v>
      </c>
      <c r="F13" s="34">
        <f t="shared" si="2"/>
        <v>13382</v>
      </c>
      <c r="G13" s="34">
        <f t="shared" si="2"/>
        <v>52</v>
      </c>
      <c r="H13" s="34">
        <f t="shared" si="2"/>
        <v>13685</v>
      </c>
      <c r="I13" s="34">
        <f t="shared" si="2"/>
        <v>7</v>
      </c>
      <c r="J13" s="34">
        <f t="shared" si="2"/>
        <v>2086</v>
      </c>
      <c r="K13" s="34">
        <f t="shared" si="2"/>
        <v>0</v>
      </c>
      <c r="L13" s="34">
        <f t="shared" si="2"/>
        <v>0</v>
      </c>
      <c r="M13" s="34">
        <f t="shared" si="2"/>
        <v>59</v>
      </c>
      <c r="N13" s="34">
        <f t="shared" si="2"/>
        <v>15771</v>
      </c>
      <c r="O13" s="69" t="s">
        <v>11</v>
      </c>
    </row>
    <row r="14" spans="1:22" ht="30" x14ac:dyDescent="0.2">
      <c r="A14" s="37" t="s">
        <v>30</v>
      </c>
      <c r="B14" s="43" t="s">
        <v>217</v>
      </c>
      <c r="C14" s="16"/>
      <c r="D14" s="16"/>
      <c r="E14" s="16"/>
      <c r="F14" s="16"/>
      <c r="G14" s="16"/>
      <c r="H14" s="16"/>
      <c r="I14" s="16"/>
      <c r="J14" s="16"/>
      <c r="K14" s="16"/>
      <c r="L14" s="16"/>
      <c r="M14" s="16"/>
      <c r="N14" s="17"/>
      <c r="O14" s="69" t="s">
        <v>11</v>
      </c>
    </row>
    <row r="15" spans="1:22" ht="57" x14ac:dyDescent="0.2">
      <c r="A15" s="38">
        <v>2.1</v>
      </c>
      <c r="B15" s="203" t="s">
        <v>160</v>
      </c>
      <c r="C15" s="30">
        <v>131</v>
      </c>
      <c r="D15" s="30">
        <v>27377</v>
      </c>
      <c r="E15" s="30">
        <v>136</v>
      </c>
      <c r="F15" s="30">
        <v>28937</v>
      </c>
      <c r="G15" s="30">
        <v>142</v>
      </c>
      <c r="H15" s="30">
        <v>29593</v>
      </c>
      <c r="I15" s="30">
        <v>11</v>
      </c>
      <c r="J15" s="30">
        <v>3102</v>
      </c>
      <c r="K15" s="30">
        <v>0</v>
      </c>
      <c r="L15" s="30">
        <v>0</v>
      </c>
      <c r="M15" s="32">
        <f>G15+I15+K15</f>
        <v>153</v>
      </c>
      <c r="N15" s="33">
        <f t="shared" ref="N15" si="3">H15+J15+L15</f>
        <v>32695</v>
      </c>
      <c r="O15" s="69" t="s">
        <v>11</v>
      </c>
    </row>
    <row r="16" spans="1:22" ht="48.75" customHeight="1" x14ac:dyDescent="0.2">
      <c r="A16" s="38">
        <v>2.2000000000000002</v>
      </c>
      <c r="B16" s="203" t="s">
        <v>161</v>
      </c>
      <c r="C16" s="30">
        <v>74</v>
      </c>
      <c r="D16" s="30">
        <v>17491</v>
      </c>
      <c r="E16" s="30">
        <v>77</v>
      </c>
      <c r="F16" s="30">
        <v>18489</v>
      </c>
      <c r="G16" s="30">
        <v>80</v>
      </c>
      <c r="H16" s="30">
        <v>18907</v>
      </c>
      <c r="I16" s="30">
        <v>5</v>
      </c>
      <c r="J16" s="30">
        <v>1432</v>
      </c>
      <c r="K16" s="30">
        <v>0</v>
      </c>
      <c r="L16" s="30">
        <v>0</v>
      </c>
      <c r="M16" s="32">
        <f>G16+I16+K16</f>
        <v>85</v>
      </c>
      <c r="N16" s="33">
        <f t="shared" ref="N16:N19" si="4">H16+J16+L16</f>
        <v>20339</v>
      </c>
      <c r="O16" s="69" t="s">
        <v>11</v>
      </c>
    </row>
    <row r="17" spans="1:15" ht="42.75" x14ac:dyDescent="0.2">
      <c r="A17" s="38">
        <v>2.2999999999999998</v>
      </c>
      <c r="B17" s="203" t="s">
        <v>162</v>
      </c>
      <c r="C17" s="30">
        <v>192</v>
      </c>
      <c r="D17" s="30">
        <v>31758</v>
      </c>
      <c r="E17" s="30">
        <v>195</v>
      </c>
      <c r="F17" s="30">
        <v>33569</v>
      </c>
      <c r="G17" s="30">
        <v>200</v>
      </c>
      <c r="H17" s="30">
        <v>34330</v>
      </c>
      <c r="I17" s="30">
        <v>24</v>
      </c>
      <c r="J17" s="30">
        <v>6681</v>
      </c>
      <c r="K17" s="30">
        <v>0</v>
      </c>
      <c r="L17" s="30">
        <v>0</v>
      </c>
      <c r="M17" s="32">
        <f>G17+I17+K17</f>
        <v>224</v>
      </c>
      <c r="N17" s="33">
        <f t="shared" si="4"/>
        <v>41011</v>
      </c>
      <c r="O17" s="69" t="s">
        <v>11</v>
      </c>
    </row>
    <row r="18" spans="1:15" ht="28.5" x14ac:dyDescent="0.2">
      <c r="A18" s="38">
        <v>2.4</v>
      </c>
      <c r="B18" s="203" t="s">
        <v>163</v>
      </c>
      <c r="C18" s="30">
        <v>377</v>
      </c>
      <c r="D18" s="30">
        <v>62065</v>
      </c>
      <c r="E18" s="30">
        <v>375</v>
      </c>
      <c r="F18" s="30">
        <v>65603</v>
      </c>
      <c r="G18" s="30">
        <v>384</v>
      </c>
      <c r="H18" s="30">
        <v>67091</v>
      </c>
      <c r="I18" s="30">
        <f>6+7+29</f>
        <v>42</v>
      </c>
      <c r="J18" s="30">
        <f>2205+(2580-2086)+7873</f>
        <v>10572</v>
      </c>
      <c r="K18" s="30">
        <v>0</v>
      </c>
      <c r="L18" s="30">
        <v>0</v>
      </c>
      <c r="M18" s="32">
        <f>G18+I18+K18</f>
        <v>426</v>
      </c>
      <c r="N18" s="33">
        <f t="shared" si="4"/>
        <v>77663</v>
      </c>
      <c r="O18" s="69" t="s">
        <v>11</v>
      </c>
    </row>
    <row r="19" spans="1:15" ht="28.5" x14ac:dyDescent="0.2">
      <c r="A19" s="38">
        <v>2.5</v>
      </c>
      <c r="B19" s="203" t="s">
        <v>164</v>
      </c>
      <c r="C19" s="30">
        <v>2</v>
      </c>
      <c r="D19" s="30">
        <v>535</v>
      </c>
      <c r="E19" s="30">
        <v>2</v>
      </c>
      <c r="F19" s="30">
        <v>565</v>
      </c>
      <c r="G19" s="30">
        <v>3</v>
      </c>
      <c r="H19" s="30">
        <v>578</v>
      </c>
      <c r="I19" s="30">
        <v>0</v>
      </c>
      <c r="J19" s="30">
        <v>0</v>
      </c>
      <c r="K19" s="30">
        <v>0</v>
      </c>
      <c r="L19" s="30">
        <v>0</v>
      </c>
      <c r="M19" s="32">
        <f>G19+I19+K19</f>
        <v>3</v>
      </c>
      <c r="N19" s="33">
        <f t="shared" si="4"/>
        <v>578</v>
      </c>
      <c r="O19" s="69" t="s">
        <v>11</v>
      </c>
    </row>
    <row r="20" spans="1:15" ht="15" x14ac:dyDescent="0.25">
      <c r="A20" s="39"/>
      <c r="B20" s="45" t="s">
        <v>31</v>
      </c>
      <c r="C20" s="34">
        <f t="shared" ref="C20:N20" si="5">SUM(C15:C19)</f>
        <v>776</v>
      </c>
      <c r="D20" s="34">
        <f t="shared" si="5"/>
        <v>139226</v>
      </c>
      <c r="E20" s="34">
        <f t="shared" si="5"/>
        <v>785</v>
      </c>
      <c r="F20" s="34">
        <f t="shared" si="5"/>
        <v>147163</v>
      </c>
      <c r="G20" s="34">
        <f t="shared" si="5"/>
        <v>809</v>
      </c>
      <c r="H20" s="34">
        <f t="shared" si="5"/>
        <v>150499</v>
      </c>
      <c r="I20" s="34">
        <f t="shared" si="5"/>
        <v>82</v>
      </c>
      <c r="J20" s="34">
        <f t="shared" si="5"/>
        <v>21787</v>
      </c>
      <c r="K20" s="34">
        <f t="shared" si="5"/>
        <v>0</v>
      </c>
      <c r="L20" s="34">
        <f t="shared" si="5"/>
        <v>0</v>
      </c>
      <c r="M20" s="34">
        <f t="shared" si="5"/>
        <v>891</v>
      </c>
      <c r="N20" s="35">
        <f t="shared" si="5"/>
        <v>172286</v>
      </c>
      <c r="O20" s="69" t="s">
        <v>11</v>
      </c>
    </row>
    <row r="21" spans="1:15" ht="45" x14ac:dyDescent="0.2">
      <c r="A21" s="37" t="s">
        <v>33</v>
      </c>
      <c r="B21" s="43" t="s">
        <v>218</v>
      </c>
      <c r="C21" s="16"/>
      <c r="D21" s="16"/>
      <c r="E21" s="16"/>
      <c r="F21" s="16"/>
      <c r="G21" s="16"/>
      <c r="H21" s="16"/>
      <c r="I21" s="16"/>
      <c r="J21" s="16"/>
      <c r="K21" s="16"/>
      <c r="L21" s="16"/>
      <c r="M21" s="16"/>
      <c r="N21" s="17"/>
      <c r="O21" s="69" t="s">
        <v>11</v>
      </c>
    </row>
    <row r="22" spans="1:15" ht="57" x14ac:dyDescent="0.2">
      <c r="A22" s="38">
        <v>3.1</v>
      </c>
      <c r="B22" s="203" t="s">
        <v>165</v>
      </c>
      <c r="C22" s="30">
        <v>78</v>
      </c>
      <c r="D22" s="30">
        <v>6939</v>
      </c>
      <c r="E22" s="30">
        <v>81</v>
      </c>
      <c r="F22" s="30">
        <v>7336</v>
      </c>
      <c r="G22" s="30">
        <v>81</v>
      </c>
      <c r="H22" s="30">
        <v>7501</v>
      </c>
      <c r="I22" s="30">
        <v>1</v>
      </c>
      <c r="J22" s="30">
        <v>239</v>
      </c>
      <c r="K22" s="30">
        <v>0</v>
      </c>
      <c r="L22" s="30">
        <v>0</v>
      </c>
      <c r="M22" s="32">
        <f>G22+I22+K22</f>
        <v>82</v>
      </c>
      <c r="N22" s="33">
        <f t="shared" ref="N22" si="6">H22+J22+L22</f>
        <v>7740</v>
      </c>
      <c r="O22" s="69" t="s">
        <v>11</v>
      </c>
    </row>
    <row r="23" spans="1:15" ht="57" x14ac:dyDescent="0.2">
      <c r="A23" s="204">
        <v>3.6</v>
      </c>
      <c r="B23" s="205" t="s">
        <v>166</v>
      </c>
      <c r="C23" s="156">
        <v>28</v>
      </c>
      <c r="D23" s="156">
        <v>5967</v>
      </c>
      <c r="E23" s="156">
        <v>29</v>
      </c>
      <c r="F23" s="156">
        <v>6308</v>
      </c>
      <c r="G23" s="156">
        <v>29</v>
      </c>
      <c r="H23" s="156">
        <v>6451</v>
      </c>
      <c r="I23" s="156">
        <v>1</v>
      </c>
      <c r="J23" s="156">
        <v>239</v>
      </c>
      <c r="K23" s="156"/>
      <c r="L23" s="156"/>
      <c r="M23" s="32">
        <f>G23+I23+K23</f>
        <v>30</v>
      </c>
      <c r="N23" s="33">
        <f>H23+J23+L23</f>
        <v>6690</v>
      </c>
      <c r="O23" s="69" t="s">
        <v>11</v>
      </c>
    </row>
    <row r="24" spans="1:15" ht="15" x14ac:dyDescent="0.25">
      <c r="A24" s="39"/>
      <c r="B24" s="36" t="s">
        <v>34</v>
      </c>
      <c r="C24" s="34">
        <f t="shared" ref="C24:L24" si="7">SUM(C22:C23)</f>
        <v>106</v>
      </c>
      <c r="D24" s="34">
        <f t="shared" si="7"/>
        <v>12906</v>
      </c>
      <c r="E24" s="34">
        <f t="shared" si="7"/>
        <v>110</v>
      </c>
      <c r="F24" s="34">
        <f t="shared" si="7"/>
        <v>13644</v>
      </c>
      <c r="G24" s="34">
        <f t="shared" si="7"/>
        <v>110</v>
      </c>
      <c r="H24" s="34">
        <f t="shared" si="7"/>
        <v>13952</v>
      </c>
      <c r="I24" s="34">
        <f t="shared" si="7"/>
        <v>2</v>
      </c>
      <c r="J24" s="34">
        <f t="shared" si="7"/>
        <v>478</v>
      </c>
      <c r="K24" s="34">
        <f t="shared" si="7"/>
        <v>0</v>
      </c>
      <c r="L24" s="34">
        <f t="shared" si="7"/>
        <v>0</v>
      </c>
      <c r="M24" s="34">
        <f>SUM(M22:M23)</f>
        <v>112</v>
      </c>
      <c r="N24" s="34">
        <f>SUM(N22:N23)</f>
        <v>14430</v>
      </c>
      <c r="O24" s="69" t="s">
        <v>11</v>
      </c>
    </row>
    <row r="25" spans="1:15" ht="15.75" thickBot="1" x14ac:dyDescent="0.3">
      <c r="A25" s="40"/>
      <c r="B25" s="41" t="s">
        <v>35</v>
      </c>
      <c r="C25" s="42">
        <f t="shared" ref="C25:M25" si="8">C24+C20+C13</f>
        <v>954</v>
      </c>
      <c r="D25" s="42">
        <f t="shared" si="8"/>
        <v>164792</v>
      </c>
      <c r="E25" s="42">
        <f t="shared" si="8"/>
        <v>971</v>
      </c>
      <c r="F25" s="42">
        <f t="shared" si="8"/>
        <v>174189</v>
      </c>
      <c r="G25" s="42">
        <f t="shared" si="8"/>
        <v>971</v>
      </c>
      <c r="H25" s="42">
        <f t="shared" si="8"/>
        <v>178136</v>
      </c>
      <c r="I25" s="42">
        <f t="shared" si="8"/>
        <v>91</v>
      </c>
      <c r="J25" s="42">
        <f t="shared" si="8"/>
        <v>24351</v>
      </c>
      <c r="K25" s="42">
        <f t="shared" si="8"/>
        <v>0</v>
      </c>
      <c r="L25" s="42">
        <f t="shared" si="8"/>
        <v>0</v>
      </c>
      <c r="M25" s="42">
        <f t="shared" si="8"/>
        <v>1062</v>
      </c>
      <c r="N25" s="164">
        <f>N24+N20+N13</f>
        <v>202487</v>
      </c>
      <c r="O25" s="69" t="s">
        <v>11</v>
      </c>
    </row>
    <row r="26" spans="1:15" x14ac:dyDescent="0.2">
      <c r="O26" s="69" t="s">
        <v>11</v>
      </c>
    </row>
    <row r="27" spans="1:15" ht="15" x14ac:dyDescent="0.2">
      <c r="A27" s="269" t="s">
        <v>122</v>
      </c>
      <c r="B27" s="269"/>
      <c r="C27" s="269"/>
      <c r="D27" s="269"/>
      <c r="E27" s="269"/>
      <c r="F27" s="269"/>
      <c r="G27" s="269"/>
      <c r="H27" s="269"/>
      <c r="I27" s="269"/>
      <c r="J27" s="269"/>
      <c r="K27" s="269"/>
      <c r="L27" s="269"/>
      <c r="M27" s="269"/>
      <c r="N27" s="269"/>
      <c r="O27" s="69" t="s">
        <v>12</v>
      </c>
    </row>
    <row r="29" spans="1:15" x14ac:dyDescent="0.2">
      <c r="A29" s="195"/>
    </row>
  </sheetData>
  <mergeCells count="14">
    <mergeCell ref="A27:N27"/>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3" orientation="landscape" r:id="rId1"/>
  <headerFooter>
    <oddHeader>&amp;L&amp;"Arial,Bold"&amp;12D. Resources by DOJ Strategic Goal and Strategic Objective</oddHeader>
    <oddFooter>&amp;C&amp;"Arial,Regular"Exhibit D - Resources by DOJ Strategic Goal and Strategic Objective</oddFooter>
  </headerFooter>
  <rowBreaks count="1" manualBreakCount="1">
    <brk id="2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K25" sqref="K25"/>
    </sheetView>
  </sheetViews>
  <sheetFormatPr defaultRowHeight="14.25" x14ac:dyDescent="0.2"/>
  <cols>
    <col min="1" max="1" width="3.7109375" style="179" customWidth="1"/>
    <col min="2" max="2" width="71.140625" style="179" customWidth="1"/>
    <col min="3" max="4" width="14.7109375" style="179" customWidth="1"/>
    <col min="5" max="6" width="8.7109375" style="179" customWidth="1"/>
    <col min="7" max="7" width="12.7109375" style="179" customWidth="1"/>
    <col min="8" max="8" width="14" style="51" bestFit="1" customWidth="1"/>
    <col min="9" max="9" width="4.5703125" style="179" customWidth="1"/>
    <col min="10" max="11" width="8.28515625" style="179" customWidth="1"/>
    <col min="12" max="12" width="12.7109375" style="179" customWidth="1"/>
    <col min="13" max="14" width="8.28515625" style="179" customWidth="1"/>
    <col min="15" max="15" width="12.7109375" style="179" customWidth="1"/>
    <col min="16" max="16384" width="9.140625" style="179"/>
  </cols>
  <sheetData>
    <row r="1" spans="1:15" ht="18" x14ac:dyDescent="0.25">
      <c r="A1" s="276" t="s">
        <v>123</v>
      </c>
      <c r="B1" s="276"/>
      <c r="C1" s="276"/>
      <c r="D1" s="276"/>
      <c r="E1" s="276"/>
      <c r="F1" s="276"/>
      <c r="G1" s="276"/>
      <c r="H1" s="47" t="s">
        <v>11</v>
      </c>
      <c r="I1" s="6"/>
      <c r="J1" s="6"/>
      <c r="K1" s="6"/>
      <c r="L1" s="6"/>
      <c r="M1" s="6"/>
      <c r="N1" s="6"/>
      <c r="O1" s="6"/>
    </row>
    <row r="2" spans="1:15" ht="15" x14ac:dyDescent="0.2">
      <c r="A2" s="277" t="s">
        <v>184</v>
      </c>
      <c r="B2" s="277"/>
      <c r="C2" s="277"/>
      <c r="D2" s="277"/>
      <c r="E2" s="277"/>
      <c r="F2" s="277"/>
      <c r="G2" s="277"/>
      <c r="H2" s="47" t="s">
        <v>11</v>
      </c>
      <c r="I2" s="7"/>
      <c r="J2" s="7"/>
      <c r="K2" s="7"/>
      <c r="L2" s="7"/>
      <c r="M2" s="7"/>
      <c r="N2" s="7"/>
      <c r="O2" s="7"/>
    </row>
    <row r="3" spans="1:15" x14ac:dyDescent="0.2">
      <c r="A3" s="278" t="s">
        <v>1</v>
      </c>
      <c r="B3" s="278"/>
      <c r="C3" s="278"/>
      <c r="D3" s="278"/>
      <c r="E3" s="278"/>
      <c r="F3" s="278"/>
      <c r="G3" s="278"/>
      <c r="H3" s="47" t="s">
        <v>11</v>
      </c>
      <c r="I3" s="198"/>
      <c r="J3" s="198"/>
      <c r="K3" s="198"/>
      <c r="L3" s="198"/>
      <c r="M3" s="198"/>
      <c r="N3" s="198"/>
      <c r="O3" s="198"/>
    </row>
    <row r="4" spans="1:15" x14ac:dyDescent="0.2">
      <c r="A4" s="279" t="s">
        <v>2</v>
      </c>
      <c r="B4" s="279"/>
      <c r="C4" s="279"/>
      <c r="D4" s="279"/>
      <c r="E4" s="279"/>
      <c r="F4" s="279"/>
      <c r="G4" s="279"/>
      <c r="H4" s="47" t="s">
        <v>11</v>
      </c>
      <c r="I4" s="197"/>
      <c r="J4" s="197"/>
      <c r="K4" s="197"/>
      <c r="L4" s="197"/>
      <c r="M4" s="197"/>
      <c r="N4" s="197"/>
      <c r="O4" s="197"/>
    </row>
    <row r="5" spans="1:15" ht="15" thickBot="1" x14ac:dyDescent="0.25">
      <c r="A5" s="281"/>
      <c r="B5" s="281"/>
      <c r="C5" s="281"/>
      <c r="D5" s="281"/>
      <c r="E5" s="282"/>
      <c r="F5" s="282"/>
      <c r="G5" s="282"/>
      <c r="H5" s="47" t="s">
        <v>11</v>
      </c>
      <c r="I5" s="197"/>
      <c r="J5" s="197"/>
      <c r="K5" s="197"/>
      <c r="L5" s="197"/>
      <c r="M5" s="197"/>
      <c r="N5" s="197"/>
      <c r="O5" s="197"/>
    </row>
    <row r="6" spans="1:15" s="48" customFormat="1" ht="29.25" customHeight="1" thickBot="1" x14ac:dyDescent="0.25">
      <c r="A6" s="46"/>
      <c r="B6" s="46"/>
      <c r="C6" s="46"/>
      <c r="D6" s="46"/>
      <c r="E6" s="62" t="s">
        <v>3</v>
      </c>
      <c r="F6" s="53" t="s">
        <v>114</v>
      </c>
      <c r="G6" s="52" t="s">
        <v>4</v>
      </c>
      <c r="H6" s="47" t="s">
        <v>11</v>
      </c>
    </row>
    <row r="7" spans="1:15" s="48" customFormat="1" ht="12" x14ac:dyDescent="0.2">
      <c r="A7" s="56"/>
      <c r="B7" s="280" t="s">
        <v>5</v>
      </c>
      <c r="C7" s="280"/>
      <c r="D7" s="280"/>
      <c r="E7" s="55"/>
      <c r="F7" s="55"/>
      <c r="G7" s="65"/>
      <c r="H7" s="47" t="s">
        <v>11</v>
      </c>
    </row>
    <row r="8" spans="1:15" s="48" customFormat="1" ht="12" x14ac:dyDescent="0.2">
      <c r="A8" s="180">
        <v>1</v>
      </c>
      <c r="B8" s="283" t="s">
        <v>213</v>
      </c>
      <c r="C8" s="284"/>
      <c r="D8" s="285"/>
      <c r="E8" s="181"/>
      <c r="F8" s="181"/>
      <c r="G8" s="182"/>
      <c r="H8" s="47" t="s">
        <v>11</v>
      </c>
    </row>
    <row r="9" spans="1:15" s="48" customFormat="1" ht="28.5" customHeight="1" x14ac:dyDescent="0.2">
      <c r="A9" s="180"/>
      <c r="B9" s="286"/>
      <c r="C9" s="286"/>
      <c r="D9" s="287"/>
      <c r="E9" s="181"/>
      <c r="F9" s="181"/>
      <c r="G9" s="182">
        <v>741</v>
      </c>
      <c r="H9" s="47" t="s">
        <v>11</v>
      </c>
    </row>
    <row r="10" spans="1:15" s="48" customFormat="1" ht="12" x14ac:dyDescent="0.2">
      <c r="A10" s="180">
        <v>2</v>
      </c>
      <c r="B10" s="283" t="s">
        <v>214</v>
      </c>
      <c r="C10" s="288"/>
      <c r="D10" s="289"/>
      <c r="E10" s="181"/>
      <c r="F10" s="181"/>
      <c r="G10" s="182"/>
      <c r="H10" s="47" t="s">
        <v>11</v>
      </c>
    </row>
    <row r="11" spans="1:15" s="48" customFormat="1" ht="39.75" customHeight="1" x14ac:dyDescent="0.2">
      <c r="A11" s="180"/>
      <c r="B11" s="290"/>
      <c r="C11" s="290"/>
      <c r="D11" s="291"/>
      <c r="E11" s="181"/>
      <c r="F11" s="181"/>
      <c r="G11" s="182">
        <v>273</v>
      </c>
      <c r="H11" s="47" t="s">
        <v>11</v>
      </c>
    </row>
    <row r="12" spans="1:15" s="48" customFormat="1" ht="52.5" customHeight="1" x14ac:dyDescent="0.2">
      <c r="A12" s="180">
        <v>3</v>
      </c>
      <c r="B12" s="297" t="s">
        <v>187</v>
      </c>
      <c r="C12" s="297"/>
      <c r="D12" s="305"/>
      <c r="E12" s="181"/>
      <c r="F12" s="181"/>
      <c r="G12" s="182">
        <v>1295</v>
      </c>
      <c r="H12" s="47" t="s">
        <v>11</v>
      </c>
    </row>
    <row r="13" spans="1:15" s="48" customFormat="1" ht="42.75" customHeight="1" x14ac:dyDescent="0.2">
      <c r="A13" s="49">
        <v>4</v>
      </c>
      <c r="B13" s="297" t="s">
        <v>188</v>
      </c>
      <c r="C13" s="298"/>
      <c r="D13" s="299"/>
      <c r="E13" s="57"/>
      <c r="F13" s="57"/>
      <c r="G13" s="63">
        <v>11</v>
      </c>
      <c r="H13" s="47" t="s">
        <v>11</v>
      </c>
    </row>
    <row r="14" spans="1:15" s="48" customFormat="1" ht="41.25" customHeight="1" x14ac:dyDescent="0.2">
      <c r="A14" s="49">
        <v>5</v>
      </c>
      <c r="B14" s="294" t="s">
        <v>212</v>
      </c>
      <c r="C14" s="295"/>
      <c r="D14" s="296"/>
      <c r="E14" s="57"/>
      <c r="F14" s="57"/>
      <c r="G14" s="63">
        <v>172</v>
      </c>
      <c r="H14" s="47" t="s">
        <v>11</v>
      </c>
    </row>
    <row r="15" spans="1:15" s="48" customFormat="1" ht="63" customHeight="1" x14ac:dyDescent="0.2">
      <c r="A15" s="49">
        <v>6</v>
      </c>
      <c r="B15" s="294" t="s">
        <v>189</v>
      </c>
      <c r="C15" s="295"/>
      <c r="D15" s="296"/>
      <c r="E15" s="57" t="s">
        <v>37</v>
      </c>
      <c r="F15" s="57"/>
      <c r="G15" s="63">
        <v>212</v>
      </c>
      <c r="H15" s="47" t="s">
        <v>11</v>
      </c>
    </row>
    <row r="16" spans="1:15" s="48" customFormat="1" ht="12" x14ac:dyDescent="0.2">
      <c r="A16" s="50"/>
      <c r="B16" s="300" t="s">
        <v>38</v>
      </c>
      <c r="C16" s="300"/>
      <c r="D16" s="300"/>
      <c r="E16" s="54">
        <f>SUM(E9:E15)</f>
        <v>0</v>
      </c>
      <c r="F16" s="54">
        <f>SUM(F9:F15)</f>
        <v>0</v>
      </c>
      <c r="G16" s="64">
        <f>SUM(G9:G15)</f>
        <v>2704</v>
      </c>
      <c r="H16" s="47" t="s">
        <v>11</v>
      </c>
    </row>
    <row r="17" spans="1:8" s="48" customFormat="1" ht="12" x14ac:dyDescent="0.2">
      <c r="A17" s="59"/>
      <c r="B17" s="301" t="s">
        <v>6</v>
      </c>
      <c r="C17" s="301"/>
      <c r="D17" s="302"/>
      <c r="E17" s="58"/>
      <c r="F17" s="58"/>
      <c r="G17" s="66"/>
      <c r="H17" s="47" t="s">
        <v>11</v>
      </c>
    </row>
    <row r="18" spans="1:8" s="48" customFormat="1" ht="76.5" customHeight="1" x14ac:dyDescent="0.2">
      <c r="A18" s="49">
        <v>1</v>
      </c>
      <c r="B18" s="294" t="s">
        <v>190</v>
      </c>
      <c r="C18" s="295"/>
      <c r="D18" s="296"/>
      <c r="E18" s="57"/>
      <c r="F18" s="57"/>
      <c r="G18" s="63">
        <v>1203</v>
      </c>
      <c r="H18" s="47" t="s">
        <v>11</v>
      </c>
    </row>
    <row r="19" spans="1:8" s="48" customFormat="1" ht="39" customHeight="1" x14ac:dyDescent="0.2">
      <c r="A19" s="49">
        <v>2</v>
      </c>
      <c r="B19" s="294" t="s">
        <v>191</v>
      </c>
      <c r="C19" s="295"/>
      <c r="D19" s="296"/>
      <c r="E19" s="57"/>
      <c r="F19" s="57"/>
      <c r="G19" s="63">
        <v>40</v>
      </c>
      <c r="H19" s="47" t="s">
        <v>11</v>
      </c>
    </row>
    <row r="20" spans="1:8" s="48" customFormat="1" ht="12" x14ac:dyDescent="0.2">
      <c r="A20" s="50"/>
      <c r="B20" s="300" t="s">
        <v>39</v>
      </c>
      <c r="C20" s="300"/>
      <c r="D20" s="300"/>
      <c r="E20" s="54">
        <f>SUM(E18:E19)</f>
        <v>0</v>
      </c>
      <c r="F20" s="54">
        <f>SUM(F18:F19)</f>
        <v>0</v>
      </c>
      <c r="G20" s="64">
        <f>SUM(G18:G19)</f>
        <v>1243</v>
      </c>
      <c r="H20" s="47" t="s">
        <v>11</v>
      </c>
    </row>
    <row r="21" spans="1:8" s="48" customFormat="1" ht="12" x14ac:dyDescent="0.2">
      <c r="A21" s="49"/>
      <c r="B21" s="292" t="s">
        <v>7</v>
      </c>
      <c r="C21" s="292"/>
      <c r="D21" s="293"/>
      <c r="E21" s="57"/>
      <c r="F21" s="57"/>
      <c r="G21" s="63"/>
      <c r="H21" s="47" t="s">
        <v>11</v>
      </c>
    </row>
    <row r="22" spans="1:8" s="48" customFormat="1" ht="51.75" customHeight="1" x14ac:dyDescent="0.2">
      <c r="A22" s="49">
        <v>1</v>
      </c>
      <c r="B22" s="294" t="s">
        <v>192</v>
      </c>
      <c r="C22" s="295"/>
      <c r="D22" s="296"/>
      <c r="E22" s="57"/>
      <c r="F22" s="57"/>
      <c r="G22" s="63">
        <v>47</v>
      </c>
      <c r="H22" s="47" t="s">
        <v>11</v>
      </c>
    </row>
    <row r="23" spans="1:8" s="48" customFormat="1" ht="51" customHeight="1" x14ac:dyDescent="0.2">
      <c r="A23" s="49">
        <v>2</v>
      </c>
      <c r="B23" s="294" t="s">
        <v>193</v>
      </c>
      <c r="C23" s="295"/>
      <c r="D23" s="296"/>
      <c r="E23" s="57"/>
      <c r="F23" s="57"/>
      <c r="G23" s="63">
        <v>313</v>
      </c>
      <c r="H23" s="47" t="s">
        <v>11</v>
      </c>
    </row>
    <row r="24" spans="1:8" s="48" customFormat="1" ht="54.75" customHeight="1" x14ac:dyDescent="0.2">
      <c r="A24" s="49">
        <v>3</v>
      </c>
      <c r="B24" s="294" t="s">
        <v>194</v>
      </c>
      <c r="C24" s="295"/>
      <c r="D24" s="296"/>
      <c r="E24" s="57"/>
      <c r="F24" s="57"/>
      <c r="G24" s="63">
        <v>139</v>
      </c>
      <c r="H24" s="47" t="s">
        <v>11</v>
      </c>
    </row>
    <row r="25" spans="1:8" s="48" customFormat="1" ht="104.25" customHeight="1" x14ac:dyDescent="0.2">
      <c r="A25" s="49">
        <v>4</v>
      </c>
      <c r="B25" s="294" t="s">
        <v>215</v>
      </c>
      <c r="C25" s="295"/>
      <c r="D25" s="296"/>
      <c r="E25" s="57"/>
      <c r="F25" s="57"/>
      <c r="G25" s="63">
        <v>-499</v>
      </c>
      <c r="H25" s="47" t="s">
        <v>11</v>
      </c>
    </row>
    <row r="26" spans="1:8" s="48" customFormat="1" ht="12" x14ac:dyDescent="0.2">
      <c r="A26" s="50"/>
      <c r="B26" s="300" t="s">
        <v>40</v>
      </c>
      <c r="C26" s="300"/>
      <c r="D26" s="300"/>
      <c r="E26" s="54">
        <f>SUM(E22:E25)</f>
        <v>0</v>
      </c>
      <c r="F26" s="54">
        <f>SUM(F22:F25)</f>
        <v>0</v>
      </c>
      <c r="G26" s="64">
        <f>SUM(G22:G25)</f>
        <v>0</v>
      </c>
      <c r="H26" s="47" t="s">
        <v>11</v>
      </c>
    </row>
    <row r="27" spans="1:8" ht="15" thickBot="1" x14ac:dyDescent="0.25">
      <c r="A27" s="60"/>
      <c r="B27" s="303" t="s">
        <v>124</v>
      </c>
      <c r="C27" s="303"/>
      <c r="D27" s="304"/>
      <c r="E27" s="61">
        <f>E26+E20+E16</f>
        <v>0</v>
      </c>
      <c r="F27" s="61">
        <f>F26+F20+F16</f>
        <v>0</v>
      </c>
      <c r="G27" s="67">
        <f>G26+G20+G16</f>
        <v>3947</v>
      </c>
      <c r="H27" s="47" t="s">
        <v>11</v>
      </c>
    </row>
    <row r="28" spans="1:8" x14ac:dyDescent="0.2">
      <c r="H28" s="47" t="s">
        <v>12</v>
      </c>
    </row>
  </sheetData>
  <mergeCells count="24">
    <mergeCell ref="B27:D27"/>
    <mergeCell ref="B26:D26"/>
    <mergeCell ref="B12:D12"/>
    <mergeCell ref="B24:D24"/>
    <mergeCell ref="B25:D25"/>
    <mergeCell ref="B23:D23"/>
    <mergeCell ref="B22:D22"/>
    <mergeCell ref="B20:D20"/>
    <mergeCell ref="B19:D19"/>
    <mergeCell ref="B8:D9"/>
    <mergeCell ref="B10:D11"/>
    <mergeCell ref="B21:D21"/>
    <mergeCell ref="B15:D15"/>
    <mergeCell ref="B13:D13"/>
    <mergeCell ref="B14:D14"/>
    <mergeCell ref="B16:D16"/>
    <mergeCell ref="B17:D17"/>
    <mergeCell ref="B18:D18"/>
    <mergeCell ref="A1:G1"/>
    <mergeCell ref="A2:G2"/>
    <mergeCell ref="A3:G3"/>
    <mergeCell ref="A4:G4"/>
    <mergeCell ref="B7:D7"/>
    <mergeCell ref="A5:G5"/>
  </mergeCells>
  <printOptions horizontalCentered="1"/>
  <pageMargins left="0.7" right="0.7" top="0.65" bottom="0.46" header="0.3" footer="0.21"/>
  <pageSetup scale="90" fitToHeight="2" orientation="landscape" r:id="rId1"/>
  <headerFooter>
    <oddHeader>&amp;L&amp;"Arial,Bold"&amp;12E. Justification for Technical and Base Adjustments</oddHeader>
    <oddFooter>&amp;C&amp;"Arial,Regular"Exhibit E - Justification for Technical and Base Adjustments</oddFooter>
  </headerFooter>
  <rowBreaks count="1" manualBreakCount="1">
    <brk id="2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view="pageBreakPreview" zoomScale="80" zoomScaleNormal="100" zoomScaleSheetLayoutView="80" workbookViewId="0">
      <selection activeCell="T17" sqref="T17"/>
    </sheetView>
  </sheetViews>
  <sheetFormatPr defaultRowHeight="14.25" x14ac:dyDescent="0.2"/>
  <cols>
    <col min="1" max="1" width="37.140625" style="9" customWidth="1"/>
    <col min="2" max="3" width="8.28515625" style="9" customWidth="1"/>
    <col min="4" max="4" width="12.7109375" style="9" customWidth="1"/>
    <col min="5" max="5" width="7.140625" style="9" customWidth="1"/>
    <col min="6" max="6" width="8.7109375" style="9" customWidth="1"/>
    <col min="7" max="7" width="8.7109375" style="9" bestFit="1" customWidth="1"/>
    <col min="8" max="8" width="7.140625" style="9" customWidth="1"/>
    <col min="9" max="9" width="8.7109375" style="9" customWidth="1"/>
    <col min="10" max="10" width="8.7109375" style="9" bestFit="1" customWidth="1"/>
    <col min="11" max="11" width="7.140625" style="9" customWidth="1"/>
    <col min="12" max="12" width="8.7109375" style="9" customWidth="1"/>
    <col min="13" max="13" width="8.7109375" style="9" bestFit="1" customWidth="1"/>
    <col min="14" max="15" width="8.28515625" style="9" customWidth="1"/>
    <col min="16" max="16" width="11.5703125" style="9" customWidth="1"/>
    <col min="17" max="17" width="11.28515625" style="9" bestFit="1" customWidth="1"/>
    <col min="18" max="18" width="12.7109375" style="9" customWidth="1"/>
    <col min="19" max="19" width="8.28515625" style="9" customWidth="1"/>
    <col min="20" max="20" width="10.5703125" style="9" customWidth="1"/>
    <col min="21" max="21" width="11.7109375" style="9" customWidth="1"/>
    <col min="22" max="22" width="14" style="4" bestFit="1" customWidth="1"/>
    <col min="23" max="23" width="4.5703125" style="9" customWidth="1"/>
    <col min="24" max="25" width="8.28515625" style="9" customWidth="1"/>
    <col min="26" max="26" width="12.7109375" style="9" customWidth="1"/>
    <col min="27" max="28" width="8.28515625" style="9" customWidth="1"/>
    <col min="29" max="29" width="12.7109375" style="9" customWidth="1"/>
    <col min="30" max="16384" width="9.140625" style="9"/>
  </cols>
  <sheetData>
    <row r="1" spans="1:29" ht="18" x14ac:dyDescent="0.25">
      <c r="A1" s="249" t="s">
        <v>43</v>
      </c>
      <c r="B1" s="249"/>
      <c r="C1" s="249"/>
      <c r="D1" s="249"/>
      <c r="E1" s="249"/>
      <c r="F1" s="249"/>
      <c r="G1" s="249"/>
      <c r="H1" s="249"/>
      <c r="I1" s="249"/>
      <c r="J1" s="249"/>
      <c r="K1" s="249"/>
      <c r="L1" s="249"/>
      <c r="M1" s="249"/>
      <c r="N1" s="249"/>
      <c r="O1" s="249"/>
      <c r="P1" s="249"/>
      <c r="Q1" s="249"/>
      <c r="R1" s="249"/>
      <c r="S1" s="249"/>
      <c r="T1" s="249"/>
      <c r="U1" s="249"/>
      <c r="V1" s="69" t="s">
        <v>11</v>
      </c>
      <c r="W1" s="6"/>
      <c r="X1" s="6"/>
      <c r="Y1" s="6"/>
      <c r="Z1" s="6"/>
      <c r="AA1" s="6"/>
      <c r="AB1" s="6"/>
      <c r="AC1" s="6"/>
    </row>
    <row r="2" spans="1:29" ht="15" x14ac:dyDescent="0.2">
      <c r="A2" s="250" t="s">
        <v>184</v>
      </c>
      <c r="B2" s="250"/>
      <c r="C2" s="250"/>
      <c r="D2" s="250"/>
      <c r="E2" s="250"/>
      <c r="F2" s="250"/>
      <c r="G2" s="250"/>
      <c r="H2" s="250"/>
      <c r="I2" s="250"/>
      <c r="J2" s="250"/>
      <c r="K2" s="250"/>
      <c r="L2" s="250"/>
      <c r="M2" s="250"/>
      <c r="N2" s="250"/>
      <c r="O2" s="250"/>
      <c r="P2" s="250"/>
      <c r="Q2" s="250"/>
      <c r="R2" s="250"/>
      <c r="S2" s="250"/>
      <c r="T2" s="250"/>
      <c r="U2" s="250"/>
      <c r="V2" s="69" t="s">
        <v>11</v>
      </c>
      <c r="W2" s="7"/>
      <c r="X2" s="7"/>
      <c r="Y2" s="7"/>
      <c r="Z2" s="7"/>
      <c r="AA2" s="7"/>
      <c r="AB2" s="7"/>
      <c r="AC2" s="7"/>
    </row>
    <row r="3" spans="1:29" x14ac:dyDescent="0.2">
      <c r="A3" s="259" t="s">
        <v>1</v>
      </c>
      <c r="B3" s="259"/>
      <c r="C3" s="259"/>
      <c r="D3" s="259"/>
      <c r="E3" s="259"/>
      <c r="F3" s="259"/>
      <c r="G3" s="259"/>
      <c r="H3" s="259"/>
      <c r="I3" s="259"/>
      <c r="J3" s="259"/>
      <c r="K3" s="259"/>
      <c r="L3" s="259"/>
      <c r="M3" s="259"/>
      <c r="N3" s="259"/>
      <c r="O3" s="259"/>
      <c r="P3" s="259"/>
      <c r="Q3" s="259"/>
      <c r="R3" s="259"/>
      <c r="S3" s="259"/>
      <c r="T3" s="259"/>
      <c r="U3" s="259"/>
      <c r="V3" s="69" t="s">
        <v>11</v>
      </c>
      <c r="W3" s="10"/>
      <c r="X3" s="10"/>
      <c r="Y3" s="10"/>
      <c r="Z3" s="10"/>
      <c r="AA3" s="10"/>
      <c r="AB3" s="10"/>
      <c r="AC3" s="10"/>
    </row>
    <row r="4" spans="1:29" x14ac:dyDescent="0.2">
      <c r="A4" s="256" t="s">
        <v>2</v>
      </c>
      <c r="B4" s="256"/>
      <c r="C4" s="256"/>
      <c r="D4" s="256"/>
      <c r="E4" s="256"/>
      <c r="F4" s="256"/>
      <c r="G4" s="256"/>
      <c r="H4" s="256"/>
      <c r="I4" s="256"/>
      <c r="J4" s="256"/>
      <c r="K4" s="256"/>
      <c r="L4" s="256"/>
      <c r="M4" s="256"/>
      <c r="N4" s="256"/>
      <c r="O4" s="256"/>
      <c r="P4" s="256"/>
      <c r="Q4" s="256"/>
      <c r="R4" s="256"/>
      <c r="S4" s="256"/>
      <c r="T4" s="256"/>
      <c r="U4" s="256"/>
      <c r="V4" s="69" t="s">
        <v>11</v>
      </c>
      <c r="W4" s="8"/>
      <c r="X4" s="8"/>
      <c r="Y4" s="8"/>
      <c r="Z4" s="8"/>
      <c r="AA4" s="8"/>
      <c r="AB4" s="8"/>
      <c r="AC4" s="8"/>
    </row>
    <row r="5" spans="1:29" x14ac:dyDescent="0.2">
      <c r="A5" s="8"/>
      <c r="B5" s="8"/>
      <c r="C5" s="8"/>
      <c r="D5" s="8"/>
      <c r="E5" s="8"/>
      <c r="F5" s="8"/>
      <c r="G5" s="8"/>
      <c r="H5" s="8"/>
      <c r="I5" s="8"/>
      <c r="J5" s="8"/>
      <c r="K5" s="8"/>
      <c r="L5" s="8"/>
      <c r="M5" s="8"/>
      <c r="N5" s="8"/>
      <c r="O5" s="8"/>
      <c r="P5" s="8"/>
      <c r="Q5" s="8"/>
      <c r="R5" s="8"/>
      <c r="S5" s="8"/>
      <c r="T5" s="8"/>
      <c r="U5" s="8"/>
      <c r="V5" s="69" t="s">
        <v>11</v>
      </c>
      <c r="W5" s="8"/>
      <c r="X5" s="8"/>
      <c r="Y5" s="8"/>
      <c r="Z5" s="8"/>
      <c r="AA5" s="8"/>
      <c r="AB5" s="8"/>
      <c r="AC5" s="8"/>
    </row>
    <row r="6" spans="1:29" ht="15" thickBot="1" x14ac:dyDescent="0.25">
      <c r="A6" s="68"/>
      <c r="B6" s="68"/>
      <c r="C6" s="68"/>
      <c r="D6" s="68"/>
      <c r="E6" s="68"/>
      <c r="F6" s="68"/>
      <c r="G6" s="68"/>
      <c r="H6" s="68"/>
      <c r="I6" s="68"/>
      <c r="J6" s="68"/>
      <c r="K6" s="68"/>
      <c r="L6" s="68"/>
      <c r="M6" s="68"/>
      <c r="N6" s="68"/>
      <c r="O6" s="68"/>
      <c r="P6" s="68"/>
      <c r="Q6" s="68"/>
      <c r="R6" s="68"/>
      <c r="S6" s="68"/>
      <c r="T6" s="68"/>
      <c r="U6" s="68"/>
      <c r="V6" s="69" t="s">
        <v>11</v>
      </c>
      <c r="W6" s="8"/>
      <c r="X6" s="8"/>
      <c r="Y6" s="8"/>
      <c r="Z6" s="8"/>
      <c r="AA6" s="8"/>
      <c r="AB6" s="8"/>
      <c r="AC6" s="8"/>
    </row>
    <row r="7" spans="1:29" ht="33.75" customHeight="1" x14ac:dyDescent="0.2">
      <c r="A7" s="257" t="s">
        <v>121</v>
      </c>
      <c r="B7" s="260" t="s">
        <v>156</v>
      </c>
      <c r="C7" s="260"/>
      <c r="D7" s="260"/>
      <c r="E7" s="260" t="s">
        <v>167</v>
      </c>
      <c r="F7" s="306"/>
      <c r="G7" s="307"/>
      <c r="H7" s="260" t="s">
        <v>117</v>
      </c>
      <c r="I7" s="306"/>
      <c r="J7" s="307"/>
      <c r="K7" s="260" t="s">
        <v>151</v>
      </c>
      <c r="L7" s="306"/>
      <c r="M7" s="307"/>
      <c r="N7" s="260" t="s">
        <v>205</v>
      </c>
      <c r="O7" s="260"/>
      <c r="P7" s="260"/>
      <c r="Q7" s="128" t="s">
        <v>42</v>
      </c>
      <c r="R7" s="128" t="s">
        <v>125</v>
      </c>
      <c r="S7" s="260" t="s">
        <v>152</v>
      </c>
      <c r="T7" s="260"/>
      <c r="U7" s="261"/>
      <c r="V7" s="69" t="s">
        <v>11</v>
      </c>
    </row>
    <row r="8" spans="1:29" ht="28.5" x14ac:dyDescent="0.2">
      <c r="A8" s="258"/>
      <c r="B8" s="11" t="s">
        <v>3</v>
      </c>
      <c r="C8" s="123" t="s">
        <v>115</v>
      </c>
      <c r="D8" s="11" t="s">
        <v>4</v>
      </c>
      <c r="E8" s="11" t="s">
        <v>3</v>
      </c>
      <c r="F8" s="123" t="s">
        <v>115</v>
      </c>
      <c r="G8" s="11" t="s">
        <v>4</v>
      </c>
      <c r="H8" s="11" t="s">
        <v>3</v>
      </c>
      <c r="I8" s="123" t="s">
        <v>115</v>
      </c>
      <c r="J8" s="11" t="s">
        <v>4</v>
      </c>
      <c r="K8" s="11" t="s">
        <v>3</v>
      </c>
      <c r="L8" s="123" t="s">
        <v>115</v>
      </c>
      <c r="M8" s="11" t="s">
        <v>4</v>
      </c>
      <c r="N8" s="11" t="s">
        <v>3</v>
      </c>
      <c r="O8" s="11" t="s">
        <v>115</v>
      </c>
      <c r="P8" s="11" t="s">
        <v>4</v>
      </c>
      <c r="Q8" s="23" t="s">
        <v>4</v>
      </c>
      <c r="R8" s="11" t="s">
        <v>4</v>
      </c>
      <c r="S8" s="11" t="s">
        <v>3</v>
      </c>
      <c r="T8" s="11" t="s">
        <v>115</v>
      </c>
      <c r="U8" s="12" t="s">
        <v>4</v>
      </c>
      <c r="V8" s="69" t="s">
        <v>11</v>
      </c>
    </row>
    <row r="9" spans="1:29" x14ac:dyDescent="0.2">
      <c r="A9" s="211" t="s">
        <v>195</v>
      </c>
      <c r="B9" s="142">
        <v>751</v>
      </c>
      <c r="C9" s="142">
        <v>669</v>
      </c>
      <c r="D9" s="142">
        <f>177202-3674</f>
        <v>173528</v>
      </c>
      <c r="E9" s="142">
        <v>0</v>
      </c>
      <c r="F9" s="142">
        <v>0</v>
      </c>
      <c r="G9" s="142">
        <v>0</v>
      </c>
      <c r="H9" s="142">
        <v>0</v>
      </c>
      <c r="I9" s="142">
        <v>0</v>
      </c>
      <c r="J9" s="142">
        <v>0</v>
      </c>
      <c r="K9" s="142">
        <v>0</v>
      </c>
      <c r="L9" s="142">
        <v>0</v>
      </c>
      <c r="M9" s="142">
        <v>-8736</v>
      </c>
      <c r="N9" s="142">
        <v>0</v>
      </c>
      <c r="O9" s="142">
        <v>0</v>
      </c>
      <c r="P9" s="142">
        <v>1900</v>
      </c>
      <c r="Q9" s="142">
        <f>143+281</f>
        <v>424</v>
      </c>
      <c r="R9" s="142">
        <v>30</v>
      </c>
      <c r="S9" s="142">
        <f t="shared" ref="S9:T9" si="0">B9+N9</f>
        <v>751</v>
      </c>
      <c r="T9" s="142">
        <f t="shared" si="0"/>
        <v>669</v>
      </c>
      <c r="U9" s="143">
        <f>D9+P9+Q9+R9+J9+M9+G9</f>
        <v>167146</v>
      </c>
      <c r="V9" s="69" t="s">
        <v>11</v>
      </c>
    </row>
    <row r="10" spans="1:29" x14ac:dyDescent="0.2">
      <c r="A10" s="13"/>
      <c r="B10" s="145"/>
      <c r="C10" s="145"/>
      <c r="D10" s="145"/>
      <c r="E10" s="145"/>
      <c r="F10" s="145"/>
      <c r="G10" s="145"/>
      <c r="H10" s="145"/>
      <c r="I10" s="145"/>
      <c r="J10" s="145"/>
      <c r="K10" s="145"/>
      <c r="L10" s="145"/>
      <c r="M10" s="145"/>
      <c r="N10" s="145"/>
      <c r="O10" s="145"/>
      <c r="P10" s="145"/>
      <c r="Q10" s="145"/>
      <c r="R10" s="145"/>
      <c r="S10" s="145"/>
      <c r="T10" s="30"/>
      <c r="U10" s="146"/>
      <c r="V10" s="69" t="s">
        <v>11</v>
      </c>
    </row>
    <row r="11" spans="1:29" ht="15" x14ac:dyDescent="0.25">
      <c r="A11" s="14" t="s">
        <v>118</v>
      </c>
      <c r="B11" s="147">
        <f t="shared" ref="B11:U11" si="1">SUM(B9:B10)</f>
        <v>751</v>
      </c>
      <c r="C11" s="147">
        <f t="shared" si="1"/>
        <v>669</v>
      </c>
      <c r="D11" s="147">
        <f t="shared" si="1"/>
        <v>173528</v>
      </c>
      <c r="E11" s="147">
        <f t="shared" si="1"/>
        <v>0</v>
      </c>
      <c r="F11" s="147">
        <f t="shared" si="1"/>
        <v>0</v>
      </c>
      <c r="G11" s="147">
        <f t="shared" si="1"/>
        <v>0</v>
      </c>
      <c r="H11" s="147">
        <f t="shared" si="1"/>
        <v>0</v>
      </c>
      <c r="I11" s="147">
        <f t="shared" si="1"/>
        <v>0</v>
      </c>
      <c r="J11" s="147">
        <f t="shared" si="1"/>
        <v>0</v>
      </c>
      <c r="K11" s="147">
        <f t="shared" si="1"/>
        <v>0</v>
      </c>
      <c r="L11" s="147">
        <f t="shared" si="1"/>
        <v>0</v>
      </c>
      <c r="M11" s="147">
        <f t="shared" si="1"/>
        <v>-8736</v>
      </c>
      <c r="N11" s="147">
        <f t="shared" si="1"/>
        <v>0</v>
      </c>
      <c r="O11" s="147">
        <f t="shared" si="1"/>
        <v>0</v>
      </c>
      <c r="P11" s="147">
        <f t="shared" si="1"/>
        <v>1900</v>
      </c>
      <c r="Q11" s="147">
        <f t="shared" si="1"/>
        <v>424</v>
      </c>
      <c r="R11" s="147">
        <f t="shared" si="1"/>
        <v>30</v>
      </c>
      <c r="S11" s="147">
        <f t="shared" si="1"/>
        <v>751</v>
      </c>
      <c r="T11" s="147">
        <f t="shared" si="1"/>
        <v>669</v>
      </c>
      <c r="U11" s="148">
        <f t="shared" si="1"/>
        <v>167146</v>
      </c>
      <c r="V11" s="69" t="s">
        <v>11</v>
      </c>
    </row>
    <row r="12" spans="1:29" x14ac:dyDescent="0.2">
      <c r="A12" s="114" t="s">
        <v>14</v>
      </c>
      <c r="B12" s="154"/>
      <c r="C12" s="154">
        <v>285</v>
      </c>
      <c r="D12" s="154"/>
      <c r="E12" s="154"/>
      <c r="F12" s="154">
        <v>0</v>
      </c>
      <c r="G12" s="154"/>
      <c r="H12" s="154"/>
      <c r="I12" s="154">
        <v>0</v>
      </c>
      <c r="J12" s="154"/>
      <c r="K12" s="154"/>
      <c r="L12" s="154">
        <v>0</v>
      </c>
      <c r="M12" s="154"/>
      <c r="N12" s="154"/>
      <c r="O12" s="154">
        <v>0</v>
      </c>
      <c r="P12" s="154"/>
      <c r="Q12" s="154"/>
      <c r="R12" s="154"/>
      <c r="S12" s="154"/>
      <c r="T12" s="154">
        <f>C12+O12+I12</f>
        <v>285</v>
      </c>
      <c r="U12" s="155"/>
      <c r="V12" s="69" t="s">
        <v>11</v>
      </c>
    </row>
    <row r="13" spans="1:29" x14ac:dyDescent="0.2">
      <c r="A13" s="124" t="s">
        <v>119</v>
      </c>
      <c r="B13" s="30"/>
      <c r="C13" s="30">
        <f>C11+C12</f>
        <v>954</v>
      </c>
      <c r="D13" s="30"/>
      <c r="E13" s="30"/>
      <c r="F13" s="30">
        <f>F11+F12</f>
        <v>0</v>
      </c>
      <c r="G13" s="30"/>
      <c r="H13" s="30"/>
      <c r="I13" s="30">
        <f>I11+I12</f>
        <v>0</v>
      </c>
      <c r="J13" s="30"/>
      <c r="K13" s="30"/>
      <c r="L13" s="30">
        <f>L11+L12</f>
        <v>0</v>
      </c>
      <c r="M13" s="30"/>
      <c r="N13" s="30"/>
      <c r="O13" s="30">
        <f>O11+O12</f>
        <v>0</v>
      </c>
      <c r="P13" s="30"/>
      <c r="Q13" s="30"/>
      <c r="R13" s="30"/>
      <c r="S13" s="30"/>
      <c r="T13" s="154">
        <f>T11+T12</f>
        <v>954</v>
      </c>
      <c r="U13" s="144"/>
      <c r="V13" s="69" t="s">
        <v>11</v>
      </c>
    </row>
    <row r="14" spans="1:29" x14ac:dyDescent="0.2">
      <c r="A14" s="18"/>
      <c r="B14" s="30"/>
      <c r="C14" s="30"/>
      <c r="D14" s="30"/>
      <c r="E14" s="30"/>
      <c r="F14" s="30"/>
      <c r="G14" s="30"/>
      <c r="H14" s="30"/>
      <c r="I14" s="30"/>
      <c r="J14" s="30"/>
      <c r="K14" s="30"/>
      <c r="L14" s="30"/>
      <c r="M14" s="30"/>
      <c r="N14" s="30"/>
      <c r="O14" s="30"/>
      <c r="P14" s="30"/>
      <c r="Q14" s="30"/>
      <c r="R14" s="30"/>
      <c r="S14" s="30"/>
      <c r="T14" s="30"/>
      <c r="U14" s="144"/>
      <c r="V14" s="69" t="s">
        <v>11</v>
      </c>
    </row>
    <row r="15" spans="1:29" x14ac:dyDescent="0.2">
      <c r="A15" s="18" t="s">
        <v>15</v>
      </c>
      <c r="B15" s="30"/>
      <c r="C15" s="30"/>
      <c r="D15" s="30"/>
      <c r="E15" s="30"/>
      <c r="F15" s="30"/>
      <c r="G15" s="30"/>
      <c r="H15" s="30"/>
      <c r="I15" s="30"/>
      <c r="J15" s="30"/>
      <c r="K15" s="30"/>
      <c r="L15" s="30"/>
      <c r="M15" s="30"/>
      <c r="N15" s="30"/>
      <c r="O15" s="30"/>
      <c r="P15" s="30"/>
      <c r="Q15" s="30"/>
      <c r="R15" s="30"/>
      <c r="S15" s="30"/>
      <c r="T15" s="30"/>
      <c r="U15" s="144"/>
      <c r="V15" s="69" t="s">
        <v>11</v>
      </c>
    </row>
    <row r="16" spans="1:29" x14ac:dyDescent="0.2">
      <c r="A16" s="19" t="s">
        <v>16</v>
      </c>
      <c r="B16" s="30"/>
      <c r="C16" s="30">
        <v>0</v>
      </c>
      <c r="D16" s="30"/>
      <c r="E16" s="30"/>
      <c r="F16" s="30">
        <v>0</v>
      </c>
      <c r="G16" s="30"/>
      <c r="H16" s="30"/>
      <c r="I16" s="30">
        <v>0</v>
      </c>
      <c r="J16" s="30"/>
      <c r="K16" s="30"/>
      <c r="L16" s="30">
        <v>0</v>
      </c>
      <c r="M16" s="30"/>
      <c r="N16" s="30"/>
      <c r="O16" s="30">
        <v>0</v>
      </c>
      <c r="P16" s="30"/>
      <c r="Q16" s="30"/>
      <c r="R16" s="30"/>
      <c r="S16" s="30"/>
      <c r="T16" s="30">
        <f>C16+O16+I16</f>
        <v>0</v>
      </c>
      <c r="U16" s="144"/>
      <c r="V16" s="69" t="s">
        <v>11</v>
      </c>
    </row>
    <row r="17" spans="1:22" x14ac:dyDescent="0.2">
      <c r="A17" s="20" t="s">
        <v>17</v>
      </c>
      <c r="B17" s="156"/>
      <c r="C17" s="212" t="s">
        <v>186</v>
      </c>
      <c r="D17" s="156"/>
      <c r="E17" s="156"/>
      <c r="F17" s="156">
        <v>0</v>
      </c>
      <c r="G17" s="156"/>
      <c r="H17" s="156"/>
      <c r="I17" s="156">
        <v>0</v>
      </c>
      <c r="J17" s="156"/>
      <c r="K17" s="156"/>
      <c r="L17" s="156">
        <v>0</v>
      </c>
      <c r="M17" s="156"/>
      <c r="N17" s="156"/>
      <c r="O17" s="156">
        <v>0</v>
      </c>
      <c r="P17" s="156"/>
      <c r="Q17" s="156"/>
      <c r="R17" s="156"/>
      <c r="S17" s="156"/>
      <c r="T17" s="235" t="s">
        <v>186</v>
      </c>
      <c r="U17" s="157"/>
      <c r="V17" s="69" t="s">
        <v>11</v>
      </c>
    </row>
    <row r="18" spans="1:22" ht="15" thickBot="1" x14ac:dyDescent="0.25">
      <c r="A18" s="125" t="s">
        <v>120</v>
      </c>
      <c r="B18" s="158"/>
      <c r="C18" s="158">
        <f>C13+C16</f>
        <v>954</v>
      </c>
      <c r="D18" s="158"/>
      <c r="E18" s="158"/>
      <c r="F18" s="158">
        <f>F13+F16+F17</f>
        <v>0</v>
      </c>
      <c r="G18" s="158"/>
      <c r="H18" s="158"/>
      <c r="I18" s="158">
        <f>I13+I16+I17</f>
        <v>0</v>
      </c>
      <c r="J18" s="158"/>
      <c r="K18" s="158"/>
      <c r="L18" s="158">
        <f>L13+L16+L17</f>
        <v>0</v>
      </c>
      <c r="M18" s="158"/>
      <c r="N18" s="158"/>
      <c r="O18" s="158">
        <f>O13+O16+O17</f>
        <v>0</v>
      </c>
      <c r="P18" s="158"/>
      <c r="Q18" s="158"/>
      <c r="R18" s="158"/>
      <c r="S18" s="158"/>
      <c r="T18" s="158">
        <f>SUM(T13,T16:T17)</f>
        <v>954</v>
      </c>
      <c r="U18" s="159"/>
      <c r="V18" s="69" t="s">
        <v>11</v>
      </c>
    </row>
    <row r="19" spans="1:22" ht="15" x14ac:dyDescent="0.25">
      <c r="A19" s="202" t="s">
        <v>157</v>
      </c>
      <c r="B19" s="201"/>
      <c r="C19" s="201"/>
      <c r="D19" s="201"/>
      <c r="E19" s="201"/>
      <c r="F19" s="201"/>
      <c r="G19" s="201"/>
      <c r="H19" s="201"/>
      <c r="I19" s="201"/>
      <c r="J19" s="201"/>
      <c r="K19" s="201"/>
      <c r="L19" s="201"/>
      <c r="M19" s="201"/>
      <c r="N19" s="201"/>
      <c r="O19" s="201"/>
      <c r="P19" s="201"/>
      <c r="Q19" s="201"/>
      <c r="R19" s="201"/>
      <c r="S19" s="201"/>
      <c r="T19" s="201"/>
      <c r="U19" s="201"/>
      <c r="V19" s="69" t="s">
        <v>11</v>
      </c>
    </row>
    <row r="20" spans="1:22" x14ac:dyDescent="0.2">
      <c r="A20" s="308" t="s">
        <v>206</v>
      </c>
      <c r="B20" s="308"/>
      <c r="C20" s="308"/>
      <c r="D20" s="308"/>
      <c r="E20" s="308"/>
      <c r="F20" s="308"/>
      <c r="G20" s="308"/>
      <c r="H20" s="308"/>
      <c r="I20" s="308"/>
      <c r="J20" s="308"/>
      <c r="K20" s="308"/>
      <c r="L20" s="308"/>
      <c r="M20" s="308"/>
      <c r="N20" s="308"/>
      <c r="O20" s="308"/>
      <c r="P20" s="308"/>
      <c r="Q20" s="308"/>
      <c r="R20" s="308"/>
      <c r="S20" s="308"/>
      <c r="T20" s="308"/>
      <c r="U20" s="308"/>
      <c r="V20" s="69" t="s">
        <v>11</v>
      </c>
    </row>
    <row r="21" spans="1:22" x14ac:dyDescent="0.2">
      <c r="A21" s="179"/>
      <c r="V21" s="69" t="s">
        <v>11</v>
      </c>
    </row>
    <row r="22" spans="1:22" ht="15" x14ac:dyDescent="0.25">
      <c r="A22" s="5" t="s">
        <v>205</v>
      </c>
      <c r="V22" s="69" t="s">
        <v>11</v>
      </c>
    </row>
    <row r="23" spans="1:22" x14ac:dyDescent="0.2">
      <c r="A23" s="310" t="s">
        <v>207</v>
      </c>
      <c r="B23" s="311"/>
      <c r="C23" s="311"/>
      <c r="D23" s="311"/>
      <c r="E23" s="311"/>
      <c r="F23" s="311"/>
      <c r="G23" s="311"/>
      <c r="H23" s="311"/>
      <c r="I23" s="311"/>
      <c r="J23" s="311"/>
      <c r="K23" s="311"/>
      <c r="L23" s="311"/>
      <c r="M23" s="311"/>
      <c r="N23" s="311"/>
      <c r="O23" s="311"/>
      <c r="P23" s="311"/>
      <c r="Q23" s="311"/>
      <c r="R23" s="311"/>
      <c r="S23" s="311"/>
      <c r="T23" s="311"/>
      <c r="U23" s="311"/>
      <c r="V23" s="69" t="s">
        <v>11</v>
      </c>
    </row>
    <row r="24" spans="1:22" x14ac:dyDescent="0.2">
      <c r="A24" s="309"/>
      <c r="B24" s="309"/>
      <c r="C24" s="309"/>
      <c r="D24" s="309"/>
      <c r="E24" s="309"/>
      <c r="F24" s="309"/>
      <c r="G24" s="309"/>
      <c r="H24" s="309"/>
      <c r="I24" s="309"/>
      <c r="J24" s="309"/>
      <c r="K24" s="309"/>
      <c r="L24" s="309"/>
      <c r="M24" s="309"/>
      <c r="N24" s="309"/>
      <c r="O24" s="309"/>
      <c r="P24" s="309"/>
      <c r="Q24" s="309"/>
      <c r="R24" s="309"/>
      <c r="S24" s="309"/>
      <c r="T24" s="309"/>
      <c r="U24" s="309"/>
      <c r="V24" s="69" t="s">
        <v>11</v>
      </c>
    </row>
    <row r="25" spans="1:22" ht="15" x14ac:dyDescent="0.25">
      <c r="A25" s="5" t="s">
        <v>135</v>
      </c>
      <c r="V25" s="69" t="s">
        <v>11</v>
      </c>
    </row>
    <row r="26" spans="1:22" ht="14.25" customHeight="1" x14ac:dyDescent="0.25">
      <c r="A26" s="310" t="s">
        <v>208</v>
      </c>
      <c r="B26" s="312"/>
      <c r="C26" s="312"/>
      <c r="D26" s="312"/>
      <c r="E26" s="312"/>
      <c r="F26" s="312"/>
      <c r="G26" s="312"/>
      <c r="H26" s="312"/>
      <c r="I26" s="312"/>
      <c r="J26" s="312"/>
      <c r="K26" s="312"/>
      <c r="L26" s="312"/>
      <c r="M26" s="312"/>
      <c r="N26" s="312"/>
      <c r="O26" s="312"/>
      <c r="P26" s="312"/>
      <c r="Q26" s="312"/>
      <c r="R26" s="312"/>
      <c r="S26" s="312"/>
      <c r="T26" s="312"/>
      <c r="U26" s="312"/>
      <c r="V26" s="69" t="s">
        <v>11</v>
      </c>
    </row>
    <row r="27" spans="1:22" x14ac:dyDescent="0.2">
      <c r="A27" s="309"/>
      <c r="B27" s="309"/>
      <c r="C27" s="309"/>
      <c r="D27" s="309"/>
      <c r="E27" s="309"/>
      <c r="F27" s="309"/>
      <c r="G27" s="309"/>
      <c r="H27" s="309"/>
      <c r="I27" s="309"/>
      <c r="J27" s="309"/>
      <c r="K27" s="309"/>
      <c r="L27" s="309"/>
      <c r="M27" s="309"/>
      <c r="N27" s="309"/>
      <c r="O27" s="309"/>
      <c r="P27" s="309"/>
      <c r="Q27" s="309"/>
      <c r="R27" s="309"/>
      <c r="S27" s="309"/>
      <c r="T27" s="309"/>
      <c r="U27" s="309"/>
      <c r="V27" s="69" t="s">
        <v>11</v>
      </c>
    </row>
    <row r="28" spans="1:22" ht="15" x14ac:dyDescent="0.25">
      <c r="A28" s="5" t="s">
        <v>136</v>
      </c>
      <c r="V28" s="69" t="s">
        <v>11</v>
      </c>
    </row>
    <row r="29" spans="1:22" x14ac:dyDescent="0.2">
      <c r="A29" s="310" t="s">
        <v>209</v>
      </c>
      <c r="B29" s="311"/>
      <c r="C29" s="311"/>
      <c r="D29" s="311"/>
      <c r="E29" s="311"/>
      <c r="F29" s="311"/>
      <c r="G29" s="311"/>
      <c r="H29" s="311"/>
      <c r="I29" s="311"/>
      <c r="J29" s="311"/>
      <c r="K29" s="311"/>
      <c r="L29" s="311"/>
      <c r="M29" s="311"/>
      <c r="N29" s="311"/>
      <c r="O29" s="311"/>
      <c r="P29" s="311"/>
      <c r="Q29" s="311"/>
      <c r="R29" s="311"/>
      <c r="S29" s="311"/>
      <c r="T29" s="311"/>
      <c r="U29" s="311"/>
      <c r="V29" s="69" t="s">
        <v>11</v>
      </c>
    </row>
    <row r="30" spans="1:22" x14ac:dyDescent="0.2">
      <c r="A30" s="309"/>
      <c r="B30" s="309"/>
      <c r="C30" s="309"/>
      <c r="D30" s="309"/>
      <c r="E30" s="309"/>
      <c r="F30" s="309"/>
      <c r="G30" s="309"/>
      <c r="H30" s="309"/>
      <c r="I30" s="309"/>
      <c r="J30" s="309"/>
      <c r="K30" s="309"/>
      <c r="L30" s="309"/>
      <c r="M30" s="309"/>
      <c r="N30" s="309"/>
      <c r="O30" s="309"/>
      <c r="P30" s="309"/>
      <c r="Q30" s="309"/>
      <c r="R30" s="309"/>
      <c r="S30" s="309"/>
      <c r="T30" s="309"/>
      <c r="U30" s="309"/>
      <c r="V30" s="69" t="s">
        <v>11</v>
      </c>
    </row>
    <row r="31" spans="1:22" x14ac:dyDescent="0.2">
      <c r="V31" s="69" t="s">
        <v>11</v>
      </c>
    </row>
    <row r="32" spans="1:22" x14ac:dyDescent="0.2">
      <c r="V32" s="4" t="s">
        <v>12</v>
      </c>
    </row>
  </sheetData>
  <mergeCells count="18">
    <mergeCell ref="A20:U20"/>
    <mergeCell ref="A30:U30"/>
    <mergeCell ref="A23:U23"/>
    <mergeCell ref="A24:U24"/>
    <mergeCell ref="A26:U26"/>
    <mergeCell ref="A27:U27"/>
    <mergeCell ref="A29:U29"/>
    <mergeCell ref="A7:A8"/>
    <mergeCell ref="B7:D7"/>
    <mergeCell ref="N7:P7"/>
    <mergeCell ref="S7:U7"/>
    <mergeCell ref="A1:U1"/>
    <mergeCell ref="A2:U2"/>
    <mergeCell ref="A3:U3"/>
    <mergeCell ref="A4:U4"/>
    <mergeCell ref="H7:J7"/>
    <mergeCell ref="K7:M7"/>
    <mergeCell ref="E7:G7"/>
  </mergeCells>
  <printOptions horizontalCentered="1"/>
  <pageMargins left="0.7" right="0.7" top="0.64" bottom="0.61" header="0.3" footer="0.3"/>
  <pageSetup scale="54" orientation="landscape" r:id="rId1"/>
  <headerFooter>
    <oddHeader>&amp;L&amp;"Arial,Bold"&amp;12F. Crosswalk of 2013 Availability</oddHeader>
    <oddFooter>&amp;C&amp;"Arial,Regular"Exhibit F - Crosswalk of 2013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view="pageBreakPreview" zoomScale="80" zoomScaleNormal="100" zoomScaleSheetLayoutView="80" workbookViewId="0">
      <selection activeCell="K19" sqref="K19"/>
    </sheetView>
  </sheetViews>
  <sheetFormatPr defaultRowHeight="14.25" x14ac:dyDescent="0.2"/>
  <cols>
    <col min="1" max="1" width="37.140625" style="9" customWidth="1"/>
    <col min="2" max="3" width="8.28515625" style="9" customWidth="1"/>
    <col min="4" max="4" width="12.7109375" style="9" customWidth="1"/>
    <col min="5" max="5" width="15" style="9" customWidth="1"/>
    <col min="6" max="6" width="8.28515625" style="9" customWidth="1"/>
    <col min="7" max="7" width="9.85546875" style="9" customWidth="1"/>
    <col min="8" max="10" width="12.7109375" style="9" customWidth="1"/>
    <col min="11" max="11" width="8.28515625" style="9" customWidth="1"/>
    <col min="12" max="12" width="9.85546875" style="9" customWidth="1"/>
    <col min="13" max="13" width="12.7109375" style="9" customWidth="1"/>
    <col min="14" max="15" width="8.28515625" style="9" customWidth="1"/>
    <col min="16" max="16" width="12.7109375" style="9" customWidth="1"/>
    <col min="17" max="18" width="8.28515625" style="9" customWidth="1"/>
    <col min="19" max="19" width="12.7109375" style="9" customWidth="1"/>
    <col min="20" max="16384" width="9.140625" style="9"/>
  </cols>
  <sheetData>
    <row r="1" spans="1:18" ht="18" x14ac:dyDescent="0.25">
      <c r="A1" s="249" t="s">
        <v>153</v>
      </c>
      <c r="B1" s="249"/>
      <c r="C1" s="249"/>
      <c r="D1" s="249"/>
      <c r="E1" s="249"/>
      <c r="F1" s="249"/>
      <c r="G1" s="249"/>
      <c r="H1" s="249"/>
      <c r="I1" s="249"/>
      <c r="J1" s="249"/>
      <c r="K1" s="249"/>
      <c r="L1" s="249"/>
      <c r="M1" s="69" t="s">
        <v>11</v>
      </c>
      <c r="N1" s="6"/>
      <c r="O1" s="6"/>
      <c r="P1" s="6"/>
      <c r="Q1" s="6"/>
      <c r="R1" s="6"/>
    </row>
    <row r="2" spans="1:18" ht="15" x14ac:dyDescent="0.2">
      <c r="A2" s="250" t="s">
        <v>184</v>
      </c>
      <c r="B2" s="250"/>
      <c r="C2" s="250"/>
      <c r="D2" s="250"/>
      <c r="E2" s="250"/>
      <c r="F2" s="250"/>
      <c r="G2" s="250"/>
      <c r="H2" s="250"/>
      <c r="I2" s="250"/>
      <c r="J2" s="250"/>
      <c r="K2" s="250"/>
      <c r="L2" s="250"/>
      <c r="M2" s="69" t="s">
        <v>11</v>
      </c>
      <c r="N2" s="7"/>
      <c r="O2" s="7"/>
      <c r="P2" s="7"/>
      <c r="Q2" s="7"/>
      <c r="R2" s="7"/>
    </row>
    <row r="3" spans="1:18" x14ac:dyDescent="0.2">
      <c r="A3" s="259" t="s">
        <v>1</v>
      </c>
      <c r="B3" s="259"/>
      <c r="C3" s="259"/>
      <c r="D3" s="259"/>
      <c r="E3" s="259"/>
      <c r="F3" s="259"/>
      <c r="G3" s="259"/>
      <c r="H3" s="259"/>
      <c r="I3" s="259"/>
      <c r="J3" s="259"/>
      <c r="K3" s="259"/>
      <c r="L3" s="259"/>
      <c r="M3" s="69" t="s">
        <v>11</v>
      </c>
      <c r="N3" s="10"/>
      <c r="O3" s="10"/>
      <c r="P3" s="10"/>
      <c r="Q3" s="10"/>
      <c r="R3" s="10"/>
    </row>
    <row r="4" spans="1:18" x14ac:dyDescent="0.2">
      <c r="A4" s="256" t="s">
        <v>2</v>
      </c>
      <c r="B4" s="256"/>
      <c r="C4" s="256"/>
      <c r="D4" s="256"/>
      <c r="E4" s="256"/>
      <c r="F4" s="256"/>
      <c r="G4" s="256"/>
      <c r="H4" s="256"/>
      <c r="I4" s="256"/>
      <c r="J4" s="256"/>
      <c r="K4" s="256"/>
      <c r="L4" s="256"/>
      <c r="M4" s="69" t="s">
        <v>11</v>
      </c>
      <c r="N4" s="8"/>
      <c r="O4" s="8"/>
      <c r="P4" s="8"/>
      <c r="Q4" s="8"/>
      <c r="R4" s="8"/>
    </row>
    <row r="5" spans="1:18" x14ac:dyDescent="0.2">
      <c r="A5" s="8"/>
      <c r="B5" s="8"/>
      <c r="C5" s="8"/>
      <c r="D5" s="8"/>
      <c r="E5" s="8"/>
      <c r="F5" s="8"/>
      <c r="G5" s="8"/>
      <c r="H5" s="8"/>
      <c r="I5" s="8"/>
      <c r="J5" s="8"/>
      <c r="K5" s="8"/>
      <c r="L5" s="8"/>
      <c r="M5" s="69" t="s">
        <v>11</v>
      </c>
      <c r="N5" s="8"/>
      <c r="O5" s="8"/>
      <c r="P5" s="8"/>
      <c r="Q5" s="8"/>
      <c r="R5" s="8"/>
    </row>
    <row r="6" spans="1:18" ht="15" thickBot="1" x14ac:dyDescent="0.25">
      <c r="A6" s="68"/>
      <c r="B6" s="68"/>
      <c r="C6" s="68"/>
      <c r="D6" s="68"/>
      <c r="E6" s="68"/>
      <c r="F6" s="68"/>
      <c r="G6" s="68"/>
      <c r="H6" s="68"/>
      <c r="I6" s="68"/>
      <c r="J6" s="68"/>
      <c r="K6" s="68"/>
      <c r="L6" s="68"/>
      <c r="M6" s="69" t="s">
        <v>11</v>
      </c>
      <c r="N6" s="8"/>
      <c r="O6" s="8"/>
      <c r="P6" s="8"/>
      <c r="Q6" s="8"/>
      <c r="R6" s="8"/>
    </row>
    <row r="7" spans="1:18" ht="47.25" customHeight="1" x14ac:dyDescent="0.2">
      <c r="A7" s="257" t="s">
        <v>121</v>
      </c>
      <c r="B7" s="260" t="s">
        <v>175</v>
      </c>
      <c r="C7" s="260"/>
      <c r="D7" s="260"/>
      <c r="E7" s="260" t="s">
        <v>41</v>
      </c>
      <c r="F7" s="260"/>
      <c r="G7" s="260"/>
      <c r="H7" s="128" t="s">
        <v>42</v>
      </c>
      <c r="I7" s="113" t="s">
        <v>125</v>
      </c>
      <c r="J7" s="260" t="s">
        <v>154</v>
      </c>
      <c r="K7" s="260"/>
      <c r="L7" s="261"/>
      <c r="M7" s="69" t="s">
        <v>11</v>
      </c>
    </row>
    <row r="8" spans="1:18" ht="28.5" x14ac:dyDescent="0.2">
      <c r="A8" s="258"/>
      <c r="B8" s="11" t="s">
        <v>3</v>
      </c>
      <c r="C8" s="23" t="s">
        <v>116</v>
      </c>
      <c r="D8" s="11" t="s">
        <v>4</v>
      </c>
      <c r="E8" s="11" t="s">
        <v>3</v>
      </c>
      <c r="F8" s="11" t="s">
        <v>116</v>
      </c>
      <c r="G8" s="11" t="s">
        <v>4</v>
      </c>
      <c r="H8" s="23" t="s">
        <v>4</v>
      </c>
      <c r="I8" s="11" t="s">
        <v>4</v>
      </c>
      <c r="J8" s="11" t="s">
        <v>3</v>
      </c>
      <c r="K8" s="11" t="s">
        <v>116</v>
      </c>
      <c r="L8" s="12" t="s">
        <v>4</v>
      </c>
      <c r="M8" s="69" t="s">
        <v>11</v>
      </c>
    </row>
    <row r="9" spans="1:18" x14ac:dyDescent="0.2">
      <c r="A9" s="211" t="s">
        <v>195</v>
      </c>
      <c r="B9" s="142">
        <v>750</v>
      </c>
      <c r="C9" s="142">
        <v>674</v>
      </c>
      <c r="D9" s="142">
        <v>174189</v>
      </c>
      <c r="E9" s="142">
        <v>0</v>
      </c>
      <c r="F9" s="142">
        <v>0</v>
      </c>
      <c r="G9" s="142">
        <v>0</v>
      </c>
      <c r="H9" s="142">
        <v>1351</v>
      </c>
      <c r="I9" s="142">
        <v>0</v>
      </c>
      <c r="J9" s="142">
        <f t="shared" ref="J9:K9" si="0">B9+E9</f>
        <v>750</v>
      </c>
      <c r="K9" s="142">
        <f t="shared" si="0"/>
        <v>674</v>
      </c>
      <c r="L9" s="143">
        <f t="shared" ref="L9:L12" si="1">D9+G9+H9+I9</f>
        <v>175540</v>
      </c>
      <c r="M9" s="69" t="s">
        <v>11</v>
      </c>
    </row>
    <row r="10" spans="1:18" x14ac:dyDescent="0.2">
      <c r="A10" s="13"/>
      <c r="B10" s="145"/>
      <c r="C10" s="145"/>
      <c r="D10" s="145"/>
      <c r="E10" s="145"/>
      <c r="F10" s="145"/>
      <c r="G10" s="145"/>
      <c r="H10" s="145"/>
      <c r="I10" s="145"/>
      <c r="J10" s="145"/>
      <c r="K10" s="145"/>
      <c r="L10" s="146"/>
      <c r="M10" s="69" t="s">
        <v>11</v>
      </c>
    </row>
    <row r="11" spans="1:18" ht="15" x14ac:dyDescent="0.25">
      <c r="A11" s="14" t="s">
        <v>118</v>
      </c>
      <c r="B11" s="147">
        <f t="shared" ref="B11:K11" si="2">SUM(B9:B10)</f>
        <v>750</v>
      </c>
      <c r="C11" s="147">
        <f t="shared" si="2"/>
        <v>674</v>
      </c>
      <c r="D11" s="147">
        <f t="shared" si="2"/>
        <v>174189</v>
      </c>
      <c r="E11" s="147">
        <f t="shared" si="2"/>
        <v>0</v>
      </c>
      <c r="F11" s="147">
        <f t="shared" si="2"/>
        <v>0</v>
      </c>
      <c r="G11" s="147">
        <f t="shared" si="2"/>
        <v>0</v>
      </c>
      <c r="H11" s="147">
        <f t="shared" si="2"/>
        <v>1351</v>
      </c>
      <c r="I11" s="147">
        <f t="shared" si="2"/>
        <v>0</v>
      </c>
      <c r="J11" s="147">
        <f t="shared" si="2"/>
        <v>750</v>
      </c>
      <c r="K11" s="147">
        <f t="shared" si="2"/>
        <v>674</v>
      </c>
      <c r="L11" s="148">
        <f t="shared" si="1"/>
        <v>175540</v>
      </c>
      <c r="M11" s="69" t="s">
        <v>11</v>
      </c>
    </row>
    <row r="12" spans="1:18" x14ac:dyDescent="0.2">
      <c r="A12" s="131" t="s">
        <v>117</v>
      </c>
      <c r="B12" s="142"/>
      <c r="C12" s="142"/>
      <c r="D12" s="142">
        <v>0</v>
      </c>
      <c r="E12" s="142"/>
      <c r="F12" s="142"/>
      <c r="G12" s="142"/>
      <c r="H12" s="142"/>
      <c r="I12" s="142"/>
      <c r="J12" s="142"/>
      <c r="K12" s="142"/>
      <c r="L12" s="143">
        <f t="shared" si="1"/>
        <v>0</v>
      </c>
      <c r="M12" s="69" t="s">
        <v>11</v>
      </c>
    </row>
    <row r="13" spans="1:18" x14ac:dyDescent="0.2">
      <c r="A13" s="132" t="s">
        <v>133</v>
      </c>
      <c r="B13" s="160"/>
      <c r="C13" s="160"/>
      <c r="D13" s="160">
        <f>SUM(D11:D12)</f>
        <v>174189</v>
      </c>
      <c r="E13" s="160"/>
      <c r="F13" s="160"/>
      <c r="G13" s="160"/>
      <c r="H13" s="160"/>
      <c r="I13" s="160"/>
      <c r="J13" s="160"/>
      <c r="K13" s="160"/>
      <c r="L13" s="161">
        <f>L11</f>
        <v>175540</v>
      </c>
      <c r="M13" s="69" t="s">
        <v>11</v>
      </c>
    </row>
    <row r="14" spans="1:18" x14ac:dyDescent="0.2">
      <c r="A14" s="114" t="s">
        <v>14</v>
      </c>
      <c r="B14" s="154"/>
      <c r="C14" s="154">
        <v>297</v>
      </c>
      <c r="D14" s="154"/>
      <c r="E14" s="154"/>
      <c r="F14" s="154">
        <v>0</v>
      </c>
      <c r="G14" s="154"/>
      <c r="H14" s="154">
        <v>0</v>
      </c>
      <c r="I14" s="154"/>
      <c r="J14" s="154"/>
      <c r="K14" s="154">
        <f>C14+F14</f>
        <v>297</v>
      </c>
      <c r="L14" s="155"/>
      <c r="M14" s="69" t="s">
        <v>11</v>
      </c>
    </row>
    <row r="15" spans="1:18" x14ac:dyDescent="0.2">
      <c r="A15" s="124" t="s">
        <v>119</v>
      </c>
      <c r="B15" s="30"/>
      <c r="C15" s="30">
        <f>C11+C14</f>
        <v>971</v>
      </c>
      <c r="D15" s="30"/>
      <c r="E15" s="30"/>
      <c r="F15" s="30">
        <f>F11+F14</f>
        <v>0</v>
      </c>
      <c r="G15" s="30"/>
      <c r="H15" s="30">
        <f>H11+H14</f>
        <v>1351</v>
      </c>
      <c r="I15" s="30"/>
      <c r="J15" s="30"/>
      <c r="K15" s="30">
        <f>K11+K14</f>
        <v>971</v>
      </c>
      <c r="L15" s="144"/>
      <c r="M15" s="69" t="s">
        <v>11</v>
      </c>
    </row>
    <row r="16" spans="1:18" x14ac:dyDescent="0.2">
      <c r="A16" s="18"/>
      <c r="B16" s="30"/>
      <c r="C16" s="30"/>
      <c r="D16" s="30"/>
      <c r="E16" s="30"/>
      <c r="F16" s="30"/>
      <c r="G16" s="30"/>
      <c r="H16" s="30"/>
      <c r="I16" s="30"/>
      <c r="J16" s="30"/>
      <c r="K16" s="30"/>
      <c r="L16" s="144"/>
      <c r="M16" s="69" t="s">
        <v>11</v>
      </c>
    </row>
    <row r="17" spans="1:13" x14ac:dyDescent="0.2">
      <c r="A17" s="18" t="s">
        <v>15</v>
      </c>
      <c r="B17" s="30"/>
      <c r="C17" s="30"/>
      <c r="D17" s="30"/>
      <c r="E17" s="30"/>
      <c r="F17" s="30"/>
      <c r="G17" s="30"/>
      <c r="H17" s="30"/>
      <c r="I17" s="30"/>
      <c r="J17" s="30"/>
      <c r="K17" s="30"/>
      <c r="L17" s="144"/>
      <c r="M17" s="69" t="s">
        <v>11</v>
      </c>
    </row>
    <row r="18" spans="1:13" x14ac:dyDescent="0.2">
      <c r="A18" s="19" t="s">
        <v>16</v>
      </c>
      <c r="B18" s="30"/>
      <c r="C18" s="30">
        <v>0</v>
      </c>
      <c r="D18" s="30"/>
      <c r="E18" s="30"/>
      <c r="F18" s="30">
        <v>0</v>
      </c>
      <c r="G18" s="30"/>
      <c r="H18" s="30">
        <v>0</v>
      </c>
      <c r="I18" s="30"/>
      <c r="J18" s="30"/>
      <c r="K18" s="30">
        <f>C18+F18</f>
        <v>0</v>
      </c>
      <c r="L18" s="144"/>
      <c r="M18" s="69" t="s">
        <v>11</v>
      </c>
    </row>
    <row r="19" spans="1:13" x14ac:dyDescent="0.2">
      <c r="A19" s="20" t="s">
        <v>17</v>
      </c>
      <c r="B19" s="156"/>
      <c r="C19" s="212" t="s">
        <v>186</v>
      </c>
      <c r="D19" s="156"/>
      <c r="E19" s="156"/>
      <c r="F19" s="156">
        <v>0</v>
      </c>
      <c r="G19" s="156"/>
      <c r="H19" s="156">
        <v>0</v>
      </c>
      <c r="I19" s="156"/>
      <c r="J19" s="156"/>
      <c r="K19" s="212" t="s">
        <v>186</v>
      </c>
      <c r="L19" s="157"/>
      <c r="M19" s="69" t="s">
        <v>11</v>
      </c>
    </row>
    <row r="20" spans="1:13" ht="15" thickBot="1" x14ac:dyDescent="0.25">
      <c r="A20" s="125" t="s">
        <v>120</v>
      </c>
      <c r="B20" s="158"/>
      <c r="C20" s="158">
        <f>C15+C18</f>
        <v>971</v>
      </c>
      <c r="D20" s="158"/>
      <c r="E20" s="158"/>
      <c r="F20" s="158">
        <f>F15+F18+F19</f>
        <v>0</v>
      </c>
      <c r="G20" s="158"/>
      <c r="H20" s="158">
        <f>H15+H18+H19</f>
        <v>1351</v>
      </c>
      <c r="I20" s="158"/>
      <c r="J20" s="158"/>
      <c r="K20" s="158">
        <f>SUM(K15,K18:K19)</f>
        <v>971</v>
      </c>
      <c r="L20" s="159"/>
      <c r="M20" s="69" t="s">
        <v>11</v>
      </c>
    </row>
    <row r="21" spans="1:13" x14ac:dyDescent="0.2">
      <c r="M21" s="69" t="s">
        <v>11</v>
      </c>
    </row>
    <row r="22" spans="1:13" ht="15" x14ac:dyDescent="0.25">
      <c r="A22" s="5" t="s">
        <v>135</v>
      </c>
      <c r="M22" s="69" t="s">
        <v>11</v>
      </c>
    </row>
    <row r="23" spans="1:13" x14ac:dyDescent="0.2">
      <c r="A23" s="222" t="s">
        <v>210</v>
      </c>
      <c r="B23" s="200"/>
      <c r="C23" s="200"/>
      <c r="D23" s="200"/>
      <c r="E23" s="200"/>
      <c r="F23" s="200"/>
      <c r="G23" s="200"/>
      <c r="H23" s="200"/>
      <c r="I23" s="200"/>
      <c r="J23" s="200"/>
      <c r="K23" s="200"/>
      <c r="L23" s="200"/>
      <c r="M23" s="69" t="s">
        <v>11</v>
      </c>
    </row>
    <row r="24" spans="1:13" x14ac:dyDescent="0.2">
      <c r="M24" s="4" t="s">
        <v>12</v>
      </c>
    </row>
    <row r="25" spans="1:13" x14ac:dyDescent="0.2">
      <c r="M25" s="4"/>
    </row>
  </sheetData>
  <mergeCells count="8">
    <mergeCell ref="A7:A8"/>
    <mergeCell ref="B7:D7"/>
    <mergeCell ref="E7:G7"/>
    <mergeCell ref="J7:L7"/>
    <mergeCell ref="A1:L1"/>
    <mergeCell ref="A2:L2"/>
    <mergeCell ref="A3:L3"/>
    <mergeCell ref="A4:L4"/>
  </mergeCells>
  <printOptions horizontalCentered="1"/>
  <pageMargins left="0.7" right="0.7" top="0.66" bottom="0.66" header="0.3" footer="0.3"/>
  <pageSetup scale="67" orientation="landscape" r:id="rId1"/>
  <headerFooter>
    <oddHeader>&amp;L&amp;"Arial,Bold"&amp;12G. Crosswalk of 2014 Availability</oddHeader>
    <oddFooter>&amp;C&amp;"Arial,Regular"Exhibit G - Crosswalk of 2014 Availability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view="pageBreakPreview" zoomScale="80" zoomScaleNormal="100" zoomScaleSheetLayoutView="80" workbookViewId="0">
      <selection activeCell="N16" sqref="N16"/>
    </sheetView>
  </sheetViews>
  <sheetFormatPr defaultRowHeight="14.25" x14ac:dyDescent="0.2"/>
  <cols>
    <col min="1" max="1" width="46.425781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7" width="8.28515625" style="9" customWidth="1"/>
    <col min="18" max="18" width="12.7109375" style="9" customWidth="1"/>
    <col min="19" max="20" width="8.28515625" style="9" customWidth="1"/>
    <col min="21" max="21" width="12.7109375" style="9" customWidth="1"/>
    <col min="22" max="16384" width="9.140625" style="9"/>
  </cols>
  <sheetData>
    <row r="1" spans="1:21" ht="18" x14ac:dyDescent="0.25">
      <c r="A1" s="249" t="s">
        <v>44</v>
      </c>
      <c r="B1" s="249"/>
      <c r="C1" s="249"/>
      <c r="D1" s="249"/>
      <c r="E1" s="249"/>
      <c r="F1" s="249"/>
      <c r="G1" s="249"/>
      <c r="H1" s="249"/>
      <c r="I1" s="249"/>
      <c r="J1" s="249"/>
      <c r="K1" s="249"/>
      <c r="L1" s="249"/>
      <c r="M1" s="249"/>
      <c r="N1" s="69" t="s">
        <v>11</v>
      </c>
      <c r="O1" s="6"/>
      <c r="P1" s="6"/>
      <c r="Q1" s="6"/>
      <c r="R1" s="6"/>
      <c r="S1" s="6"/>
      <c r="T1" s="6"/>
      <c r="U1" s="6"/>
    </row>
    <row r="2" spans="1:21" ht="15" x14ac:dyDescent="0.2">
      <c r="A2" s="250" t="str">
        <f>'B. Summ of Req.'!A2:D2</f>
        <v>Criminal Division</v>
      </c>
      <c r="B2" s="250"/>
      <c r="C2" s="250"/>
      <c r="D2" s="250"/>
      <c r="E2" s="250"/>
      <c r="F2" s="250"/>
      <c r="G2" s="250"/>
      <c r="H2" s="250"/>
      <c r="I2" s="250"/>
      <c r="J2" s="250"/>
      <c r="K2" s="250"/>
      <c r="L2" s="250"/>
      <c r="M2" s="250"/>
      <c r="N2" s="69" t="s">
        <v>11</v>
      </c>
      <c r="O2" s="7"/>
      <c r="P2" s="7"/>
      <c r="Q2" s="7"/>
      <c r="R2" s="7"/>
      <c r="S2" s="7"/>
      <c r="T2" s="7"/>
      <c r="U2" s="7"/>
    </row>
    <row r="3" spans="1:21" x14ac:dyDescent="0.2">
      <c r="A3" s="259" t="s">
        <v>1</v>
      </c>
      <c r="B3" s="259"/>
      <c r="C3" s="259"/>
      <c r="D3" s="259"/>
      <c r="E3" s="259"/>
      <c r="F3" s="259"/>
      <c r="G3" s="259"/>
      <c r="H3" s="259"/>
      <c r="I3" s="259"/>
      <c r="J3" s="259"/>
      <c r="K3" s="259"/>
      <c r="L3" s="259"/>
      <c r="M3" s="259"/>
      <c r="N3" s="69" t="s">
        <v>11</v>
      </c>
      <c r="O3" s="10"/>
      <c r="P3" s="10"/>
      <c r="Q3" s="10"/>
      <c r="R3" s="10"/>
      <c r="S3" s="10"/>
      <c r="T3" s="10"/>
      <c r="U3" s="10"/>
    </row>
    <row r="4" spans="1:21" x14ac:dyDescent="0.2">
      <c r="A4" s="256" t="s">
        <v>2</v>
      </c>
      <c r="B4" s="256"/>
      <c r="C4" s="256"/>
      <c r="D4" s="256"/>
      <c r="E4" s="256"/>
      <c r="F4" s="256"/>
      <c r="G4" s="256"/>
      <c r="H4" s="256"/>
      <c r="I4" s="256"/>
      <c r="J4" s="256"/>
      <c r="K4" s="256"/>
      <c r="L4" s="256"/>
      <c r="M4" s="256"/>
      <c r="N4" s="69" t="s">
        <v>11</v>
      </c>
      <c r="O4" s="8"/>
      <c r="P4" s="8"/>
      <c r="Q4" s="8"/>
      <c r="R4" s="8"/>
      <c r="S4" s="8"/>
      <c r="T4" s="8"/>
      <c r="U4" s="8"/>
    </row>
    <row r="5" spans="1:21" x14ac:dyDescent="0.2">
      <c r="A5" s="256"/>
      <c r="B5" s="256"/>
      <c r="C5" s="256"/>
      <c r="D5" s="256"/>
      <c r="E5" s="256"/>
      <c r="F5" s="256"/>
      <c r="G5" s="256"/>
      <c r="H5" s="256"/>
      <c r="I5" s="256"/>
      <c r="J5" s="256"/>
      <c r="K5" s="256"/>
      <c r="L5" s="256"/>
      <c r="M5" s="256"/>
      <c r="N5" s="69" t="s">
        <v>11</v>
      </c>
      <c r="O5" s="8"/>
      <c r="P5" s="8"/>
      <c r="Q5" s="8"/>
      <c r="R5" s="8"/>
      <c r="S5" s="8"/>
      <c r="T5" s="8"/>
      <c r="U5" s="8"/>
    </row>
    <row r="6" spans="1:21" ht="15" thickBot="1" x14ac:dyDescent="0.25">
      <c r="A6" s="256"/>
      <c r="B6" s="256"/>
      <c r="C6" s="256"/>
      <c r="D6" s="256"/>
      <c r="E6" s="256"/>
      <c r="F6" s="256"/>
      <c r="G6" s="256"/>
      <c r="H6" s="256"/>
      <c r="I6" s="256"/>
      <c r="J6" s="256"/>
      <c r="K6" s="256"/>
      <c r="L6" s="256"/>
      <c r="M6" s="256"/>
      <c r="N6" s="69" t="s">
        <v>11</v>
      </c>
      <c r="O6" s="8"/>
      <c r="P6" s="8"/>
      <c r="Q6" s="8"/>
      <c r="R6" s="8"/>
      <c r="S6" s="8"/>
      <c r="T6" s="8"/>
      <c r="U6" s="8"/>
    </row>
    <row r="7" spans="1:21" ht="15" x14ac:dyDescent="0.2">
      <c r="A7" s="257" t="s">
        <v>137</v>
      </c>
      <c r="B7" s="260" t="s">
        <v>152</v>
      </c>
      <c r="C7" s="260"/>
      <c r="D7" s="260"/>
      <c r="E7" s="260" t="s">
        <v>155</v>
      </c>
      <c r="F7" s="260"/>
      <c r="G7" s="260"/>
      <c r="H7" s="260" t="s">
        <v>149</v>
      </c>
      <c r="I7" s="260"/>
      <c r="J7" s="260"/>
      <c r="K7" s="260" t="s">
        <v>45</v>
      </c>
      <c r="L7" s="260"/>
      <c r="M7" s="261"/>
      <c r="N7" s="69" t="s">
        <v>11</v>
      </c>
    </row>
    <row r="8" spans="1:21" ht="28.5" x14ac:dyDescent="0.2">
      <c r="A8" s="258"/>
      <c r="B8" s="11" t="s">
        <v>46</v>
      </c>
      <c r="C8" s="23" t="s">
        <v>47</v>
      </c>
      <c r="D8" s="11" t="s">
        <v>4</v>
      </c>
      <c r="E8" s="11" t="s">
        <v>46</v>
      </c>
      <c r="F8" s="11" t="s">
        <v>47</v>
      </c>
      <c r="G8" s="11" t="s">
        <v>4</v>
      </c>
      <c r="H8" s="11" t="s">
        <v>46</v>
      </c>
      <c r="I8" s="11" t="s">
        <v>47</v>
      </c>
      <c r="J8" s="11" t="s">
        <v>4</v>
      </c>
      <c r="K8" s="11" t="s">
        <v>46</v>
      </c>
      <c r="L8" s="11" t="s">
        <v>47</v>
      </c>
      <c r="M8" s="12" t="s">
        <v>4</v>
      </c>
      <c r="N8" s="69" t="s">
        <v>11</v>
      </c>
    </row>
    <row r="9" spans="1:21" x14ac:dyDescent="0.2">
      <c r="A9" s="211" t="s">
        <v>196</v>
      </c>
      <c r="B9" s="142">
        <v>183</v>
      </c>
      <c r="C9" s="142">
        <v>152</v>
      </c>
      <c r="D9" s="224">
        <v>145102</v>
      </c>
      <c r="E9" s="142">
        <v>184</v>
      </c>
      <c r="F9" s="142">
        <v>150</v>
      </c>
      <c r="G9" s="224">
        <v>300000</v>
      </c>
      <c r="H9" s="142">
        <v>184</v>
      </c>
      <c r="I9" s="142">
        <v>150</v>
      </c>
      <c r="J9" s="224">
        <v>200000</v>
      </c>
      <c r="K9" s="142">
        <f>H9-E9</f>
        <v>0</v>
      </c>
      <c r="L9" s="142">
        <f t="shared" ref="L9:M9" si="0">I9-F9</f>
        <v>0</v>
      </c>
      <c r="M9" s="143">
        <f t="shared" si="0"/>
        <v>-100000</v>
      </c>
      <c r="N9" s="69" t="s">
        <v>11</v>
      </c>
    </row>
    <row r="10" spans="1:21" x14ac:dyDescent="0.2">
      <c r="A10" s="214" t="s">
        <v>197</v>
      </c>
      <c r="B10" s="30">
        <v>13</v>
      </c>
      <c r="C10" s="30">
        <v>13</v>
      </c>
      <c r="D10" s="223">
        <v>1949</v>
      </c>
      <c r="E10" s="30">
        <v>13</v>
      </c>
      <c r="F10" s="30">
        <v>13</v>
      </c>
      <c r="G10" s="223">
        <v>2064</v>
      </c>
      <c r="H10" s="30">
        <v>13</v>
      </c>
      <c r="I10" s="30">
        <v>13</v>
      </c>
      <c r="J10" s="223">
        <v>2025</v>
      </c>
      <c r="K10" s="30">
        <f t="shared" ref="K10:K12" si="1">H10-E10</f>
        <v>0</v>
      </c>
      <c r="L10" s="30">
        <f t="shared" ref="L10:L12" si="2">I10-F10</f>
        <v>0</v>
      </c>
      <c r="M10" s="144">
        <f t="shared" ref="M10:M12" si="3">J10-G10</f>
        <v>-39</v>
      </c>
      <c r="N10" s="69" t="s">
        <v>11</v>
      </c>
    </row>
    <row r="11" spans="1:21" x14ac:dyDescent="0.2">
      <c r="A11" s="214" t="s">
        <v>198</v>
      </c>
      <c r="B11" s="30">
        <v>90</v>
      </c>
      <c r="C11" s="30">
        <v>76</v>
      </c>
      <c r="D11" s="223">
        <v>29984</v>
      </c>
      <c r="E11" s="30">
        <v>103</v>
      </c>
      <c r="F11" s="30">
        <v>86</v>
      </c>
      <c r="G11" s="223">
        <v>38409</v>
      </c>
      <c r="H11" s="30">
        <v>103</v>
      </c>
      <c r="I11" s="30">
        <v>86</v>
      </c>
      <c r="J11" s="223">
        <v>38409</v>
      </c>
      <c r="K11" s="30">
        <f t="shared" si="1"/>
        <v>0</v>
      </c>
      <c r="L11" s="30">
        <f t="shared" si="2"/>
        <v>0</v>
      </c>
      <c r="M11" s="144">
        <f t="shared" si="3"/>
        <v>0</v>
      </c>
      <c r="N11" s="69" t="s">
        <v>11</v>
      </c>
    </row>
    <row r="12" spans="1:21" x14ac:dyDescent="0.2">
      <c r="A12" s="215" t="s">
        <v>199</v>
      </c>
      <c r="B12" s="160">
        <v>57</v>
      </c>
      <c r="C12" s="160">
        <v>44</v>
      </c>
      <c r="D12" s="228">
        <v>19339</v>
      </c>
      <c r="E12" s="160">
        <v>70</v>
      </c>
      <c r="F12" s="160">
        <v>48</v>
      </c>
      <c r="G12" s="228">
        <v>54738</v>
      </c>
      <c r="H12" s="160">
        <v>70</v>
      </c>
      <c r="I12" s="160">
        <v>48</v>
      </c>
      <c r="J12" s="228">
        <v>54777</v>
      </c>
      <c r="K12" s="160">
        <f t="shared" si="1"/>
        <v>0</v>
      </c>
      <c r="L12" s="160">
        <f t="shared" si="2"/>
        <v>0</v>
      </c>
      <c r="M12" s="161">
        <f t="shared" si="3"/>
        <v>39</v>
      </c>
      <c r="N12" s="69" t="s">
        <v>11</v>
      </c>
    </row>
    <row r="13" spans="1:21" ht="15" x14ac:dyDescent="0.25">
      <c r="A13" s="14" t="s">
        <v>131</v>
      </c>
      <c r="B13" s="147">
        <f>SUM(B9:B12)</f>
        <v>343</v>
      </c>
      <c r="C13" s="147">
        <f t="shared" ref="C13:L13" si="4">SUM(C9:C12)</f>
        <v>285</v>
      </c>
      <c r="D13" s="147">
        <f t="shared" si="4"/>
        <v>196374</v>
      </c>
      <c r="E13" s="147">
        <f t="shared" si="4"/>
        <v>370</v>
      </c>
      <c r="F13" s="147">
        <f t="shared" si="4"/>
        <v>297</v>
      </c>
      <c r="G13" s="147">
        <f t="shared" si="4"/>
        <v>395211</v>
      </c>
      <c r="H13" s="147">
        <f t="shared" si="4"/>
        <v>370</v>
      </c>
      <c r="I13" s="147">
        <f t="shared" si="4"/>
        <v>297</v>
      </c>
      <c r="J13" s="147">
        <f t="shared" si="4"/>
        <v>295211</v>
      </c>
      <c r="K13" s="147">
        <f t="shared" si="4"/>
        <v>0</v>
      </c>
      <c r="L13" s="147">
        <f t="shared" si="4"/>
        <v>0</v>
      </c>
      <c r="M13" s="148">
        <f>SUM(M9:M12)</f>
        <v>-100000</v>
      </c>
      <c r="N13" s="69" t="s">
        <v>11</v>
      </c>
    </row>
    <row r="14" spans="1:21" ht="15" thickBot="1" x14ac:dyDescent="0.25">
      <c r="C14" s="225"/>
      <c r="G14" s="225"/>
      <c r="J14" s="183"/>
      <c r="N14" s="69" t="s">
        <v>11</v>
      </c>
    </row>
    <row r="15" spans="1:21" ht="18" customHeight="1" x14ac:dyDescent="0.2">
      <c r="A15" s="257" t="s">
        <v>126</v>
      </c>
      <c r="B15" s="260" t="s">
        <v>152</v>
      </c>
      <c r="C15" s="260"/>
      <c r="D15" s="260"/>
      <c r="E15" s="260" t="s">
        <v>155</v>
      </c>
      <c r="F15" s="260"/>
      <c r="G15" s="260"/>
      <c r="H15" s="260" t="s">
        <v>149</v>
      </c>
      <c r="I15" s="260"/>
      <c r="J15" s="260"/>
      <c r="K15" s="260" t="s">
        <v>45</v>
      </c>
      <c r="L15" s="260"/>
      <c r="M15" s="261"/>
      <c r="N15" s="69" t="s">
        <v>11</v>
      </c>
    </row>
    <row r="16" spans="1:21" ht="28.5" x14ac:dyDescent="0.2">
      <c r="A16" s="258"/>
      <c r="B16" s="11" t="s">
        <v>46</v>
      </c>
      <c r="C16" s="23" t="s">
        <v>47</v>
      </c>
      <c r="D16" s="11" t="s">
        <v>4</v>
      </c>
      <c r="E16" s="11" t="s">
        <v>46</v>
      </c>
      <c r="F16" s="11" t="s">
        <v>47</v>
      </c>
      <c r="G16" s="11" t="s">
        <v>4</v>
      </c>
      <c r="H16" s="11" t="s">
        <v>46</v>
      </c>
      <c r="I16" s="11" t="s">
        <v>47</v>
      </c>
      <c r="J16" s="11" t="s">
        <v>4</v>
      </c>
      <c r="K16" s="11" t="s">
        <v>46</v>
      </c>
      <c r="L16" s="11" t="s">
        <v>47</v>
      </c>
      <c r="M16" s="12" t="s">
        <v>4</v>
      </c>
      <c r="N16" s="69" t="s">
        <v>11</v>
      </c>
    </row>
    <row r="17" spans="1:14" x14ac:dyDescent="0.2">
      <c r="A17" s="211" t="s">
        <v>185</v>
      </c>
      <c r="B17" s="224">
        <f>B13</f>
        <v>343</v>
      </c>
      <c r="C17" s="224">
        <f>C13</f>
        <v>285</v>
      </c>
      <c r="D17" s="142">
        <f>D13</f>
        <v>196374</v>
      </c>
      <c r="E17" s="142">
        <f t="shared" ref="E17:J17" si="5">E13</f>
        <v>370</v>
      </c>
      <c r="F17" s="142">
        <f t="shared" si="5"/>
        <v>297</v>
      </c>
      <c r="G17" s="142">
        <f t="shared" si="5"/>
        <v>395211</v>
      </c>
      <c r="H17" s="142">
        <f t="shared" si="5"/>
        <v>370</v>
      </c>
      <c r="I17" s="142">
        <f t="shared" si="5"/>
        <v>297</v>
      </c>
      <c r="J17" s="142">
        <f t="shared" si="5"/>
        <v>295211</v>
      </c>
      <c r="K17" s="142">
        <f>H17-E17</f>
        <v>0</v>
      </c>
      <c r="L17" s="142">
        <f t="shared" ref="L17" si="6">I17-F17</f>
        <v>0</v>
      </c>
      <c r="M17" s="143">
        <f t="shared" ref="M17" si="7">J17-G17</f>
        <v>-100000</v>
      </c>
      <c r="N17" s="69" t="s">
        <v>11</v>
      </c>
    </row>
    <row r="18" spans="1:14" ht="15" x14ac:dyDescent="0.25">
      <c r="A18" s="14" t="s">
        <v>131</v>
      </c>
      <c r="B18" s="147">
        <f t="shared" ref="B18:M18" si="8">SUM(B17:B17)</f>
        <v>343</v>
      </c>
      <c r="C18" s="147">
        <f t="shared" si="8"/>
        <v>285</v>
      </c>
      <c r="D18" s="147">
        <f t="shared" si="8"/>
        <v>196374</v>
      </c>
      <c r="E18" s="147">
        <f t="shared" si="8"/>
        <v>370</v>
      </c>
      <c r="F18" s="147">
        <f t="shared" si="8"/>
        <v>297</v>
      </c>
      <c r="G18" s="147">
        <f t="shared" si="8"/>
        <v>395211</v>
      </c>
      <c r="H18" s="147">
        <f t="shared" si="8"/>
        <v>370</v>
      </c>
      <c r="I18" s="147">
        <f t="shared" si="8"/>
        <v>297</v>
      </c>
      <c r="J18" s="147">
        <f t="shared" si="8"/>
        <v>295211</v>
      </c>
      <c r="K18" s="147">
        <f t="shared" si="8"/>
        <v>0</v>
      </c>
      <c r="L18" s="147">
        <f t="shared" si="8"/>
        <v>0</v>
      </c>
      <c r="M18" s="148">
        <f t="shared" si="8"/>
        <v>-100000</v>
      </c>
      <c r="N18" s="69" t="s">
        <v>11</v>
      </c>
    </row>
    <row r="19" spans="1:14" x14ac:dyDescent="0.2">
      <c r="N19" s="69" t="s">
        <v>11</v>
      </c>
    </row>
    <row r="20" spans="1:14" x14ac:dyDescent="0.2">
      <c r="N20" s="69" t="s">
        <v>12</v>
      </c>
    </row>
  </sheetData>
  <mergeCells count="16">
    <mergeCell ref="A15:A16"/>
    <mergeCell ref="B15:D15"/>
    <mergeCell ref="E15:G15"/>
    <mergeCell ref="H15:J15"/>
    <mergeCell ref="K15:M15"/>
    <mergeCell ref="A7:A8"/>
    <mergeCell ref="B7:D7"/>
    <mergeCell ref="E7:G7"/>
    <mergeCell ref="H7:J7"/>
    <mergeCell ref="K7:M7"/>
    <mergeCell ref="A6:M6"/>
    <mergeCell ref="A1:M1"/>
    <mergeCell ref="A2:M2"/>
    <mergeCell ref="A3:M3"/>
    <mergeCell ref="A4:M4"/>
    <mergeCell ref="A5:M5"/>
  </mergeCells>
  <printOptions horizontalCentered="1"/>
  <pageMargins left="0.7" right="0.7" top="0.75" bottom="0.75" header="0.3" footer="0.3"/>
  <pageSetup scale="74" orientation="landscape" r:id="rId1"/>
  <headerFooter>
    <oddHeader>&amp;L&amp;"Arial,Bold"&amp;12H. Summary of Reimbursable Resources</oddHeader>
    <oddFooter>&amp;C&amp;"Arial,Regular"Exhibit H - Summary of Reimbursable Resources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A. Organization Chart</vt:lpstr>
      <vt:lpstr>B. Summ of Req.</vt:lpstr>
      <vt:lpstr>B. Summ of Req. by DU</vt:lpstr>
      <vt:lpstr>C. Program Changes by DU</vt:lpstr>
      <vt:lpstr>D. Strategic Goals &amp; Objectives</vt:lpstr>
      <vt:lpstr>E. ATB Justification</vt:lpstr>
      <vt:lpstr>F. 2013 Crosswalk</vt:lpstr>
      <vt:lpstr>G. 2014 Crosswalk</vt:lpstr>
      <vt:lpstr>H. Reimbursable Resources</vt:lpstr>
      <vt:lpstr>I. Permanent Positions</vt:lpstr>
      <vt:lpstr>J. Financial Analysis</vt:lpstr>
      <vt:lpstr>K. Summary by OC</vt:lpstr>
      <vt:lpstr>'A. Organization Chart'!Print_Area</vt:lpstr>
      <vt:lpstr>'B. Summ of Req.'!Print_Area</vt:lpstr>
      <vt:lpstr>'B. Summ of Req. by DU'!Print_Area</vt:lpstr>
      <vt:lpstr>'C. Program Changes by DU'!Print_Area</vt:lpstr>
      <vt:lpstr>'D. Strategic Goals &amp; Objectives'!Print_Area</vt:lpstr>
      <vt:lpstr>'E. ATB Justification'!Print_Area</vt:lpstr>
      <vt:lpstr>'F. 2013 Crosswalk'!Print_Area</vt:lpstr>
      <vt:lpstr>'G. 2014 Crosswalk'!Print_Area</vt:lpstr>
      <vt:lpstr>'H. Reimbursable Resources'!Print_Area</vt:lpstr>
      <vt:lpstr>'I. Permanent Positions'!Print_Area</vt:lpstr>
      <vt:lpstr>'J. Financial Analysis'!Print_Area</vt:lpstr>
      <vt:lpstr>'K. Summary by OC'!Print_Area</vt:lpstr>
      <vt:lpstr>'D. Strategic Goals &amp; Objectives'!Print_Titles</vt:lpstr>
      <vt:lpstr>'E. ATB Justification'!Print_Titles</vt:lpstr>
      <vt:lpstr>'J. Financial Analysis'!Print_Titles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2014-03-07T15:54:49Z</cp:lastPrinted>
  <dcterms:created xsi:type="dcterms:W3CDTF">2012-12-06T16:08:32Z</dcterms:created>
  <dcterms:modified xsi:type="dcterms:W3CDTF">2014-03-07T15:54:52Z</dcterms:modified>
</cp:coreProperties>
</file>