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65" windowWidth="19215" windowHeight="11520" tabRatio="724"/>
  </bookViews>
  <sheets>
    <sheet name="A-1. Organization Chart" sheetId="35" r:id="rId1"/>
    <sheet name="B. Summ of Req." sheetId="20" r:id="rId2"/>
    <sheet name="B. Summ of Req. by DU" sheetId="4" r:id="rId3"/>
    <sheet name="C. Program Changes by DU " sheetId="50" r:id="rId4"/>
    <sheet name="D. Strategic Goals &amp; Objectives" sheetId="8" r:id="rId5"/>
    <sheet name="E. ATB Justification" sheetId="55" r:id="rId6"/>
    <sheet name="F. 2013 Crosswalk" sheetId="51" r:id="rId7"/>
    <sheet name="G. 2014 Crosswalk" sheetId="56" r:id="rId8"/>
    <sheet name="H. Reimbursable Resources" sheetId="52" r:id="rId9"/>
    <sheet name="I. Permanent Positions" sheetId="13" r:id="rId10"/>
    <sheet name="J. Financial Analysis" sheetId="16" r:id="rId11"/>
    <sheet name="K. Summary by OC " sheetId="54" r:id="rId12"/>
    <sheet name="L. Studies " sheetId="58" r:id="rId13"/>
  </sheets>
  <externalReferences>
    <externalReference r:id="rId14"/>
    <externalReference r:id="rId15"/>
    <externalReference r:id="rId16"/>
    <externalReference r:id="rId17"/>
    <externalReference r:id="rId18"/>
    <externalReference r:id="rId19"/>
    <externalReference r:id="rId20"/>
  </externalReferences>
  <definedNames>
    <definedName name="\P" localSheetId="0">#REF!</definedName>
    <definedName name="\P">#REF!</definedName>
    <definedName name="___ANN1">#REF!</definedName>
    <definedName name="___BOC1110">#REF!</definedName>
    <definedName name="___BOC1130">#REF!</definedName>
    <definedName name="___BOC1150">#REF!</definedName>
    <definedName name="___BOC1152">#REF!</definedName>
    <definedName name="___BOC1154">#REF!</definedName>
    <definedName name="___BOC1160">#REF!</definedName>
    <definedName name="___BOC1180">#REF!</definedName>
    <definedName name="___BOC1200">#REF!</definedName>
    <definedName name="___BOC1216">#REF!</definedName>
    <definedName name="___BOC1260">#REF!</definedName>
    <definedName name="___BOC1270">#REF!</definedName>
    <definedName name="___BOC1300">#REF!</definedName>
    <definedName name="___BOC1360">#REF!</definedName>
    <definedName name="__2ATTORNEY_SUPP">#REF!</definedName>
    <definedName name="__ANN1">#REF!</definedName>
    <definedName name="__BOC1110">#REF!</definedName>
    <definedName name="__BOC1130">#REF!</definedName>
    <definedName name="__BOC1150">#REF!</definedName>
    <definedName name="__BOC1152">#REF!</definedName>
    <definedName name="__BOC1154">#REF!</definedName>
    <definedName name="__BOC1160">#REF!</definedName>
    <definedName name="__BOC1180">#REF!</definedName>
    <definedName name="__BOC1200">#REF!</definedName>
    <definedName name="__BOC1216">#REF!</definedName>
    <definedName name="__BOC1260">#REF!</definedName>
    <definedName name="__BOC1270">#REF!</definedName>
    <definedName name="__BOC1300">#REF!</definedName>
    <definedName name="__BOC1360">#REF!</definedName>
    <definedName name="_11POS_BY_CAT" localSheetId="0">#REF!</definedName>
    <definedName name="_11POS_BY_CAT" localSheetId="3">#REF!</definedName>
    <definedName name="_11POS_BY_CAT" localSheetId="5">#REF!</definedName>
    <definedName name="_11POS_BY_CAT" localSheetId="6">#REF!</definedName>
    <definedName name="_11POS_BY_CAT" localSheetId="7">#REF!</definedName>
    <definedName name="_11POS_BY_CAT" localSheetId="8">#REF!</definedName>
    <definedName name="_11POS_BY_CAT" localSheetId="11">#REF!</definedName>
    <definedName name="_11POS_BY_CAT" localSheetId="12">#REF!</definedName>
    <definedName name="_11POS_BY_CAT">#REF!</definedName>
    <definedName name="_12POS_BY_CAT">#REF!</definedName>
    <definedName name="_14POS_BY_CAT">#REF!</definedName>
    <definedName name="_14S_E">#REF!</definedName>
    <definedName name="_15S_E">#REF!</definedName>
    <definedName name="_1ANN_INCR">#REF!</definedName>
    <definedName name="_1ATTORNEY_SUPP" localSheetId="0">#REF!</definedName>
    <definedName name="_1ATTORNEY_SUPP" localSheetId="12">#REF!</definedName>
    <definedName name="_1ATTORNEY_SUPP">#REF!</definedName>
    <definedName name="_2ANN_INCR">#REF!</definedName>
    <definedName name="_2ATTORNEY_SUPP" localSheetId="0">#REF!</definedName>
    <definedName name="_2ATTORNEY_SUPP" localSheetId="12">#REF!</definedName>
    <definedName name="_2ATTORNEY_SUPP">#REF!</definedName>
    <definedName name="_2GA_ROLLUP">#REF!</definedName>
    <definedName name="_3ATTORNEY_SUPP">#REF!</definedName>
    <definedName name="_3GA_ROLLUP">#REF!</definedName>
    <definedName name="_3POS_BY_CAT" localSheetId="12">#REF!</definedName>
    <definedName name="_3POS_BY_CAT">#REF!</definedName>
    <definedName name="_4GA_ROLLUP">#REF!</definedName>
    <definedName name="_4POS_BY_CAT">#REF!</definedName>
    <definedName name="_5ATTORNEY_SUPP">#REF!</definedName>
    <definedName name="_5GA_ROLLUP">#REF!</definedName>
    <definedName name="_5POS_BY_CAT">#REF!</definedName>
    <definedName name="_5S_E">#REF!</definedName>
    <definedName name="_6GA_ROLLUP" localSheetId="12">#REF!</definedName>
    <definedName name="_6GA_ROLLUP">#REF!</definedName>
    <definedName name="_6POS_BY_CAT">#REF!</definedName>
    <definedName name="_6S_E">#REF!</definedName>
    <definedName name="_7GA_ROLLUP" localSheetId="0">#REF!</definedName>
    <definedName name="_7GA_ROLLUP">#REF!</definedName>
    <definedName name="_7POS_BY_CAT">#REF!</definedName>
    <definedName name="_7S_E">#REF!</definedName>
    <definedName name="_8GA_ROLLUP">#REF!</definedName>
    <definedName name="_8S_E">#REF!</definedName>
    <definedName name="_98">#REF!</definedName>
    <definedName name="_99">#REF!</definedName>
    <definedName name="_9GA_ROLLUP">#REF!</definedName>
    <definedName name="_9POS_BY_CAT" localSheetId="12">#REF!</definedName>
    <definedName name="_9POS_BY_CAT">#REF!</definedName>
    <definedName name="_ANN1">#REF!</definedName>
    <definedName name="_BOC1110">#REF!</definedName>
    <definedName name="_BOC1130">#REF!</definedName>
    <definedName name="_BOC1150">#REF!</definedName>
    <definedName name="_BOC1152">#REF!</definedName>
    <definedName name="_BOC1154">#REF!</definedName>
    <definedName name="_BOC1160">#REF!</definedName>
    <definedName name="_BOC1180">#REF!</definedName>
    <definedName name="_BOC1200">#REF!</definedName>
    <definedName name="_BOC1216">#REF!</definedName>
    <definedName name="_BOC1260">#REF!</definedName>
    <definedName name="_BOC1270">#REF!</definedName>
    <definedName name="_BOC1300">#REF!</definedName>
    <definedName name="_BOC1360">#REF!</definedName>
    <definedName name="A" localSheetId="0">#REF!</definedName>
    <definedName name="A">#REF!</definedName>
    <definedName name="Activity23">'[1]Drop Downs'!$G$2:$G$333</definedName>
    <definedName name="ALL" localSheetId="0">#REF!</definedName>
    <definedName name="ALL">#REF!</definedName>
    <definedName name="ANNUAL_INCR" localSheetId="0">#REF!</definedName>
    <definedName name="ANNUAL_INCR">#REF!</definedName>
    <definedName name="Appropriation">'[1]Drop Downs'!$B$1:$B$4</definedName>
    <definedName name="asdfasdfasd">'[2]Domestic Agent'!$D$66</definedName>
    <definedName name="Base_Fiscal_Year">[3]Named!$C$7</definedName>
    <definedName name="BenefitsRate" localSheetId="0">#REF!</definedName>
    <definedName name="BenefitsRate">#REF!</definedName>
    <definedName name="Buckets" localSheetId="0">#REF!</definedName>
    <definedName name="Buckets">#REF!</definedName>
    <definedName name="CalcDatabase" localSheetId="0">#REF!</definedName>
    <definedName name="CalcDatabase">#REF!</definedName>
    <definedName name="components">[4]lists!$D$4:$D$39</definedName>
    <definedName name="Cost_Agent_BY" localSheetId="0">#REF!</definedName>
    <definedName name="Cost_Agent_BY">#REF!</definedName>
    <definedName name="Cost_Agent_BY1" localSheetId="0">#REF!</definedName>
    <definedName name="Cost_Agent_BY1">#REF!</definedName>
    <definedName name="Cost_Agent_BY2" localSheetId="0">#REF!</definedName>
    <definedName name="Cost_Agent_BY2">#REF!</definedName>
    <definedName name="Cost_Agent_BY3">#REF!</definedName>
    <definedName name="Cost_Agent_BY4">#REF!</definedName>
    <definedName name="Cost_Agent_BY5">#REF!</definedName>
    <definedName name="CSRDF">#REF!</definedName>
    <definedName name="CSRS">#REF!</definedName>
    <definedName name="D">#REF!</definedName>
    <definedName name="DetailDatabase">#REF!</definedName>
    <definedName name="Division">#REF!</definedName>
    <definedName name="Division1">'[1]Drop Downs'!$A$2:$A$39</definedName>
    <definedName name="DL" localSheetId="0">#REF!</definedName>
    <definedName name="DL" localSheetId="5">#REF!</definedName>
    <definedName name="DL" localSheetId="7">#REF!</definedName>
    <definedName name="DL" localSheetId="11">#REF!</definedName>
    <definedName name="DL" localSheetId="12">#REF!</definedName>
    <definedName name="DL">#REF!</definedName>
    <definedName name="DP">'[1]Drop Downs'!$C$2:$C$8</definedName>
    <definedName name="E">#REF!</definedName>
    <definedName name="EQUIPMENT">#REF!</definedName>
    <definedName name="EXECSUPP" localSheetId="0">#REF!</definedName>
    <definedName name="EXECSUPP" localSheetId="12">#REF!</definedName>
    <definedName name="EXECSUPP">#REF!</definedName>
    <definedName name="F">#REF!</definedName>
    <definedName name="FERS">#REF!</definedName>
    <definedName name="FICA">#REF!</definedName>
    <definedName name="First11.1">#REF!</definedName>
    <definedName name="First11.5">#REF!</definedName>
    <definedName name="First12.1">#REF!</definedName>
    <definedName name="First21.0">#REF!</definedName>
    <definedName name="First22.0">#REF!</definedName>
    <definedName name="First23.1">#REF!</definedName>
    <definedName name="First23.2">#REF!</definedName>
    <definedName name="First23.3">#REF!</definedName>
    <definedName name="First24.0">#REF!</definedName>
    <definedName name="First25.2">#REF!</definedName>
    <definedName name="First25.3">#REF!</definedName>
    <definedName name="First25.6">#REF!</definedName>
    <definedName name="First26.0">#REF!</definedName>
    <definedName name="First31.0">#REF!</definedName>
    <definedName name="First32.0">#REF!</definedName>
    <definedName name="FirstEnterprise">#REF!</definedName>
    <definedName name="FirstLing">#REF!</definedName>
    <definedName name="FirstMult">#REF!</definedName>
    <definedName name="FirstPCS">#REF!</definedName>
    <definedName name="FirstPEPI">#REF!</definedName>
    <definedName name="FirstTot">#REF!</definedName>
    <definedName name="FirstTrain">#REF!</definedName>
    <definedName name="FTE_Agent_Hires_BY">#REF!</definedName>
    <definedName name="FTE_Agent_Hires_BY1">[5]!FTE_Agent_Hires_BY1</definedName>
    <definedName name="FTE_Agent_Hires_BY2" localSheetId="0">#REF!</definedName>
    <definedName name="FTE_Agent_Hires_BY2">#REF!</definedName>
    <definedName name="FTE_Agent_Hires_BY3" localSheetId="0">#REF!</definedName>
    <definedName name="FTE_Agent_Hires_BY3">#REF!</definedName>
    <definedName name="FTE_Agent_Hires_BY4" localSheetId="0">#REF!</definedName>
    <definedName name="FTE_Agent_Hires_BY4">#REF!</definedName>
    <definedName name="FTE_Agent_Hires_BY5">#REF!</definedName>
    <definedName name="FTE_Agent_Hires_CY">#REF!</definedName>
    <definedName name="FTE_Agent_Hires_PY">#REF!</definedName>
    <definedName name="FTE_Insp_Hires_BY">#REF!</definedName>
    <definedName name="FTE_Insp_Hires_BY1">#REF!</definedName>
    <definedName name="FTE_Insp_Hires_BY2">#REF!</definedName>
    <definedName name="FTE_Insp_Hires_BY3">#REF!</definedName>
    <definedName name="FTE_Insp_Hires_BY4">#REF!</definedName>
    <definedName name="FTE_Insp_Hires_BY5">#REF!</definedName>
    <definedName name="FTE_Insp_Hires_CY">#REF!</definedName>
    <definedName name="FTE_Insp_Hires_PY">#REF!</definedName>
    <definedName name="FTE_Other_Hires_BY">#REF!</definedName>
    <definedName name="FTE_Other_Hires_BY1">#REF!</definedName>
    <definedName name="FTE_Other_Hires_BY2">#REF!</definedName>
    <definedName name="FTE_Other_Hires_BY3">#REF!</definedName>
    <definedName name="FTE_Other_Hires_BY4">#REF!</definedName>
    <definedName name="FTE_Other_Hires_BY5">#REF!</definedName>
    <definedName name="FTE_Other_Hires_CY">#REF!</definedName>
    <definedName name="FTE_Other_Hires_PY">#REF!</definedName>
    <definedName name="FY_1998">#REF!</definedName>
    <definedName name="FY_1999">#REF!</definedName>
    <definedName name="FY_2000">#REF!</definedName>
    <definedName name="FY_2001">#REF!</definedName>
    <definedName name="FY_2002">#REF!</definedName>
    <definedName name="FY_2003">#REF!</definedName>
    <definedName name="FY_2004">#REF!</definedName>
    <definedName name="FY0711.1" localSheetId="0">#REF!</definedName>
    <definedName name="FY0711.1">#REF!</definedName>
    <definedName name="FY0711.5" localSheetId="0">#REF!</definedName>
    <definedName name="FY0711.5">#REF!</definedName>
    <definedName name="FY0712.1" localSheetId="0">#REF!</definedName>
    <definedName name="FY0712.1">#REF!</definedName>
    <definedName name="FY0721.0" localSheetId="0">#REF!</definedName>
    <definedName name="FY0721.0">#REF!</definedName>
    <definedName name="FY0722.0" localSheetId="0">#REF!</definedName>
    <definedName name="FY0722.0">#REF!</definedName>
    <definedName name="FY0723.1" localSheetId="0">#REF!</definedName>
    <definedName name="FY0723.1">#REF!</definedName>
    <definedName name="FY0723.2" localSheetId="0">#REF!</definedName>
    <definedName name="FY0723.2">#REF!</definedName>
    <definedName name="FY0723.3" localSheetId="0">#REF!</definedName>
    <definedName name="FY0723.3">#REF!</definedName>
    <definedName name="FY0724.0" localSheetId="0">#REF!</definedName>
    <definedName name="FY0724.0">#REF!</definedName>
    <definedName name="FY0725.2" localSheetId="0">#REF!</definedName>
    <definedName name="FY0725.2">#REF!</definedName>
    <definedName name="FY0725.3" localSheetId="0">#REF!</definedName>
    <definedName name="FY0725.3">#REF!</definedName>
    <definedName name="FY0725.6" localSheetId="0">#REF!</definedName>
    <definedName name="FY0725.6">#REF!</definedName>
    <definedName name="FY0726.0" localSheetId="0">#REF!</definedName>
    <definedName name="FY0726.0">#REF!</definedName>
    <definedName name="FY0731.0" localSheetId="0">#REF!</definedName>
    <definedName name="FY0731.0">#REF!</definedName>
    <definedName name="FY0732.0" localSheetId="0">#REF!</definedName>
    <definedName name="FY0732.0">#REF!</definedName>
    <definedName name="FY07Ling" localSheetId="0">#REF!</definedName>
    <definedName name="FY07Ling">#REF!</definedName>
    <definedName name="FY07Mult" localSheetId="0">#REF!</definedName>
    <definedName name="FY07Mult">#REF!</definedName>
    <definedName name="FY07PEPI" localSheetId="0">#REF!</definedName>
    <definedName name="FY07PEPI">#REF!</definedName>
    <definedName name="FY07Tot" localSheetId="0">#REF!</definedName>
    <definedName name="FY07Tot">#REF!</definedName>
    <definedName name="FY07Train" localSheetId="0">#REF!</definedName>
    <definedName name="FY07Train">#REF!</definedName>
    <definedName name="FY0811.1" localSheetId="0">#REF!</definedName>
    <definedName name="FY0811.1">#REF!</definedName>
    <definedName name="FY0811.5" localSheetId="0">#REF!</definedName>
    <definedName name="FY0811.5">#REF!</definedName>
    <definedName name="FY0812.1" localSheetId="0">#REF!</definedName>
    <definedName name="FY0812.1">#REF!</definedName>
    <definedName name="FY0821.0" localSheetId="0">#REF!</definedName>
    <definedName name="FY0821.0">#REF!</definedName>
    <definedName name="FY0822.0" localSheetId="0">#REF!</definedName>
    <definedName name="FY0822.0">#REF!</definedName>
    <definedName name="FY0823.1" localSheetId="0">#REF!</definedName>
    <definedName name="FY0823.1">#REF!</definedName>
    <definedName name="FY0823.2" localSheetId="0">#REF!</definedName>
    <definedName name="FY0823.2">#REF!</definedName>
    <definedName name="FY0823.3" localSheetId="0">#REF!</definedName>
    <definedName name="FY0823.3">#REF!</definedName>
    <definedName name="FY0824.0" localSheetId="0">#REF!</definedName>
    <definedName name="FY0824.0">#REF!</definedName>
    <definedName name="FY0825.2" localSheetId="0">#REF!</definedName>
    <definedName name="FY0825.2">#REF!</definedName>
    <definedName name="FY0825.3" localSheetId="0">#REF!</definedName>
    <definedName name="FY0825.3">#REF!</definedName>
    <definedName name="FY0825.6" localSheetId="0">#REF!</definedName>
    <definedName name="FY0825.6">#REF!</definedName>
    <definedName name="FY0826.0" localSheetId="0">#REF!</definedName>
    <definedName name="FY0826.0">#REF!</definedName>
    <definedName name="FY0831.0" localSheetId="0">#REF!</definedName>
    <definedName name="FY0831.0">#REF!</definedName>
    <definedName name="FY0832.0" localSheetId="0">#REF!</definedName>
    <definedName name="FY0832.0">#REF!</definedName>
    <definedName name="FY08Ling" localSheetId="0">#REF!</definedName>
    <definedName name="FY08Ling">#REF!</definedName>
    <definedName name="FY08Mult" localSheetId="0">#REF!</definedName>
    <definedName name="FY08Mult">#REF!</definedName>
    <definedName name="FY08PEPI" localSheetId="0">#REF!</definedName>
    <definedName name="FY08PEPI">#REF!</definedName>
    <definedName name="FY08Tot" localSheetId="0">#REF!</definedName>
    <definedName name="FY08Tot">#REF!</definedName>
    <definedName name="FY08Train" localSheetId="0">#REF!</definedName>
    <definedName name="FY08Train">#REF!</definedName>
    <definedName name="FY0911.1" localSheetId="0">#REF!</definedName>
    <definedName name="FY0911.1">#REF!</definedName>
    <definedName name="FY0911.5" localSheetId="0">#REF!</definedName>
    <definedName name="FY0911.5">#REF!</definedName>
    <definedName name="FY0912.1" localSheetId="0">#REF!</definedName>
    <definedName name="FY0912.1">#REF!</definedName>
    <definedName name="FY0921.0" localSheetId="0">#REF!</definedName>
    <definedName name="FY0921.0">#REF!</definedName>
    <definedName name="FY0922.0" localSheetId="0">#REF!</definedName>
    <definedName name="FY0922.0">#REF!</definedName>
    <definedName name="FY0923.1" localSheetId="0">#REF!</definedName>
    <definedName name="FY0923.1">#REF!</definedName>
    <definedName name="FY0923.2" localSheetId="0">#REF!</definedName>
    <definedName name="FY0923.2">#REF!</definedName>
    <definedName name="FY0923.3" localSheetId="0">#REF!</definedName>
    <definedName name="FY0923.3">#REF!</definedName>
    <definedName name="FY0924.0" localSheetId="0">#REF!</definedName>
    <definedName name="FY0924.0">#REF!</definedName>
    <definedName name="FY0925.2" localSheetId="0">#REF!</definedName>
    <definedName name="FY0925.2">#REF!</definedName>
    <definedName name="FY0925.3" localSheetId="0">#REF!</definedName>
    <definedName name="FY0925.3">#REF!</definedName>
    <definedName name="FY0925.6" localSheetId="0">#REF!</definedName>
    <definedName name="FY0925.6">#REF!</definedName>
    <definedName name="FY0926.0" localSheetId="0">#REF!</definedName>
    <definedName name="FY0926.0">#REF!</definedName>
    <definedName name="FY0931.0" localSheetId="0">#REF!</definedName>
    <definedName name="FY0931.0">#REF!</definedName>
    <definedName name="FY0932.0" localSheetId="0">#REF!</definedName>
    <definedName name="FY0932.0">#REF!</definedName>
    <definedName name="FY09Ling" localSheetId="0">#REF!</definedName>
    <definedName name="FY09Ling">#REF!</definedName>
    <definedName name="FY09Mult" localSheetId="0">#REF!</definedName>
    <definedName name="FY09Mult">#REF!</definedName>
    <definedName name="FY09PEPI" localSheetId="0">#REF!</definedName>
    <definedName name="FY09PEPI">#REF!</definedName>
    <definedName name="FY09Tot" localSheetId="0">#REF!</definedName>
    <definedName name="FY09Tot">#REF!</definedName>
    <definedName name="FY09Train" localSheetId="0">#REF!</definedName>
    <definedName name="FY09Train">#REF!</definedName>
    <definedName name="FY2001NonPayInflation">#REF!</definedName>
    <definedName name="G">#REF!</definedName>
    <definedName name="Geo_PayRaisePct_BY">#REF!</definedName>
    <definedName name="Geo_PayRaisePct_BY1">#REF!</definedName>
    <definedName name="Geo_PayRaisePct_BY2">#REF!</definedName>
    <definedName name="Geo_PayRaisePct_BY3">#REF!</definedName>
    <definedName name="Geo_PayRaisePct_BY4">#REF!</definedName>
    <definedName name="Geo_PayRaisePct_BY5">#REF!</definedName>
    <definedName name="Geo_PayRaisePct_CY">#REF!</definedName>
    <definedName name="Geo_PayRaisePct_PY">#REF!</definedName>
    <definedName name="Grade_Step">'[6]Pay Tables'!#REF!</definedName>
    <definedName name="H">#REF!</definedName>
    <definedName name="I">#REF!</definedName>
    <definedName name="Initiative1">'[1]Drop Downs'!$E$2:$E$50</definedName>
    <definedName name="INTEL" localSheetId="0">#REF!</definedName>
    <definedName name="INTEL" localSheetId="5">#REF!</definedName>
    <definedName name="INTEL" localSheetId="7">#REF!</definedName>
    <definedName name="INTEL" localSheetId="11">#REF!</definedName>
    <definedName name="INTEL" localSheetId="12">#REF!</definedName>
    <definedName name="INTEL">#REF!</definedName>
    <definedName name="Item">'[1]Drop Downs'!$F$1:$F$60</definedName>
    <definedName name="Jan2000PayRaise">#REF!</definedName>
    <definedName name="Jan2001PayRaise">#REF!</definedName>
    <definedName name="JMD" localSheetId="0">#REF!</definedName>
    <definedName name="JMD" localSheetId="12">#REF!</definedName>
    <definedName name="JMD">#REF!</definedName>
    <definedName name="Lapse_Rate">#REF!</definedName>
    <definedName name="Locale1">'[1]Drop Downs'!$H$2:$H$4</definedName>
    <definedName name="measure_direction">[4]lists!$A$6:$A$7</definedName>
    <definedName name="MISC" localSheetId="0">#REF!</definedName>
    <definedName name="MISC">#REF!</definedName>
    <definedName name="ModeFixed" localSheetId="0">#REF!</definedName>
    <definedName name="ModeFixed">#REF!</definedName>
    <definedName name="ModeProrate" localSheetId="0">#REF!</definedName>
    <definedName name="ModeProrate">#REF!</definedName>
    <definedName name="new">#REF!</definedName>
    <definedName name="Nonpay_InflationPct_BY">#REF!</definedName>
    <definedName name="Nonpay_InflationPct_BY1">#REF!</definedName>
    <definedName name="Nonpay_InflationPct_BY2">#REF!</definedName>
    <definedName name="Nonpay_InflationPct_BY3">#REF!</definedName>
    <definedName name="Nonpay_InflationPct_BY4">#REF!</definedName>
    <definedName name="Nonpay_InflationPct_BY5">#REF!</definedName>
    <definedName name="Nonpay_InflationPct_CY">#REF!</definedName>
    <definedName name="Nonpay_InflationPct_PY">#REF!</definedName>
    <definedName name="OASDI">#REF!</definedName>
    <definedName name="Office">#REF!</definedName>
    <definedName name="Other_Hires_BY1">[7]Named!$C$28</definedName>
    <definedName name="OtherFY11InflFactor" localSheetId="0">#REF!</definedName>
    <definedName name="OtherFY11InflFactor">#REF!</definedName>
    <definedName name="OtherFY12InflFactor" localSheetId="0">#REF!</definedName>
    <definedName name="OtherFY12InflFactor">#REF!</definedName>
    <definedName name="PAGE1" localSheetId="0">#REF!</definedName>
    <definedName name="PAGE1">#REF!</definedName>
    <definedName name="PAGE3">#REF!</definedName>
    <definedName name="PAGE4">#REF!</definedName>
    <definedName name="PART" localSheetId="0">#REF!</definedName>
    <definedName name="PART">#REF!</definedName>
    <definedName name="Pay_Caps">'[6]Pay Tables'!#REF!</definedName>
    <definedName name="PersonnelFY12InflFactor">#REF!</definedName>
    <definedName name="Position23">'[1]Drop Downs'!$I$2:$I$17</definedName>
    <definedName name="_xlnm.Print_Area" localSheetId="0">'A-1. Organization Chart'!$A$1:$M$32</definedName>
    <definedName name="_xlnm.Print_Area" localSheetId="1">'B. Summ of Req.'!$A$1:$D$28</definedName>
    <definedName name="_xlnm.Print_Area" localSheetId="2">'B. Summ of Req. by DU'!$A$1:$M$30</definedName>
    <definedName name="_xlnm.Print_Area" localSheetId="3">'C. Program Changes by DU '!$A$1:$N$11</definedName>
    <definedName name="_xlnm.Print_Area" localSheetId="4">'D. Strategic Goals &amp; Objectives'!$A$1:$N$16</definedName>
    <definedName name="_xlnm.Print_Area" localSheetId="5">'E. ATB Justification'!$A$1:$G$20</definedName>
    <definedName name="_xlnm.Print_Area" localSheetId="6">'F. 2013 Crosswalk'!$A$1:$U$26</definedName>
    <definedName name="_xlnm.Print_Area" localSheetId="7">'G. 2014 Crosswalk'!$A$1:$L$24</definedName>
    <definedName name="_xlnm.Print_Area" localSheetId="8">'H. Reimbursable Resources'!$A$1:$M$12</definedName>
    <definedName name="_xlnm.Print_Area" localSheetId="9">'I. Permanent Positions'!$A$1:$J$30</definedName>
    <definedName name="_xlnm.Print_Area" localSheetId="10">'J. Financial Analysis'!$A$1:$G$39</definedName>
    <definedName name="_xlnm.Print_Area" localSheetId="11">'K. Summary by OC '!$A$1:$I$46</definedName>
    <definedName name="_xlnm.Print_Area" localSheetId="12">'L. Studies '!$A$1:$J$18</definedName>
    <definedName name="_xlnm.Print_Area">#REF!</definedName>
    <definedName name="Print_Area2" localSheetId="0">#REF!</definedName>
    <definedName name="Print_Area2">#REF!</definedName>
    <definedName name="_xlnm.Print_Titles" localSheetId="5">'E. ATB Justification'!$1:$6</definedName>
    <definedName name="_xlnm.Print_Titles" localSheetId="10">'J. Financial Analysis'!$1:$5</definedName>
    <definedName name="_xlnm.Print_Titles">#REF!</definedName>
    <definedName name="quarters">[4]lists!$B$3:$B$6</definedName>
    <definedName name="REIMPRO" localSheetId="0">#REF!</definedName>
    <definedName name="REIMPRO" localSheetId="3">#REF!</definedName>
    <definedName name="REIMPRO" localSheetId="5">#REF!</definedName>
    <definedName name="REIMPRO" localSheetId="6">#REF!</definedName>
    <definedName name="REIMPRO" localSheetId="7">#REF!</definedName>
    <definedName name="REIMPRO" localSheetId="8">#REF!</definedName>
    <definedName name="REIMPRO" localSheetId="11">#REF!</definedName>
    <definedName name="REIMPRO" localSheetId="12">#REF!</definedName>
    <definedName name="REIMPRO">#REF!</definedName>
    <definedName name="REIMSOR" localSheetId="0">#REF!</definedName>
    <definedName name="REIMSOR" localSheetId="12">#REF!</definedName>
    <definedName name="REIMSOR">#REF!</definedName>
    <definedName name="Ret_Type">'[6]Pay Tables'!#REF!</definedName>
    <definedName name="SE">#REF!</definedName>
    <definedName name="Second11.1">#REF!</definedName>
    <definedName name="Second11.5">#REF!</definedName>
    <definedName name="Second12.1">#REF!</definedName>
    <definedName name="Second21.0">#REF!</definedName>
    <definedName name="Second22.0">#REF!</definedName>
    <definedName name="Second23.1">#REF!</definedName>
    <definedName name="Second23.2">#REF!</definedName>
    <definedName name="Second23.3">#REF!</definedName>
    <definedName name="Second24.0">#REF!</definedName>
    <definedName name="Second25.2">#REF!</definedName>
    <definedName name="Second25.3">#REF!</definedName>
    <definedName name="Second25.6">#REF!</definedName>
    <definedName name="Second26.0">#REF!</definedName>
    <definedName name="Second31.0">#REF!</definedName>
    <definedName name="Second32.0">#REF!</definedName>
    <definedName name="SecondEnterprise">#REF!</definedName>
    <definedName name="SecondLing">#REF!</definedName>
    <definedName name="SecondMult">#REF!</definedName>
    <definedName name="SecondPCS">#REF!</definedName>
    <definedName name="SecondPEPI">#REF!</definedName>
    <definedName name="SecondTot">#REF!</definedName>
    <definedName name="SecondTrain">#REF!</definedName>
    <definedName name="Sub_Buckets">#REF!</definedName>
    <definedName name="sum_avg">[4]lists!$A$9:$A$10</definedName>
    <definedName name="Test" localSheetId="0">#REF!</definedName>
    <definedName name="Test" localSheetId="5">#REF!</definedName>
    <definedName name="Test" localSheetId="7">#REF!</definedName>
    <definedName name="Test" localSheetId="11">#REF!</definedName>
    <definedName name="Test" localSheetId="12">#REF!</definedName>
    <definedName name="Test">#REF!</definedName>
    <definedName name="Third11.1" localSheetId="0">#REF!</definedName>
    <definedName name="Third11.1">#REF!</definedName>
    <definedName name="Third11.5" localSheetId="0">#REF!</definedName>
    <definedName name="Third11.5">#REF!</definedName>
    <definedName name="Third12.1">#REF!</definedName>
    <definedName name="Third21.0">#REF!</definedName>
    <definedName name="Third22.0">#REF!</definedName>
    <definedName name="Third23.1">#REF!</definedName>
    <definedName name="Third23.2">#REF!</definedName>
    <definedName name="Third23.3">#REF!</definedName>
    <definedName name="Third24.0">#REF!</definedName>
    <definedName name="Third25.2">#REF!</definedName>
    <definedName name="Third25.3">#REF!</definedName>
    <definedName name="Third25.6">#REF!</definedName>
    <definedName name="Third26.0">#REF!</definedName>
    <definedName name="Third31.0">#REF!</definedName>
    <definedName name="Third32.0">#REF!</definedName>
    <definedName name="ThirdEnterprise">#REF!</definedName>
    <definedName name="ThirdLing">#REF!</definedName>
    <definedName name="ThirdMult">#REF!</definedName>
    <definedName name="ThirdPCS">#REF!</definedName>
    <definedName name="ThirdPEPI">#REF!</definedName>
    <definedName name="ThirdTot">#REF!</definedName>
    <definedName name="ThirdTrain">#REF!</definedName>
    <definedName name="Threat1">'[1]Drop Downs'!$D$2:$D$9</definedName>
    <definedName name="TOTAL">#REF!</definedName>
    <definedName name="TRANSPORTATION">#REF!</definedName>
    <definedName name="TSP">#REF!</definedName>
    <definedName name="TURNOVER">#REF!</definedName>
    <definedName name="Weight_PayRaisePct_BY">#REF!</definedName>
    <definedName name="Weight_PayRaisePct_BY1">#REF!</definedName>
    <definedName name="Weight_PayRaisePct_BY2">#REF!</definedName>
    <definedName name="Weight_PayRaisePct_BY3">#REF!</definedName>
    <definedName name="Weight_PayRaisePct_BY4">#REF!</definedName>
    <definedName name="Weight_PayRaisePct_BY5">#REF!</definedName>
    <definedName name="Weight_PayRaisePct_CY">#REF!</definedName>
    <definedName name="Weight_PayRaisePct_PY">#REF!</definedName>
    <definedName name="WIG">#REF!</definedName>
    <definedName name="WIGBACKUP">#REF!</definedName>
    <definedName name="WIGSCAL">#REF!</definedName>
    <definedName name="WIGSMODEL">#REF!</definedName>
    <definedName name="Year">'[6]Pay Tables'!#REF!</definedName>
    <definedName name="yes_no">[4]lists!$A$3:$A$4</definedName>
    <definedName name="Z_813CAA79_4F95_4F45_9A26_39BE18E37FFC_.wvu.PrintArea" localSheetId="12" hidden="1">'L. Studies '!$A$1:$G$3</definedName>
  </definedNames>
  <calcPr calcId="145621"/>
</workbook>
</file>

<file path=xl/calcChain.xml><?xml version="1.0" encoding="utf-8"?>
<calcChain xmlns="http://schemas.openxmlformats.org/spreadsheetml/2006/main">
  <c r="B9" i="51" l="1"/>
  <c r="S9" i="51" s="1"/>
  <c r="C9" i="51"/>
  <c r="M9" i="51"/>
  <c r="U9" i="51" s="1"/>
  <c r="T9" i="51"/>
  <c r="B10" i="51"/>
  <c r="S10" i="51" s="1"/>
  <c r="C10" i="51"/>
  <c r="C11" i="51" s="1"/>
  <c r="C13" i="51" s="1"/>
  <c r="C15" i="51" s="1"/>
  <c r="M10" i="51"/>
  <c r="U10" i="51" s="1"/>
  <c r="B11" i="51"/>
  <c r="D11" i="51"/>
  <c r="E11" i="51"/>
  <c r="F11" i="51"/>
  <c r="G11" i="51"/>
  <c r="H11" i="51"/>
  <c r="I11" i="51"/>
  <c r="J11" i="51"/>
  <c r="K11" i="51"/>
  <c r="L11" i="51"/>
  <c r="N11" i="51"/>
  <c r="O11" i="51"/>
  <c r="P11" i="51"/>
  <c r="Q11" i="51"/>
  <c r="R11" i="51"/>
  <c r="T12" i="51"/>
  <c r="G13" i="51"/>
  <c r="I13" i="51"/>
  <c r="I15" i="51" s="1"/>
  <c r="L13" i="51"/>
  <c r="L15" i="51" s="1"/>
  <c r="O13" i="51"/>
  <c r="G15" i="51"/>
  <c r="O15" i="51"/>
  <c r="S11" i="51" l="1"/>
  <c r="U11" i="51"/>
  <c r="M11" i="51"/>
  <c r="T10" i="51"/>
  <c r="T11" i="51" s="1"/>
  <c r="T13" i="51" s="1"/>
  <c r="T15" i="51" s="1"/>
  <c r="C19" i="20"/>
  <c r="B19" i="20"/>
  <c r="F43" i="54" l="1"/>
  <c r="D43" i="54"/>
  <c r="B43" i="54"/>
  <c r="I13" i="56"/>
  <c r="H13" i="56"/>
  <c r="G13" i="56"/>
  <c r="M14" i="8"/>
  <c r="L13" i="56" l="1"/>
  <c r="C32" i="16"/>
  <c r="G32" i="16" s="1"/>
  <c r="E13" i="16"/>
  <c r="E21" i="16" s="1"/>
  <c r="E24" i="16" s="1"/>
  <c r="E38" i="16" s="1"/>
  <c r="D21" i="16"/>
  <c r="D24" i="16" s="1"/>
  <c r="D38" i="16" s="1"/>
  <c r="F25" i="16"/>
  <c r="G25" i="16"/>
  <c r="F26" i="16"/>
  <c r="G26" i="16"/>
  <c r="F27" i="16"/>
  <c r="G27" i="16"/>
  <c r="F28" i="16"/>
  <c r="G28" i="16"/>
  <c r="F29" i="16"/>
  <c r="G29" i="16"/>
  <c r="F30" i="16"/>
  <c r="G30" i="16"/>
  <c r="F31" i="16"/>
  <c r="G31" i="16"/>
  <c r="F32" i="16"/>
  <c r="F33" i="16"/>
  <c r="G33" i="16"/>
  <c r="F34" i="16"/>
  <c r="G34" i="16"/>
  <c r="F35" i="16"/>
  <c r="G35" i="16"/>
  <c r="F36" i="16"/>
  <c r="G36" i="16"/>
  <c r="F37" i="16"/>
  <c r="G37" i="16"/>
  <c r="G20" i="16"/>
  <c r="G22" i="16"/>
  <c r="G23" i="16"/>
  <c r="F22" i="16"/>
  <c r="F23" i="16"/>
  <c r="F10" i="16"/>
  <c r="G10" i="16"/>
  <c r="F11" i="16"/>
  <c r="G11" i="16"/>
  <c r="G12" i="16"/>
  <c r="F13" i="16"/>
  <c r="F14" i="16"/>
  <c r="G14" i="16"/>
  <c r="F15" i="16"/>
  <c r="G15" i="16"/>
  <c r="F16" i="16"/>
  <c r="G16" i="16"/>
  <c r="F17" i="16"/>
  <c r="G17" i="16"/>
  <c r="F18" i="16"/>
  <c r="G18" i="16"/>
  <c r="F19" i="16"/>
  <c r="G19" i="16"/>
  <c r="F20" i="16"/>
  <c r="G9" i="16"/>
  <c r="F9" i="16"/>
  <c r="E11" i="8" l="1"/>
  <c r="C11" i="8"/>
  <c r="C23" i="54" l="1"/>
  <c r="L11" i="8" l="1"/>
  <c r="K13" i="8"/>
  <c r="K14" i="8" s="1"/>
  <c r="H11" i="8"/>
  <c r="G11" i="8"/>
  <c r="F11" i="8"/>
  <c r="J14" i="8"/>
  <c r="I14" i="8"/>
  <c r="D14" i="8"/>
  <c r="D11" i="8"/>
  <c r="F29" i="4"/>
  <c r="B10" i="4"/>
  <c r="N9" i="50" l="1"/>
  <c r="B11" i="4"/>
  <c r="D11" i="4"/>
  <c r="D13" i="4" s="1"/>
  <c r="H22" i="55" l="1"/>
  <c r="H23" i="55" s="1"/>
  <c r="H21" i="55"/>
  <c r="B12" i="16"/>
  <c r="F12" i="16" s="1"/>
  <c r="C13" i="16"/>
  <c r="G13" i="16" s="1"/>
  <c r="G11" i="54" l="1"/>
  <c r="D28" i="13" l="1"/>
  <c r="I28" i="13" s="1"/>
  <c r="B28" i="13"/>
  <c r="B11" i="13"/>
  <c r="B15" i="13"/>
  <c r="I10" i="56"/>
  <c r="I9" i="56"/>
  <c r="H10" i="56"/>
  <c r="H9" i="56"/>
  <c r="K14" i="56"/>
  <c r="L12" i="56"/>
  <c r="G11" i="56"/>
  <c r="F11" i="56"/>
  <c r="F15" i="56" s="1"/>
  <c r="F17" i="56" s="1"/>
  <c r="E11" i="56"/>
  <c r="D11" i="56"/>
  <c r="D13" i="56" s="1"/>
  <c r="C11" i="56"/>
  <c r="C15" i="56" s="1"/>
  <c r="C17" i="56" s="1"/>
  <c r="B11" i="56"/>
  <c r="K10" i="56"/>
  <c r="J10" i="56"/>
  <c r="K9" i="56"/>
  <c r="J9" i="56"/>
  <c r="G19" i="55"/>
  <c r="F19" i="55"/>
  <c r="F20" i="55" s="1"/>
  <c r="E19" i="55"/>
  <c r="E20" i="55" s="1"/>
  <c r="F15" i="55"/>
  <c r="E15" i="55"/>
  <c r="L9" i="56" l="1"/>
  <c r="I11" i="56"/>
  <c r="H11" i="56"/>
  <c r="H15" i="56" s="1"/>
  <c r="H17" i="56" s="1"/>
  <c r="J11" i="56"/>
  <c r="L10" i="56"/>
  <c r="K11" i="56"/>
  <c r="K15" i="56" s="1"/>
  <c r="K17" i="56" s="1"/>
  <c r="L11" i="56"/>
  <c r="G15" i="55" l="1"/>
  <c r="G20" i="55" s="1"/>
  <c r="J9" i="4" l="1"/>
  <c r="D16" i="20"/>
  <c r="D9" i="20" l="1"/>
  <c r="H41" i="54" l="1"/>
  <c r="F41" i="54"/>
  <c r="D41" i="54"/>
  <c r="B41" i="54"/>
  <c r="I40" i="54"/>
  <c r="I39" i="54"/>
  <c r="I38" i="54"/>
  <c r="I37" i="54"/>
  <c r="I36" i="54"/>
  <c r="I18" i="54"/>
  <c r="F12" i="54"/>
  <c r="D12" i="54"/>
  <c r="B12" i="54"/>
  <c r="I11" i="54"/>
  <c r="H11" i="54"/>
  <c r="H10" i="54"/>
  <c r="C12" i="54"/>
  <c r="H9" i="54"/>
  <c r="H8" i="54"/>
  <c r="I46" i="54"/>
  <c r="I45" i="54"/>
  <c r="H43" i="54"/>
  <c r="C35" i="54" l="1"/>
  <c r="C41" i="54" s="1"/>
  <c r="H12" i="54"/>
  <c r="I32" i="54" l="1"/>
  <c r="I28" i="54"/>
  <c r="I24" i="54"/>
  <c r="I20" i="54"/>
  <c r="I16" i="54"/>
  <c r="I10" i="54"/>
  <c r="I31" i="54"/>
  <c r="I27" i="54"/>
  <c r="I19" i="54"/>
  <c r="I15" i="54"/>
  <c r="I34" i="54"/>
  <c r="I30" i="54"/>
  <c r="I22" i="54"/>
  <c r="I33" i="54"/>
  <c r="I25" i="54"/>
  <c r="I17" i="54"/>
  <c r="I26" i="54"/>
  <c r="I14" i="54"/>
  <c r="I29" i="54"/>
  <c r="I21" i="54"/>
  <c r="I9" i="54"/>
  <c r="I23" i="54"/>
  <c r="E11" i="4"/>
  <c r="C11" i="4"/>
  <c r="B13" i="13" l="1"/>
  <c r="E12" i="54" l="1"/>
  <c r="E35" i="54" s="1"/>
  <c r="E41" i="54" s="1"/>
  <c r="I8" i="54" l="1"/>
  <c r="I12" i="54" s="1"/>
  <c r="I35" i="54" s="1"/>
  <c r="I41" i="54" s="1"/>
  <c r="G12" i="54"/>
  <c r="G35" i="54" s="1"/>
  <c r="G41" i="54" s="1"/>
  <c r="B22" i="13"/>
  <c r="J12" i="52" l="1"/>
  <c r="I12" i="52"/>
  <c r="H12" i="52"/>
  <c r="G12" i="52"/>
  <c r="F12" i="52"/>
  <c r="E12" i="52"/>
  <c r="D12" i="52"/>
  <c r="C12" i="52"/>
  <c r="B12" i="52"/>
  <c r="M11" i="52"/>
  <c r="L11" i="52"/>
  <c r="K11" i="52"/>
  <c r="M10" i="52"/>
  <c r="L10" i="52"/>
  <c r="K10" i="52"/>
  <c r="M9" i="52"/>
  <c r="L9" i="52"/>
  <c r="K9" i="52"/>
  <c r="K12" i="52" l="1"/>
  <c r="M12" i="52"/>
  <c r="L12" i="52"/>
  <c r="J10" i="50" l="1"/>
  <c r="I10" i="50"/>
  <c r="H10" i="50"/>
  <c r="G10" i="50"/>
  <c r="F10" i="50"/>
  <c r="E10" i="50"/>
  <c r="D10" i="50"/>
  <c r="C10" i="50"/>
  <c r="N10" i="50"/>
  <c r="M9" i="50"/>
  <c r="M10" i="50" s="1"/>
  <c r="L9" i="50"/>
  <c r="L10" i="50" s="1"/>
  <c r="K9" i="50"/>
  <c r="K10" i="50" s="1"/>
  <c r="D17" i="20" l="1"/>
  <c r="D18" i="20" s="1"/>
  <c r="D19" i="20" s="1"/>
  <c r="N11" i="8" l="1"/>
  <c r="D23" i="20" l="1"/>
  <c r="D24" i="20" s="1"/>
  <c r="C23" i="20"/>
  <c r="C24" i="20" s="1"/>
  <c r="B23" i="20"/>
  <c r="B24" i="20" s="1"/>
  <c r="D11" i="20"/>
  <c r="C11" i="20"/>
  <c r="B11" i="20"/>
  <c r="C25" i="20" l="1"/>
  <c r="C26" i="20" s="1"/>
  <c r="D25" i="20"/>
  <c r="D26" i="20" s="1"/>
  <c r="B25" i="20"/>
  <c r="B26" i="20" s="1"/>
  <c r="A22" i="4" l="1"/>
  <c r="A21" i="4"/>
  <c r="K9" i="4" l="1"/>
  <c r="H21" i="4" s="1"/>
  <c r="M12" i="4" l="1"/>
  <c r="J24" i="4" s="1"/>
  <c r="I25" i="13" l="1"/>
  <c r="I24" i="13"/>
  <c r="I23" i="13"/>
  <c r="I22" i="13"/>
  <c r="I21" i="13"/>
  <c r="I20" i="13"/>
  <c r="I19" i="13"/>
  <c r="I18" i="13"/>
  <c r="I17" i="13"/>
  <c r="I16" i="13"/>
  <c r="I15" i="13"/>
  <c r="I14" i="13"/>
  <c r="I13" i="13"/>
  <c r="I12" i="13"/>
  <c r="I11" i="13"/>
  <c r="I10" i="13"/>
  <c r="I9" i="13"/>
  <c r="C21" i="16" l="1"/>
  <c r="G21" i="16" s="1"/>
  <c r="B21" i="16"/>
  <c r="F21" i="16" s="1"/>
  <c r="B24" i="16" l="1"/>
  <c r="C24" i="16"/>
  <c r="B38" i="16" l="1"/>
  <c r="F24" i="16"/>
  <c r="F38" i="16" s="1"/>
  <c r="C38" i="16"/>
  <c r="G24" i="16"/>
  <c r="G38" i="16" s="1"/>
  <c r="G30" i="13"/>
  <c r="F30" i="13"/>
  <c r="E30" i="13"/>
  <c r="D30" i="13"/>
  <c r="C30" i="13"/>
  <c r="B30" i="13"/>
  <c r="J26" i="13"/>
  <c r="H26" i="13"/>
  <c r="G26" i="13"/>
  <c r="F26" i="13"/>
  <c r="E26" i="13"/>
  <c r="D26" i="13"/>
  <c r="C26" i="13"/>
  <c r="B26" i="13"/>
  <c r="I27" i="13" l="1"/>
  <c r="I26" i="13"/>
  <c r="I29" i="13" l="1"/>
  <c r="I30" i="13" s="1"/>
  <c r="J30" i="13"/>
  <c r="H30" i="13" l="1"/>
  <c r="L13" i="8"/>
  <c r="L14" i="8" s="1"/>
  <c r="J13" i="8"/>
  <c r="I13" i="8"/>
  <c r="H13" i="8"/>
  <c r="H14" i="8" s="1"/>
  <c r="G13" i="8"/>
  <c r="G14" i="8" s="1"/>
  <c r="F13" i="8"/>
  <c r="F14" i="8" s="1"/>
  <c r="E13" i="8"/>
  <c r="E14" i="8" s="1"/>
  <c r="D13" i="8"/>
  <c r="C13" i="8"/>
  <c r="C14" i="8" s="1"/>
  <c r="M11" i="8"/>
  <c r="M12" i="8"/>
  <c r="N12" i="8"/>
  <c r="N10" i="8"/>
  <c r="M10" i="8"/>
  <c r="M13" i="8" l="1"/>
  <c r="N13" i="8"/>
  <c r="N14" i="8" s="1"/>
  <c r="L14" i="4"/>
  <c r="I26" i="4" s="1"/>
  <c r="G23" i="4"/>
  <c r="G25" i="4" s="1"/>
  <c r="F23" i="4"/>
  <c r="F27" i="4" s="1"/>
  <c r="E23" i="4"/>
  <c r="D23" i="4"/>
  <c r="D25" i="4" s="1"/>
  <c r="C23" i="4"/>
  <c r="B23" i="4"/>
  <c r="J11" i="4"/>
  <c r="J13" i="4" s="1"/>
  <c r="I11" i="4"/>
  <c r="I15" i="4" s="1"/>
  <c r="I17" i="4" s="1"/>
  <c r="H11" i="4"/>
  <c r="G11" i="4"/>
  <c r="G13" i="4" s="1"/>
  <c r="F11" i="4"/>
  <c r="F15" i="4" s="1"/>
  <c r="F17" i="4" s="1"/>
  <c r="C15" i="4"/>
  <c r="C17" i="4" s="1"/>
  <c r="M10" i="4"/>
  <c r="J22" i="4" s="1"/>
  <c r="L10" i="4"/>
  <c r="K10" i="4"/>
  <c r="M9" i="4"/>
  <c r="L9" i="4"/>
  <c r="M13" i="4" l="1"/>
  <c r="J21" i="4"/>
  <c r="J23" i="4" s="1"/>
  <c r="M11" i="4"/>
  <c r="I21" i="4"/>
  <c r="L11" i="4"/>
  <c r="C27" i="4"/>
  <c r="J25" i="4"/>
  <c r="K11" i="4"/>
  <c r="L17" i="4"/>
  <c r="L15" i="4"/>
  <c r="I22" i="4"/>
  <c r="H22" i="4"/>
  <c r="H23" i="4" s="1"/>
  <c r="I23" i="4" l="1"/>
  <c r="I29" i="4"/>
  <c r="I27" i="4"/>
</calcChain>
</file>

<file path=xl/comments1.xml><?xml version="1.0" encoding="utf-8"?>
<comments xmlns="http://schemas.openxmlformats.org/spreadsheetml/2006/main">
  <authors>
    <author>hlee</author>
  </authors>
  <commentList>
    <comment ref="A1" authorId="0">
      <text>
        <r>
          <rPr>
            <b/>
            <sz val="9"/>
            <color indexed="81"/>
            <rFont val="Tahoma"/>
            <family val="2"/>
          </rPr>
          <t>hlee:</t>
        </r>
        <r>
          <rPr>
            <sz val="9"/>
            <color indexed="81"/>
            <rFont val="Tahoma"/>
            <family val="2"/>
          </rPr>
          <t xml:space="preserve">
Headers will need to be centered after Supplemental section is added.</t>
        </r>
      </text>
    </comment>
  </commentList>
</comments>
</file>

<file path=xl/sharedStrings.xml><?xml version="1.0" encoding="utf-8"?>
<sst xmlns="http://schemas.openxmlformats.org/spreadsheetml/2006/main" count="727" uniqueCount="201">
  <si>
    <t>Summary of Requirements</t>
  </si>
  <si>
    <t>Salaries and Expenses</t>
  </si>
  <si>
    <t>(Dollars in Thousands)</t>
  </si>
  <si>
    <t>Direct Pos.</t>
  </si>
  <si>
    <t>Amount</t>
  </si>
  <si>
    <t>Pay and Benefits</t>
  </si>
  <si>
    <t>Domestic Rent and Facilities</t>
  </si>
  <si>
    <t>Program Changes</t>
  </si>
  <si>
    <t>Subtotal, Offsets</t>
  </si>
  <si>
    <t>Total Program Changes</t>
  </si>
  <si>
    <t>end of line</t>
  </si>
  <si>
    <t>end of sheet</t>
  </si>
  <si>
    <t>General Instructions</t>
  </si>
  <si>
    <t>Total</t>
  </si>
  <si>
    <t>Reimbursable FTE</t>
  </si>
  <si>
    <t>Direct FTE</t>
  </si>
  <si>
    <t>Program Increases</t>
  </si>
  <si>
    <t>Program Offsets</t>
  </si>
  <si>
    <t>Resources by Department of Justice Strategic Goal/Objective</t>
  </si>
  <si>
    <t>Strategic Goal and Strategic Objective</t>
  </si>
  <si>
    <t>Direct Amount</t>
  </si>
  <si>
    <t>Direct/
Reimb FTE</t>
  </si>
  <si>
    <t>Goal 2</t>
  </si>
  <si>
    <t>Prevent Crime, Protect the Rights of the American People, and enforce Federal Law</t>
  </si>
  <si>
    <t>Subtotal, Goal 2</t>
  </si>
  <si>
    <t>TOTAL</t>
  </si>
  <si>
    <t>25.6 Medical Care</t>
  </si>
  <si>
    <t xml:space="preserve"> </t>
  </si>
  <si>
    <t>Subtotal, Pay and Benefits</t>
  </si>
  <si>
    <t>Subtotal, Domestic Rent and Facilities</t>
  </si>
  <si>
    <t>Increase/Decrease</t>
  </si>
  <si>
    <t>Reimb. Pos.</t>
  </si>
  <si>
    <t>Detail of Permanent Positions by Category</t>
  </si>
  <si>
    <t>ATBs</t>
  </si>
  <si>
    <t>Category</t>
  </si>
  <si>
    <t>Intelligence Series (132)</t>
  </si>
  <si>
    <t>Personnel Management (200-299)</t>
  </si>
  <si>
    <t>Clerical and Office Services (300-399)</t>
  </si>
  <si>
    <t>Accounting and Budget (500-599)</t>
  </si>
  <si>
    <t>Attorneys (905)</t>
  </si>
  <si>
    <t>Paralegals / Other Law (900-998)</t>
  </si>
  <si>
    <t>Information &amp; Arts (1000-1099)</t>
  </si>
  <si>
    <t>Business &amp; Industry (1100-1199)</t>
  </si>
  <si>
    <t>Library (1400-1499)</t>
  </si>
  <si>
    <t>Equipment/Facilities Services (1600-1699)</t>
  </si>
  <si>
    <t>Miscellaneous Inspectors Series (1802)</t>
  </si>
  <si>
    <t>Criminal Investigative Series (1811)</t>
  </si>
  <si>
    <t>Supply Services (2000-2099)</t>
  </si>
  <si>
    <t>Motor Vehicle Operations (5703)</t>
  </si>
  <si>
    <t>Information Technology Mgmt  (2210)</t>
  </si>
  <si>
    <t>Security Specialists (080)</t>
  </si>
  <si>
    <t>Miscellaneous Operations (010-099)</t>
  </si>
  <si>
    <t>Total Direct Pos.</t>
  </si>
  <si>
    <t>Total Reimb. Pos.</t>
  </si>
  <si>
    <t>Headquarters (Washington, D.C.)</t>
  </si>
  <si>
    <t>U.S. Field</t>
  </si>
  <si>
    <t>Foreign Field</t>
  </si>
  <si>
    <t>Summary of Requirements by Object Class</t>
  </si>
  <si>
    <t>Object Class</t>
  </si>
  <si>
    <t>11.1 Full-Time Permanent</t>
  </si>
  <si>
    <t>11.3 Other than Full-Time Permanent</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</si>
  <si>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</si>
  <si>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</si>
  <si>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</si>
  <si>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</si>
  <si>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</si>
  <si>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</si>
  <si>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</si>
  <si>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</si>
  <si>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</si>
  <si>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</si>
  <si>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</si>
  <si>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</si>
  <si>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25.4 Operation and Maintenance of Facilities</t>
  </si>
  <si>
    <t>25.5 Research and Development Contracts</t>
  </si>
  <si>
    <t>25.7 Operation and Maintenance of Equipment</t>
  </si>
  <si>
    <t>25.8 Subsistence and Support of Persons</t>
  </si>
  <si>
    <t>26.0 Supplies and Materials</t>
  </si>
  <si>
    <t>31.0 Equipment</t>
  </si>
  <si>
    <t>32.0 Land and Structures</t>
  </si>
  <si>
    <t>41.0 Grants, Subsidies, and Contributions</t>
  </si>
  <si>
    <t>42.0 Insurance Claims and Indemnities</t>
  </si>
  <si>
    <t>Total Obligations</t>
  </si>
  <si>
    <t>Add - Unobligated End-of-Year, Available</t>
  </si>
  <si>
    <t>Total Direct Requirements</t>
  </si>
  <si>
    <t>Full-Time Permanent</t>
  </si>
  <si>
    <t>23.1 Rental Payments to GSA (Reimbursable)</t>
  </si>
  <si>
    <t>25.3 Other Goods and Services from Federal Sources - DHS Security (Reimbursable)</t>
  </si>
  <si>
    <t>Financial Analysis of Program Changes</t>
  </si>
  <si>
    <t>Grades</t>
  </si>
  <si>
    <t>SES</t>
  </si>
  <si>
    <t>GS-15</t>
  </si>
  <si>
    <t>GS-14</t>
  </si>
  <si>
    <t>GS-13</t>
  </si>
  <si>
    <t>GS-12</t>
  </si>
  <si>
    <t>GS-11</t>
  </si>
  <si>
    <t>GS-10</t>
  </si>
  <si>
    <t>GS-9</t>
  </si>
  <si>
    <t>GS-8</t>
  </si>
  <si>
    <t>GS-7</t>
  </si>
  <si>
    <t>GS-6</t>
  </si>
  <si>
    <t>GS-5</t>
  </si>
  <si>
    <t>Total Positions and Annual Amount</t>
  </si>
  <si>
    <t>Lapse (-)</t>
  </si>
  <si>
    <t>Total FTEs and Personnel Compensation</t>
  </si>
  <si>
    <t>Base Adjustments</t>
  </si>
  <si>
    <t>Total Technical and Base Adjustments</t>
  </si>
  <si>
    <t>Estimate FTE</t>
  </si>
  <si>
    <t>Balance Rescission</t>
  </si>
  <si>
    <t>Total Direct</t>
  </si>
  <si>
    <t>Total Direct and Reimb. FTE</t>
  </si>
  <si>
    <t>Grand Total, FTE</t>
  </si>
  <si>
    <t>Program Activity</t>
  </si>
  <si>
    <r>
      <t>Note</t>
    </r>
    <r>
      <rPr>
        <b/>
        <sz val="11"/>
        <color theme="1"/>
        <rFont val="Arial"/>
        <family val="2"/>
      </rPr>
      <t>:</t>
    </r>
    <r>
      <rPr>
        <sz val="11"/>
        <color theme="1"/>
        <rFont val="Arial"/>
        <family val="2"/>
      </rPr>
      <t xml:space="preserve"> Excludes Balance Rescission and/or Supplemental Appropriations.</t>
    </r>
  </si>
  <si>
    <t>Justifications for Technical and Base Adjustments</t>
  </si>
  <si>
    <t>TOTAL DIRECT TECHNICAL and BASE ADJUSTMENTS</t>
  </si>
  <si>
    <t>Total Program Change Requests</t>
  </si>
  <si>
    <t>11.5 Other Personnel Compensation</t>
  </si>
  <si>
    <t>22.0 Transportation of Things</t>
  </si>
  <si>
    <t>Subtract - Unobligated Balance, Start-of-Year</t>
  </si>
  <si>
    <t>Est. FTE</t>
  </si>
  <si>
    <t>Total Direct with Rescission</t>
  </si>
  <si>
    <t>Add - Unobligated End-of-Year, Expiring</t>
  </si>
  <si>
    <t>Subtract - Transfers/Reprogramming</t>
  </si>
  <si>
    <t>Subtract - Recoveries/Refunds</t>
  </si>
  <si>
    <t>A: Organizational Chart</t>
  </si>
  <si>
    <t>FY 2015 Request</t>
  </si>
  <si>
    <t>2013 Enacted</t>
  </si>
  <si>
    <t>2013 Sequester Cut</t>
  </si>
  <si>
    <t>2015 Current Services</t>
  </si>
  <si>
    <t>2015 Total Request</t>
  </si>
  <si>
    <t>2014 - 2015 Total Change</t>
  </si>
  <si>
    <t>2015 Technical and Base Adjustments</t>
  </si>
  <si>
    <t>2015 Increases</t>
  </si>
  <si>
    <t>2015 Offsets</t>
  </si>
  <si>
    <t>2015 Request</t>
  </si>
  <si>
    <r>
      <t>Moves (Lease Expirations):</t>
    </r>
    <r>
      <rPr>
        <sz val="9"/>
        <color theme="1"/>
        <rFont val="Arial"/>
        <family val="2"/>
      </rPr>
      <t xml:space="preserve">
GSA requires all agencies to pay relocation costs associated with lease expirations.  This request provides for the costs associated with new office relocations caused by the expiration of leases in FY 2015. </t>
    </r>
  </si>
  <si>
    <t>Investigations</t>
  </si>
  <si>
    <t>Prosecutions</t>
  </si>
  <si>
    <t>Interagency Crime Drug Enforcement Task Forces</t>
  </si>
  <si>
    <t>Interagency Crime Drug Enforcement Task Force</t>
  </si>
  <si>
    <t>FY 2015 Program Changes by Decision Unit</t>
  </si>
  <si>
    <t>Location of Description by Program Activity</t>
  </si>
  <si>
    <t>Agt./
Atty.</t>
  </si>
  <si>
    <t>Total Program Offsets</t>
  </si>
  <si>
    <t>Total Offsets</t>
  </si>
  <si>
    <t>Crosswalk of 2013 Availability</t>
  </si>
  <si>
    <t>Sequester</t>
  </si>
  <si>
    <t>Reprogramming/Transfers</t>
  </si>
  <si>
    <t xml:space="preserve">Carryover </t>
  </si>
  <si>
    <t>Recoveries/Refunds</t>
  </si>
  <si>
    <t>2013 Estimate</t>
  </si>
  <si>
    <t>Estim. FTE</t>
  </si>
  <si>
    <t>Carryover:</t>
  </si>
  <si>
    <t>Recoveries/Refunds:</t>
  </si>
  <si>
    <t>Summary of Reimbursable Resources</t>
  </si>
  <si>
    <t>Collections by Source</t>
  </si>
  <si>
    <t>2014 Planned</t>
  </si>
  <si>
    <t>Reimb. FTE</t>
  </si>
  <si>
    <t>Budgetary Resources</t>
  </si>
  <si>
    <t>Assets Forfeiture Fund</t>
  </si>
  <si>
    <t>Attorney General's Fund</t>
  </si>
  <si>
    <t>Represents allocated funds that participating agencies returned.</t>
  </si>
  <si>
    <t>2013 Rescissions (1.877% &amp; 0.2%)</t>
  </si>
  <si>
    <r>
      <t xml:space="preserve">2015 Pay Raise:
</t>
    </r>
    <r>
      <rPr>
        <sz val="9"/>
        <rFont val="Arial"/>
        <family val="2"/>
      </rPr>
      <t>This request provides for a proposed 1 percent pay raise to be effective in January of 2015.  The amount request, $2,780,000, represents the pay amounts for 3/4 of the fiscal year plus appropriate benefits ($1,946,000 for pay and $834,000 for benefits.)</t>
    </r>
  </si>
  <si>
    <t>2014 Enacted</t>
  </si>
  <si>
    <t>Miscellaneous Program and Administrative Reductions</t>
  </si>
  <si>
    <t>Offsets:</t>
  </si>
  <si>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$565,000 is necessary to meet our increased retirement obligations as a result of this conversion.</t>
    </r>
  </si>
  <si>
    <r>
      <rPr>
        <u/>
        <sz val="9"/>
        <color theme="1"/>
        <rFont val="Arial"/>
        <family val="2"/>
      </rPr>
      <t xml:space="preserve">FERS Regular/Law Enforcement Retirement Contribution:
</t>
    </r>
    <r>
      <rPr>
        <sz val="9"/>
        <color theme="1"/>
        <rFont val="Arial"/>
        <family val="2"/>
      </rPr>
      <t xml:space="preserve">Effective October 1, 2014 (FY 2015), the </t>
    </r>
    <r>
      <rPr>
        <b/>
        <sz val="9"/>
        <color theme="1"/>
        <rFont val="Arial"/>
        <family val="2"/>
      </rPr>
      <t xml:space="preserve">new agency contribution rates of 13.2% (up from the current 11.9%, or an increase of 1.3%) and 28.8% for law enforcement personnel (up from the current 26.3%, or an increase of 2.5%).  </t>
    </r>
    <r>
      <rPr>
        <sz val="9"/>
        <color theme="1"/>
        <rFont val="Arial"/>
        <family val="2"/>
      </rPr>
      <t xml:space="preserve">The amount requested, $30,000, represents the funds needed to cover this increase. </t>
    </r>
  </si>
  <si>
    <r>
      <t xml:space="preserve">Annualization of 2014 Pay Raise:
</t>
    </r>
    <r>
      <rPr>
        <sz val="9"/>
        <color theme="1"/>
        <rFont val="Arial"/>
        <family val="2"/>
      </rPr>
      <t>This pay annualization represents first quarter amounts (October through December) of the 2014 pay increase of 1.0% included in the 2014 President's Budget.  The amount requested $1,055,000, represents the pay amounts for 1/4 of the fiscal year plus appropriate benefits ($ 739,000 for pay and $316,000 for benefits).</t>
    </r>
  </si>
  <si>
    <t>Crosswalk of 2014 Availability</t>
  </si>
  <si>
    <t>FY 2014 Enacted</t>
  </si>
  <si>
    <t>2014 Availability</t>
  </si>
  <si>
    <t>2013 Actual</t>
  </si>
  <si>
    <t>Status of Congressionally Requested Studies, Reports, and Evaluations</t>
  </si>
  <si>
    <t>Instructions</t>
  </si>
  <si>
    <t xml:space="preserve">All Components with Congressionally requested studies, reports, and evaluations are required to submit this exhibit.  </t>
  </si>
  <si>
    <t>Components should list the status of all outstanding reports that were due during 2013 and all reports that are currently due during 2014.  Please use the above example as a guide.</t>
  </si>
  <si>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$11,000 is required to meet our commitment to GSA.  The costs associated with GSA rent were derived through the use of an automated system, which uses the latest inventory data, including rate increases to be effective FY 2015 for each building currently occupied by Department of Justice components, as well as the costs of new space to be occupied.  GSA provides data on the rate increases.</t>
    </r>
  </si>
  <si>
    <t>Funds were carried forward from the FY 2012 ICDE no year account..</t>
  </si>
  <si>
    <t>Funds were carried forward from the FY 2013 ICDE no year account..</t>
  </si>
  <si>
    <t>Actual FTE</t>
  </si>
  <si>
    <t>Footnotes:</t>
  </si>
  <si>
    <t>1) The 2013 Enacted appropriation includes the 2 across-the-board rescissions of 1.877% and 0.2%</t>
  </si>
  <si>
    <t>Supplementals</t>
  </si>
  <si>
    <t>OCDETF is also directed to submit a report no later than 120 days after the enactment of this Act displaying current and historical levels of investigative and prosecutorial FTE devoted to OCDETF cases, including FTE funded under this account and FTE funded from other appropriations.</t>
  </si>
  <si>
    <t>Direct Positions</t>
  </si>
  <si>
    <t xml:space="preserve"> FTE</t>
  </si>
  <si>
    <r>
      <t>Total 2013 Enacted (Rescissions</t>
    </r>
    <r>
      <rPr>
        <b/>
        <sz val="11"/>
        <color rgb="FFFF0000"/>
        <rFont val="Arial"/>
        <family val="2"/>
      </rPr>
      <t xml:space="preserve"> </t>
    </r>
    <r>
      <rPr>
        <b/>
        <sz val="11"/>
        <color theme="1"/>
        <rFont val="Arial"/>
        <family val="2"/>
      </rPr>
      <t>and Sequester)</t>
    </r>
  </si>
  <si>
    <t>Note: The FTE for FY 2013 is actual and for FY 2014 and FY 2015 is estimated.</t>
  </si>
  <si>
    <r>
      <t>2013 Enacted with Rescissions</t>
    </r>
    <r>
      <rPr>
        <b/>
        <sz val="11"/>
        <color theme="1"/>
        <rFont val="Arial"/>
        <family val="2"/>
      </rPr>
      <t xml:space="preserve"> and Sequester</t>
    </r>
  </si>
  <si>
    <t xml:space="preserve">     Miscellaneous Program and Administrative Reductions</t>
  </si>
  <si>
    <t>Investigate and prosecute corruption, economic crimes, and transnational organized crime</t>
  </si>
  <si>
    <t>Combat the threat, incidence, and prevalence of violent crime by leveraging strategic partnerships to investigate, arrest, and prosecute violent offenders and illegal firearms traffickers</t>
  </si>
  <si>
    <r>
      <t>Health Insurance:</t>
    </r>
    <r>
      <rPr>
        <sz val="9"/>
        <color theme="1"/>
        <rFont val="Arial"/>
        <family val="2"/>
      </rPr>
      <t xml:space="preserve">
Effective January 2015, the component's contribution to Federal employees' health insurance increases by 3.6 percent.  Applied against the 2014 estimate of </t>
    </r>
    <r>
      <rPr>
        <sz val="9"/>
        <rFont val="Arial"/>
        <family val="2"/>
      </rPr>
      <t>$20,406,000</t>
    </r>
    <r>
      <rPr>
        <sz val="9"/>
        <color theme="1"/>
        <rFont val="Arial"/>
        <family val="2"/>
      </rPr>
      <t>, the additional amount required is $680,000.</t>
    </r>
  </si>
  <si>
    <r>
      <t>2013 Appropriation Enacted w/o Balance Rescission</t>
    </r>
    <r>
      <rPr>
        <b/>
        <vertAlign val="superscript"/>
        <sz val="11"/>
        <rFont val="Arial"/>
        <family val="2"/>
      </rPr>
      <t>1</t>
    </r>
  </si>
  <si>
    <t>Treasury Executive Office for Asset Forfeiture</t>
  </si>
  <si>
    <t>2013 Enacted with Rescissions &amp; Sequestration</t>
  </si>
  <si>
    <t>Disrupt and dismantle major drug trafficking organizations to combat the threat, trafficking, and use of illegal drugs and the diversion of licit drugs</t>
  </si>
  <si>
    <t>The Consolidated and Further Continuing Appropriations Act, 2014 (P.L. 113-76) directs the Organized Crime Drug Enforcement Task Forces (OCDETF) to provide a report on the resources for the International Organized Crime Intelligence and Operations Center.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</si>
</sst>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_(* #,##0_);_(* \(#,##0\);_(* &quot;-&quot;??_);_(@_)"/>
    <numFmt numFmtId="165" formatCode="#,##0;\-#,##0;&quot;-&quot;"/>
    <numFmt numFmtId="166" formatCode="_-&quot;F&quot;\ * #,##0_-;_-&quot;F&quot;\ * #,##0\-;_-&quot;F&quot;\ * &quot;-&quot;_-;_-@_-"/>
    <numFmt numFmtId="167" formatCode="mm/dd/yy"/>
  </numFmts>
  <fonts count="72">
    <font>
      <sz val="11"/>
      <color theme="1"/>
      <name val="Calibri"/>
      <family val="2"/>
      <scheme val="minor"/>
    </font>
    <font>
      <sz val="10"/>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b/>
      <sz val="10"/>
      <color theme="1"/>
      <name val="Arial"/>
      <family val="2"/>
    </font>
    <font>
      <b/>
      <sz val="11"/>
      <color theme="0"/>
      <name val="Arial"/>
      <family val="2"/>
    </font>
    <font>
      <sz val="11"/>
      <name val="Arial"/>
      <family val="2"/>
    </font>
    <font>
      <b/>
      <sz val="11"/>
      <name val="Arial"/>
      <family val="2"/>
    </font>
    <font>
      <b/>
      <u/>
      <sz val="11"/>
      <color theme="0"/>
      <name val="Arial"/>
      <family val="2"/>
    </font>
    <font>
      <u/>
      <sz val="11"/>
      <color theme="1"/>
      <name val="Arial"/>
      <family val="2"/>
    </font>
    <font>
      <sz val="10"/>
      <name val="Arial"/>
      <family val="2"/>
    </font>
    <font>
      <sz val="12"/>
      <name val="Arial"/>
      <family val="2"/>
    </font>
    <font>
      <sz val="9"/>
      <color rgb="FF1F497D"/>
      <name val="Arial"/>
      <family val="2"/>
    </font>
    <font>
      <b/>
      <sz val="16"/>
      <color theme="1"/>
      <name val="Arial"/>
      <family val="2"/>
    </font>
    <font>
      <b/>
      <sz val="16"/>
      <color theme="1"/>
      <name val="Calibri"/>
      <family val="2"/>
      <scheme val="minor"/>
    </font>
    <font>
      <sz val="8"/>
      <color indexed="9"/>
      <name val="Arial"/>
      <family val="2"/>
    </font>
    <font>
      <sz val="10"/>
      <color indexed="9"/>
      <name val="Times New Roman"/>
      <family val="1"/>
    </font>
    <font>
      <b/>
      <sz val="12"/>
      <name val="Arial"/>
      <family val="2"/>
    </font>
    <font>
      <sz val="8"/>
      <name val="Arial"/>
      <family val="2"/>
    </font>
    <font>
      <sz val="12"/>
      <name val="Arial"/>
      <family val="2"/>
    </font>
    <font>
      <sz val="12"/>
      <name val="Tms Rmn"/>
    </font>
    <font>
      <sz val="10"/>
      <color indexed="8"/>
      <name val="Arial"/>
      <family val="2"/>
    </font>
    <font>
      <sz val="10"/>
      <name val="MS Serif"/>
      <family val="1"/>
    </font>
    <font>
      <sz val="10"/>
      <color indexed="16"/>
      <name val="MS Serif"/>
      <family val="1"/>
    </font>
    <font>
      <sz val="10"/>
      <name val="Geneva"/>
    </font>
    <font>
      <sz val="11"/>
      <color theme="1"/>
      <name val="Times New Roman"/>
      <family val="2"/>
    </font>
    <font>
      <sz val="8"/>
      <name val="Helv"/>
    </font>
    <font>
      <b/>
      <sz val="8"/>
      <color indexed="8"/>
      <name val="Helv"/>
    </font>
    <font>
      <b/>
      <sz val="14"/>
      <name val="Times New Roman"/>
      <family val="1"/>
    </font>
    <font>
      <sz val="10"/>
      <color indexed="8"/>
      <name val="MS Sans Serif"/>
      <family val="2"/>
    </font>
    <font>
      <b/>
      <u/>
      <sz val="14"/>
      <color theme="0"/>
      <name val="Arial"/>
      <family val="2"/>
    </font>
    <font>
      <sz val="12"/>
      <color theme="0"/>
      <name val="Arial"/>
      <family val="2"/>
    </font>
    <font>
      <u/>
      <sz val="9"/>
      <name val="Arial"/>
      <family val="2"/>
    </font>
    <font>
      <sz val="9"/>
      <name val="Arial"/>
      <family val="2"/>
    </font>
    <font>
      <sz val="11"/>
      <name val="Calibri"/>
      <family val="2"/>
      <scheme val="minor"/>
    </font>
    <font>
      <sz val="9"/>
      <color indexed="81"/>
      <name val="Tahoma"/>
      <family val="2"/>
    </font>
    <font>
      <b/>
      <sz val="9"/>
      <color indexed="81"/>
      <name val="Tahoma"/>
      <family val="2"/>
    </font>
    <font>
      <sz val="8"/>
      <color theme="0"/>
      <name val="Arial"/>
      <family val="2"/>
    </font>
    <font>
      <b/>
      <sz val="16"/>
      <name val="Arial"/>
      <family val="2"/>
    </font>
    <font>
      <b/>
      <u/>
      <sz val="12"/>
      <name val="Arial"/>
      <family val="2"/>
    </font>
    <font>
      <u/>
      <sz val="16"/>
      <name val="Arial"/>
      <family val="2"/>
    </font>
    <font>
      <b/>
      <sz val="12"/>
      <color theme="0"/>
      <name val="Arial"/>
      <family val="2"/>
    </font>
    <font>
      <i/>
      <sz val="11"/>
      <color theme="1"/>
      <name val="Times New Roman"/>
      <family val="1"/>
    </font>
    <font>
      <sz val="11"/>
      <color theme="1"/>
      <name val="Times New Roman"/>
      <family val="1"/>
    </font>
    <font>
      <sz val="11"/>
      <color rgb="FFFF0000"/>
      <name val="Arial"/>
      <family val="2"/>
    </font>
    <font>
      <b/>
      <sz val="11"/>
      <color rgb="FFFF0000"/>
      <name val="Arial"/>
      <family val="2"/>
    </font>
    <font>
      <sz val="12"/>
      <name val="Times New Roman"/>
      <family val="1"/>
    </font>
    <font>
      <b/>
      <vertAlign val="superscript"/>
      <sz val="11"/>
      <color theme="1"/>
      <name val="Arial"/>
      <family val="2"/>
    </font>
    <font>
      <b/>
      <u/>
      <sz val="11"/>
      <name val="Arial"/>
      <family val="2"/>
    </font>
    <font>
      <b/>
      <vertAlign val="superscript"/>
      <sz val="11"/>
      <name val="Arial"/>
      <family val="2"/>
    </font>
  </fonts>
  <fills count="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9"/>
      </patternFill>
    </fill>
    <fill>
      <patternFill patternType="solid">
        <fgColor indexed="9"/>
        <bgColor indexed="64"/>
      </patternFill>
    </fill>
    <fill>
      <patternFill patternType="solid">
        <fgColor indexed="43"/>
        <bgColor indexed="64"/>
      </patternFill>
    </fill>
  </fills>
  <borders count="9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right/>
      <top style="thin">
        <color auto="1"/>
      </top>
      <bottom style="thin">
        <color auto="1"/>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right style="medium">
        <color auto="1"/>
      </right>
      <top style="dashed">
        <color theme="0" tint="-0.14996795556505021"/>
      </top>
      <bottom style="dashed">
        <color theme="0" tint="-0.14996795556505021"/>
      </bottom>
      <diagonal/>
    </border>
    <border>
      <left/>
      <right style="medium">
        <color auto="1"/>
      </right>
      <top/>
      <bottom style="medium">
        <color auto="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right style="medium">
        <color auto="1"/>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thin">
        <color auto="1"/>
      </right>
      <top style="medium">
        <color auto="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
      <left/>
      <right/>
      <top style="medium">
        <color indexed="64"/>
      </top>
      <bottom style="medium">
        <color indexed="64"/>
      </bottom>
      <diagonal/>
    </border>
    <border>
      <left/>
      <right/>
      <top style="medium">
        <color rgb="FFFF0000"/>
      </top>
      <bottom/>
      <diagonal/>
    </border>
    <border>
      <left style="thin">
        <color auto="1"/>
      </left>
      <right style="medium">
        <color auto="1"/>
      </right>
      <top/>
      <bottom style="thin">
        <color indexed="64"/>
      </bottom>
      <diagonal/>
    </border>
    <border>
      <left style="medium">
        <color auto="1"/>
      </left>
      <right style="thin">
        <color auto="1"/>
      </right>
      <top style="thin">
        <color auto="1"/>
      </top>
      <bottom/>
      <diagonal/>
    </border>
    <border>
      <left style="thin">
        <color auto="1"/>
      </left>
      <right/>
      <top/>
      <bottom style="dashed">
        <color theme="0" tint="-0.14996795556505021"/>
      </bottom>
      <diagonal/>
    </border>
    <border>
      <left style="thin">
        <color auto="1"/>
      </left>
      <right/>
      <top style="dashed">
        <color theme="0" tint="-0.14996795556505021"/>
      </top>
      <bottom style="medium">
        <color auto="1"/>
      </bottom>
      <diagonal/>
    </border>
    <border>
      <left/>
      <right style="medium">
        <color auto="1"/>
      </right>
      <top style="dashed">
        <color theme="0" tint="-0.14996795556505021"/>
      </top>
      <bottom style="medium">
        <color auto="1"/>
      </bottom>
      <diagonal/>
    </border>
    <border>
      <left style="thin">
        <color auto="1"/>
      </left>
      <right style="medium">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s>
  <cellStyleXfs count="56">
    <xf numFmtId="0" fontId="0" fillId="0" borderId="0"/>
    <xf numFmtId="43" fontId="13" fillId="0" borderId="0" applyFont="0" applyFill="0" applyBorder="0" applyAlignment="0" applyProtection="0"/>
    <xf numFmtId="0" fontId="32"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0" fontId="33" fillId="0" borderId="0"/>
    <xf numFmtId="0" fontId="33" fillId="0" borderId="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0" fontId="41" fillId="0" borderId="0"/>
    <xf numFmtId="0" fontId="42" fillId="0" borderId="0" applyNumberFormat="0" applyFill="0" applyBorder="0" applyAlignment="0" applyProtection="0"/>
    <xf numFmtId="165" fontId="43" fillId="0" borderId="0" applyFill="0" applyBorder="0" applyAlignment="0"/>
    <xf numFmtId="0" fontId="44" fillId="0" borderId="0" applyNumberFormat="0" applyAlignment="0">
      <alignment horizontal="left"/>
    </xf>
    <xf numFmtId="0" fontId="45" fillId="0" borderId="0" applyNumberFormat="0" applyAlignment="0">
      <alignment horizontal="left"/>
    </xf>
    <xf numFmtId="38" fontId="40" fillId="2" borderId="0" applyNumberFormat="0" applyBorder="0" applyAlignment="0" applyProtection="0"/>
    <xf numFmtId="0" fontId="39" fillId="0" borderId="83" applyNumberFormat="0" applyAlignment="0" applyProtection="0">
      <alignment horizontal="left" vertical="center"/>
    </xf>
    <xf numFmtId="0" fontId="39" fillId="0" borderId="65">
      <alignment horizontal="left" vertical="center"/>
    </xf>
    <xf numFmtId="10" fontId="40" fillId="3" borderId="1" applyNumberFormat="0" applyBorder="0" applyAlignment="0" applyProtection="0"/>
    <xf numFmtId="166" fontId="46" fillId="0" borderId="0"/>
    <xf numFmtId="0" fontId="32" fillId="0" borderId="0"/>
    <xf numFmtId="0" fontId="47" fillId="0" borderId="0"/>
    <xf numFmtId="0" fontId="32" fillId="0" borderId="0"/>
    <xf numFmtId="10" fontId="32" fillId="0" borderId="0" applyFont="0" applyFill="0" applyBorder="0" applyAlignment="0" applyProtection="0"/>
    <xf numFmtId="167" fontId="48" fillId="0" borderId="0" applyNumberFormat="0" applyFill="0" applyBorder="0" applyAlignment="0" applyProtection="0">
      <alignment horizontal="left"/>
    </xf>
    <xf numFmtId="0" fontId="33" fillId="4" borderId="0"/>
    <xf numFmtId="0" fontId="33" fillId="4" borderId="0"/>
    <xf numFmtId="0" fontId="33" fillId="4" borderId="0"/>
    <xf numFmtId="0" fontId="33" fillId="4" borderId="0"/>
    <xf numFmtId="0" fontId="33" fillId="4" borderId="0"/>
    <xf numFmtId="0" fontId="33" fillId="4" borderId="0"/>
    <xf numFmtId="0" fontId="33" fillId="4" borderId="0"/>
    <xf numFmtId="0" fontId="33" fillId="4" borderId="0"/>
    <xf numFmtId="40" fontId="49" fillId="0" borderId="0" applyBorder="0">
      <alignment horizontal="right"/>
    </xf>
    <xf numFmtId="43" fontId="33" fillId="0" borderId="0" applyFont="0" applyFill="0" applyBorder="0" applyAlignment="0" applyProtection="0"/>
    <xf numFmtId="43" fontId="47" fillId="0" borderId="0" applyFont="0" applyFill="0" applyBorder="0" applyAlignment="0" applyProtection="0"/>
    <xf numFmtId="44" fontId="33" fillId="0" borderId="0" applyFont="0" applyFill="0" applyBorder="0" applyAlignment="0" applyProtection="0"/>
    <xf numFmtId="44" fontId="13" fillId="0" borderId="0" applyFont="0" applyFill="0" applyBorder="0" applyAlignment="0" applyProtection="0"/>
    <xf numFmtId="0" fontId="33" fillId="0" borderId="0"/>
    <xf numFmtId="0" fontId="13" fillId="0" borderId="0"/>
    <xf numFmtId="43" fontId="51" fillId="0" borderId="0" applyFont="0" applyFill="0" applyBorder="0" applyAlignment="0" applyProtection="0"/>
    <xf numFmtId="0" fontId="51" fillId="0" borderId="0"/>
    <xf numFmtId="9" fontId="13" fillId="0" borderId="0" applyFont="0" applyFill="0" applyBorder="0" applyAlignment="0" applyProtection="0"/>
    <xf numFmtId="0" fontId="32" fillId="0" borderId="0"/>
    <xf numFmtId="0" fontId="32" fillId="0" borderId="0"/>
    <xf numFmtId="0" fontId="33" fillId="0" borderId="0"/>
    <xf numFmtId="0" fontId="33" fillId="0" borderId="0"/>
  </cellStyleXfs>
  <cellXfs count="377">
    <xf numFmtId="0" fontId="0" fillId="0" borderId="0" xfId="0"/>
    <xf numFmtId="0" fontId="18" fillId="0" borderId="0" xfId="0" applyFont="1"/>
    <xf numFmtId="0" fontId="17" fillId="0" borderId="0" xfId="0" applyFont="1"/>
    <xf numFmtId="0" fontId="15" fillId="0" borderId="0" xfId="0" applyFont="1" applyAlignment="1"/>
    <xf numFmtId="0" fontId="16" fillId="0" borderId="0" xfId="0" applyFont="1" applyAlignment="1"/>
    <xf numFmtId="0" fontId="14" fillId="0" borderId="0" xfId="0" applyFont="1" applyAlignment="1"/>
    <xf numFmtId="0" fontId="12" fillId="0" borderId="0" xfId="0" applyFont="1"/>
    <xf numFmtId="0" fontId="12" fillId="0" borderId="0" xfId="0" applyFont="1" applyAlignment="1"/>
    <xf numFmtId="0" fontId="12" fillId="0" borderId="1" xfId="0" applyFont="1" applyBorder="1" applyAlignment="1">
      <alignment horizontal="center" vertical="top" wrapText="1"/>
    </xf>
    <xf numFmtId="0" fontId="12" fillId="0" borderId="13" xfId="0" applyFont="1" applyBorder="1" applyAlignment="1">
      <alignment horizontal="center" vertical="top" wrapText="1"/>
    </xf>
    <xf numFmtId="0" fontId="17" fillId="0" borderId="15" xfId="0" applyFont="1" applyBorder="1" applyAlignment="1">
      <alignment horizontal="right"/>
    </xf>
    <xf numFmtId="0" fontId="12" fillId="0" borderId="16" xfId="0" applyFont="1" applyBorder="1" applyAlignment="1">
      <alignment horizontal="left" indent="3"/>
    </xf>
    <xf numFmtId="0" fontId="12" fillId="0" borderId="17" xfId="0" applyFont="1" applyBorder="1"/>
    <xf numFmtId="0" fontId="12" fillId="0" borderId="18" xfId="0" applyFont="1" applyBorder="1"/>
    <xf numFmtId="0" fontId="12" fillId="0" borderId="19" xfId="0" applyFont="1" applyBorder="1" applyAlignment="1">
      <alignment horizontal="left" indent="3"/>
    </xf>
    <xf numFmtId="0" fontId="12" fillId="0" borderId="6" xfId="0" applyFont="1" applyBorder="1" applyAlignment="1">
      <alignment horizontal="left" indent="3"/>
    </xf>
    <xf numFmtId="0" fontId="11" fillId="0" borderId="1" xfId="0" applyFont="1" applyBorder="1" applyAlignment="1">
      <alignment horizontal="center" vertical="top" wrapText="1"/>
    </xf>
    <xf numFmtId="0" fontId="17" fillId="0" borderId="0" xfId="0" applyFont="1" applyAlignment="1"/>
    <xf numFmtId="0" fontId="11" fillId="0" borderId="0" xfId="0" applyFont="1"/>
    <xf numFmtId="0" fontId="11" fillId="0" borderId="0" xfId="0" applyFont="1" applyAlignment="1">
      <alignment vertical="top"/>
    </xf>
    <xf numFmtId="0" fontId="11" fillId="0" borderId="13" xfId="0" applyFont="1" applyBorder="1" applyAlignment="1">
      <alignment horizontal="center" vertical="top" wrapText="1"/>
    </xf>
    <xf numFmtId="3" fontId="12" fillId="0" borderId="20" xfId="0" applyNumberFormat="1" applyFont="1" applyBorder="1"/>
    <xf numFmtId="3" fontId="11" fillId="0" borderId="20" xfId="0" applyNumberFormat="1" applyFont="1" applyBorder="1"/>
    <xf numFmtId="3" fontId="11" fillId="0" borderId="21" xfId="0" applyNumberFormat="1" applyFont="1" applyBorder="1"/>
    <xf numFmtId="3" fontId="17" fillId="0" borderId="36" xfId="0" applyNumberFormat="1" applyFont="1" applyBorder="1"/>
    <xf numFmtId="3" fontId="17" fillId="0" borderId="37" xfId="0" applyNumberFormat="1" applyFont="1" applyBorder="1"/>
    <xf numFmtId="0" fontId="17" fillId="0" borderId="41" xfId="0" applyFont="1" applyBorder="1" applyAlignment="1">
      <alignment vertical="top"/>
    </xf>
    <xf numFmtId="0" fontId="12" fillId="0" borderId="42" xfId="0" applyFont="1" applyBorder="1" applyAlignment="1">
      <alignment vertical="top"/>
    </xf>
    <xf numFmtId="0" fontId="12" fillId="0" borderId="43" xfId="0" applyFont="1" applyBorder="1"/>
    <xf numFmtId="0" fontId="12" fillId="0" borderId="44" xfId="0" applyFont="1" applyBorder="1"/>
    <xf numFmtId="0" fontId="17" fillId="0" borderId="29" xfId="0" applyFont="1" applyBorder="1" applyAlignment="1">
      <alignment horizontal="center"/>
    </xf>
    <xf numFmtId="3" fontId="17" fillId="0" borderId="7" xfId="0" applyNumberFormat="1" applyFont="1" applyBorder="1"/>
    <xf numFmtId="0" fontId="14" fillId="0" borderId="0" xfId="0" applyFont="1" applyBorder="1" applyAlignment="1"/>
    <xf numFmtId="0" fontId="17" fillId="0" borderId="27" xfId="0" applyFont="1" applyBorder="1" applyAlignment="1">
      <alignment vertical="top" wrapText="1"/>
    </xf>
    <xf numFmtId="0" fontId="17" fillId="0" borderId="35" xfId="0" applyFont="1" applyBorder="1" applyAlignment="1">
      <alignment horizontal="right" vertical="top"/>
    </xf>
    <xf numFmtId="0" fontId="14" fillId="0" borderId="0" xfId="0" applyFont="1" applyAlignment="1">
      <alignment horizontal="center"/>
    </xf>
    <xf numFmtId="0" fontId="21" fillId="0" borderId="32" xfId="0" applyFont="1" applyBorder="1" applyAlignment="1">
      <alignment vertical="center" wrapText="1"/>
    </xf>
    <xf numFmtId="0" fontId="24" fillId="0" borderId="0" xfId="0" applyFont="1" applyAlignment="1"/>
    <xf numFmtId="0" fontId="22" fillId="0" borderId="0" xfId="0" applyFont="1"/>
    <xf numFmtId="0" fontId="22" fillId="0" borderId="42" xfId="0" applyFont="1" applyBorder="1" applyAlignment="1">
      <alignment vertical="top"/>
    </xf>
    <xf numFmtId="0" fontId="22" fillId="0" borderId="43" xfId="0" applyFont="1" applyBorder="1"/>
    <xf numFmtId="0" fontId="24" fillId="0" borderId="0" xfId="0" applyFont="1"/>
    <xf numFmtId="0" fontId="21" fillId="0" borderId="5" xfId="0" applyFont="1" applyBorder="1" applyAlignment="1">
      <alignment horizontal="center" vertical="center" wrapText="1"/>
    </xf>
    <xf numFmtId="0" fontId="21" fillId="0" borderId="4" xfId="0" applyFont="1" applyBorder="1" applyAlignment="1">
      <alignment horizontal="center" vertical="center" wrapText="1"/>
    </xf>
    <xf numFmtId="3" fontId="21" fillId="0" borderId="36" xfId="0" applyNumberFormat="1" applyFont="1" applyBorder="1"/>
    <xf numFmtId="3" fontId="22" fillId="0" borderId="17" xfId="0" applyNumberFormat="1" applyFont="1" applyBorder="1"/>
    <xf numFmtId="0" fontId="22" fillId="0" borderId="41" xfId="0" applyFont="1" applyBorder="1" applyAlignment="1">
      <alignment vertical="top"/>
    </xf>
    <xf numFmtId="3" fontId="21" fillId="0" borderId="20" xfId="0" applyNumberFormat="1" applyFont="1" applyBorder="1"/>
    <xf numFmtId="3" fontId="21" fillId="0" borderId="48" xfId="0" applyNumberFormat="1" applyFont="1" applyBorder="1"/>
    <xf numFmtId="0" fontId="22" fillId="0" borderId="46" xfId="0" applyFont="1" applyBorder="1" applyAlignment="1">
      <alignment vertical="top"/>
    </xf>
    <xf numFmtId="0" fontId="22" fillId="0" borderId="45" xfId="0" applyFont="1" applyBorder="1" applyAlignment="1">
      <alignment vertical="top"/>
    </xf>
    <xf numFmtId="0" fontId="21" fillId="0" borderId="3" xfId="0" applyFont="1" applyBorder="1" applyAlignment="1">
      <alignment horizontal="center" vertical="center" wrapText="1"/>
    </xf>
    <xf numFmtId="3" fontId="22" fillId="0" borderId="21" xfId="0" applyNumberFormat="1" applyFont="1" applyBorder="1"/>
    <xf numFmtId="3" fontId="21" fillId="0" borderId="37" xfId="0" applyNumberFormat="1" applyFont="1" applyBorder="1"/>
    <xf numFmtId="3" fontId="22" fillId="0" borderId="18" xfId="0" applyNumberFormat="1" applyFont="1" applyBorder="1"/>
    <xf numFmtId="3" fontId="21" fillId="0" borderId="53" xfId="0" applyNumberFormat="1" applyFont="1" applyBorder="1"/>
    <xf numFmtId="0" fontId="26" fillId="0" borderId="0" xfId="0" applyFont="1"/>
    <xf numFmtId="0" fontId="18" fillId="0" borderId="0" xfId="0" applyFont="1" applyAlignment="1"/>
    <xf numFmtId="0" fontId="10" fillId="0" borderId="1" xfId="0" applyFont="1" applyBorder="1" applyAlignment="1">
      <alignment horizontal="center" vertical="top" wrapText="1"/>
    </xf>
    <xf numFmtId="0" fontId="10" fillId="0" borderId="13" xfId="0" applyFont="1" applyBorder="1" applyAlignment="1">
      <alignment horizontal="center" vertical="top" wrapText="1"/>
    </xf>
    <xf numFmtId="0" fontId="12" fillId="0" borderId="41" xfId="0" applyFont="1" applyBorder="1"/>
    <xf numFmtId="0" fontId="12" fillId="0" borderId="46" xfId="0" applyFont="1" applyBorder="1"/>
    <xf numFmtId="0" fontId="12" fillId="0" borderId="42" xfId="0" applyFont="1" applyBorder="1"/>
    <xf numFmtId="0" fontId="12" fillId="0" borderId="46" xfId="0" applyFont="1" applyBorder="1" applyAlignment="1">
      <alignment horizontal="left" indent="1"/>
    </xf>
    <xf numFmtId="0" fontId="12" fillId="0" borderId="42" xfId="0" applyFont="1" applyBorder="1" applyAlignment="1">
      <alignment horizontal="left" indent="1"/>
    </xf>
    <xf numFmtId="0" fontId="17" fillId="0" borderId="9" xfId="0" applyFont="1" applyBorder="1" applyAlignment="1">
      <alignment horizontal="center"/>
    </xf>
    <xf numFmtId="0" fontId="17" fillId="0" borderId="19" xfId="0" applyFont="1" applyBorder="1"/>
    <xf numFmtId="0" fontId="17" fillId="0" borderId="19" xfId="0" applyFont="1" applyBorder="1" applyAlignment="1">
      <alignment horizontal="center"/>
    </xf>
    <xf numFmtId="0" fontId="17" fillId="0" borderId="60" xfId="0" applyFont="1" applyBorder="1" applyAlignment="1">
      <alignment horizontal="center"/>
    </xf>
    <xf numFmtId="0" fontId="17" fillId="0" borderId="0" xfId="0" applyFont="1" applyBorder="1"/>
    <xf numFmtId="0" fontId="17" fillId="0" borderId="0" xfId="0" applyFont="1" applyBorder="1" applyAlignment="1">
      <alignment horizontal="right" indent="1"/>
    </xf>
    <xf numFmtId="0" fontId="10" fillId="0" borderId="17" xfId="0" applyFont="1" applyBorder="1" applyAlignment="1">
      <alignment horizontal="left" indent="1"/>
    </xf>
    <xf numFmtId="0" fontId="10" fillId="0" borderId="48" xfId="0" applyFont="1" applyBorder="1" applyAlignment="1">
      <alignment horizontal="left" indent="1"/>
    </xf>
    <xf numFmtId="0" fontId="10" fillId="0" borderId="36" xfId="0" applyFont="1" applyBorder="1" applyAlignment="1">
      <alignment horizontal="left" indent="1"/>
    </xf>
    <xf numFmtId="0" fontId="10" fillId="0" borderId="48" xfId="0" applyFont="1" applyBorder="1" applyAlignment="1">
      <alignment horizontal="left" indent="3"/>
    </xf>
    <xf numFmtId="0" fontId="10" fillId="0" borderId="14" xfId="0" applyFont="1" applyBorder="1" applyAlignment="1">
      <alignment horizontal="left" indent="1"/>
    </xf>
    <xf numFmtId="0" fontId="17" fillId="0" borderId="1" xfId="0" applyFont="1" applyBorder="1" applyAlignment="1">
      <alignment horizontal="right" indent="1"/>
    </xf>
    <xf numFmtId="0" fontId="17" fillId="0" borderId="67" xfId="0" applyFont="1" applyBorder="1"/>
    <xf numFmtId="3" fontId="17" fillId="0" borderId="19" xfId="0" applyNumberFormat="1" applyFont="1" applyBorder="1"/>
    <xf numFmtId="3" fontId="17" fillId="0" borderId="20" xfId="0" applyNumberFormat="1" applyFont="1" applyBorder="1"/>
    <xf numFmtId="0" fontId="17" fillId="0" borderId="68" xfId="0" applyFont="1" applyBorder="1" applyAlignment="1">
      <alignment horizontal="left" indent="1"/>
    </xf>
    <xf numFmtId="3" fontId="17" fillId="0" borderId="21" xfId="0" applyNumberFormat="1" applyFont="1" applyBorder="1"/>
    <xf numFmtId="0" fontId="17" fillId="0" borderId="68" xfId="0" applyFont="1" applyBorder="1"/>
    <xf numFmtId="0" fontId="17" fillId="0" borderId="66" xfId="0" applyFont="1" applyBorder="1" applyAlignment="1">
      <alignment horizontal="left"/>
    </xf>
    <xf numFmtId="0" fontId="17" fillId="0" borderId="68" xfId="0" applyFont="1" applyBorder="1" applyAlignment="1">
      <alignment horizontal="left"/>
    </xf>
    <xf numFmtId="0" fontId="17" fillId="0" borderId="67" xfId="0" applyFont="1" applyBorder="1" applyAlignment="1">
      <alignment horizontal="left" indent="1"/>
    </xf>
    <xf numFmtId="0" fontId="17" fillId="0" borderId="71" xfId="0" applyFont="1" applyBorder="1"/>
    <xf numFmtId="3" fontId="17" fillId="0" borderId="72" xfId="0" applyNumberFormat="1" applyFont="1" applyBorder="1"/>
    <xf numFmtId="3" fontId="17" fillId="0" borderId="62" xfId="0" applyNumberFormat="1" applyFont="1" applyBorder="1"/>
    <xf numFmtId="3" fontId="17" fillId="0" borderId="73" xfId="0" applyNumberFormat="1" applyFont="1" applyBorder="1"/>
    <xf numFmtId="0" fontId="12" fillId="0" borderId="64" xfId="0" applyFont="1" applyBorder="1" applyAlignment="1">
      <alignment horizontal="left" indent="3"/>
    </xf>
    <xf numFmtId="0" fontId="9" fillId="0" borderId="16" xfId="0" applyFont="1" applyBorder="1" applyAlignment="1">
      <alignment horizontal="left" indent="2"/>
    </xf>
    <xf numFmtId="0" fontId="9" fillId="0" borderId="1" xfId="0" applyFont="1" applyBorder="1" applyAlignment="1">
      <alignment horizontal="center" vertical="top" wrapText="1"/>
    </xf>
    <xf numFmtId="0" fontId="9" fillId="0" borderId="64" xfId="0" applyFont="1" applyBorder="1" applyAlignment="1">
      <alignment horizontal="left" indent="3"/>
    </xf>
    <xf numFmtId="0" fontId="9" fillId="0" borderId="19" xfId="0" applyFont="1" applyBorder="1" applyAlignment="1">
      <alignment horizontal="left" indent="3"/>
    </xf>
    <xf numFmtId="0" fontId="9" fillId="0" borderId="6" xfId="0" applyFont="1" applyBorder="1" applyAlignment="1">
      <alignment horizontal="left" indent="3"/>
    </xf>
    <xf numFmtId="0" fontId="8" fillId="0" borderId="1" xfId="0" applyFont="1" applyBorder="1" applyAlignment="1">
      <alignment horizontal="center" vertical="top" wrapText="1"/>
    </xf>
    <xf numFmtId="0" fontId="8" fillId="0" borderId="49" xfId="0" applyFont="1" applyBorder="1"/>
    <xf numFmtId="0" fontId="7" fillId="0" borderId="0" xfId="0" applyFont="1"/>
    <xf numFmtId="0" fontId="30" fillId="0" borderId="75" xfId="0" applyFont="1" applyBorder="1" applyAlignment="1">
      <alignment horizontal="center"/>
    </xf>
    <xf numFmtId="0" fontId="18" fillId="0" borderId="76" xfId="0" applyFont="1" applyBorder="1"/>
    <xf numFmtId="0" fontId="27" fillId="0" borderId="77" xfId="0" applyFont="1" applyBorder="1"/>
    <xf numFmtId="0" fontId="28" fillId="0" borderId="0" xfId="0" applyFont="1" applyBorder="1" applyAlignment="1">
      <alignment horizontal="left" vertical="top"/>
    </xf>
    <xf numFmtId="0" fontId="28" fillId="0" borderId="0" xfId="0" applyFont="1"/>
    <xf numFmtId="0" fontId="29" fillId="0" borderId="0" xfId="0" applyFont="1"/>
    <xf numFmtId="0" fontId="18" fillId="0" borderId="77" xfId="0" applyFont="1" applyBorder="1"/>
    <xf numFmtId="0" fontId="6" fillId="0" borderId="0" xfId="0" applyFont="1"/>
    <xf numFmtId="0" fontId="6" fillId="0" borderId="0" xfId="0" applyFont="1" applyAlignment="1">
      <alignment vertical="top"/>
    </xf>
    <xf numFmtId="0" fontId="6" fillId="0" borderId="48" xfId="0" applyFont="1" applyBorder="1" applyAlignment="1">
      <alignment horizontal="left" indent="1"/>
    </xf>
    <xf numFmtId="0" fontId="5" fillId="0" borderId="34" xfId="0" applyFont="1" applyBorder="1" applyAlignment="1">
      <alignment horizontal="left" indent="2"/>
    </xf>
    <xf numFmtId="3" fontId="17" fillId="0" borderId="46" xfId="0" applyNumberFormat="1" applyFont="1" applyBorder="1"/>
    <xf numFmtId="3" fontId="17" fillId="0" borderId="48" xfId="0" applyNumberFormat="1" applyFont="1" applyBorder="1"/>
    <xf numFmtId="3" fontId="17" fillId="0" borderId="78" xfId="0" applyNumberFormat="1" applyFont="1" applyBorder="1"/>
    <xf numFmtId="3" fontId="17" fillId="0" borderId="53" xfId="0" applyNumberFormat="1" applyFont="1" applyBorder="1"/>
    <xf numFmtId="3" fontId="17" fillId="0" borderId="34" xfId="0" applyNumberFormat="1" applyFont="1" applyBorder="1"/>
    <xf numFmtId="3" fontId="17" fillId="0" borderId="79" xfId="0" applyNumberFormat="1" applyFont="1" applyBorder="1"/>
    <xf numFmtId="0" fontId="4" fillId="0" borderId="1" xfId="0" applyFont="1" applyBorder="1" applyAlignment="1">
      <alignment horizontal="center" vertical="top" wrapText="1"/>
    </xf>
    <xf numFmtId="3" fontId="12" fillId="0" borderId="17" xfId="0" applyNumberFormat="1" applyFont="1" applyBorder="1"/>
    <xf numFmtId="3" fontId="12" fillId="0" borderId="18" xfId="0" applyNumberFormat="1" applyFont="1" applyBorder="1"/>
    <xf numFmtId="3" fontId="12" fillId="0" borderId="21" xfId="0" applyNumberFormat="1" applyFont="1" applyBorder="1"/>
    <xf numFmtId="3" fontId="17" fillId="0" borderId="1" xfId="0" applyNumberFormat="1" applyFont="1" applyBorder="1"/>
    <xf numFmtId="3" fontId="17" fillId="0" borderId="13" xfId="0" applyNumberFormat="1" applyFont="1" applyBorder="1"/>
    <xf numFmtId="3" fontId="17" fillId="0" borderId="17" xfId="0" applyNumberFormat="1" applyFont="1" applyBorder="1"/>
    <xf numFmtId="3" fontId="9" fillId="0" borderId="17" xfId="0" applyNumberFormat="1" applyFont="1" applyBorder="1"/>
    <xf numFmtId="3" fontId="9" fillId="0" borderId="18" xfId="0" applyNumberFormat="1" applyFont="1" applyBorder="1"/>
    <xf numFmtId="3" fontId="9" fillId="0" borderId="36" xfId="0" applyNumberFormat="1" applyFont="1" applyBorder="1"/>
    <xf numFmtId="3" fontId="9" fillId="0" borderId="37" xfId="0" applyNumberFormat="1" applyFont="1" applyBorder="1"/>
    <xf numFmtId="3" fontId="12" fillId="0" borderId="48" xfId="0" applyNumberFormat="1" applyFont="1" applyBorder="1"/>
    <xf numFmtId="3" fontId="12" fillId="0" borderId="53" xfId="0" applyNumberFormat="1" applyFont="1" applyBorder="1"/>
    <xf numFmtId="3" fontId="12" fillId="0" borderId="22" xfId="0" applyNumberFormat="1" applyFont="1" applyBorder="1"/>
    <xf numFmtId="3" fontId="12" fillId="0" borderId="23" xfId="0" applyNumberFormat="1" applyFont="1" applyBorder="1"/>
    <xf numFmtId="3" fontId="12" fillId="0" borderId="7" xfId="0" applyNumberFormat="1" applyFont="1" applyBorder="1"/>
    <xf numFmtId="3" fontId="12" fillId="0" borderId="8" xfId="0" applyNumberFormat="1" applyFont="1" applyBorder="1"/>
    <xf numFmtId="3" fontId="12" fillId="0" borderId="36" xfId="0" applyNumberFormat="1" applyFont="1" applyBorder="1"/>
    <xf numFmtId="3" fontId="12" fillId="0" borderId="37" xfId="0" applyNumberFormat="1" applyFont="1" applyBorder="1"/>
    <xf numFmtId="3" fontId="11" fillId="0" borderId="17" xfId="0" applyNumberFormat="1" applyFont="1" applyBorder="1"/>
    <xf numFmtId="3" fontId="11" fillId="0" borderId="36" xfId="0" applyNumberFormat="1" applyFont="1" applyBorder="1"/>
    <xf numFmtId="3" fontId="11" fillId="0" borderId="48" xfId="0" applyNumberFormat="1" applyFont="1" applyBorder="1"/>
    <xf numFmtId="3" fontId="11" fillId="0" borderId="14" xfId="0" applyNumberFormat="1" applyFont="1" applyBorder="1"/>
    <xf numFmtId="3" fontId="17" fillId="0" borderId="52" xfId="0" applyNumberFormat="1" applyFont="1" applyBorder="1"/>
    <xf numFmtId="3" fontId="17" fillId="0" borderId="54" xfId="0" applyNumberFormat="1" applyFont="1" applyBorder="1"/>
    <xf numFmtId="0" fontId="3" fillId="0" borderId="19" xfId="0" applyFont="1" applyBorder="1" applyAlignment="1">
      <alignment horizontal="left" indent="2"/>
    </xf>
    <xf numFmtId="0" fontId="3" fillId="0" borderId="0" xfId="0" applyFont="1"/>
    <xf numFmtId="3" fontId="3" fillId="0" borderId="0" xfId="0" applyNumberFormat="1" applyFont="1"/>
    <xf numFmtId="164" fontId="3" fillId="0" borderId="0" xfId="1" applyNumberFormat="1" applyFont="1"/>
    <xf numFmtId="3" fontId="3" fillId="0" borderId="21" xfId="0" applyNumberFormat="1" applyFont="1" applyBorder="1"/>
    <xf numFmtId="3" fontId="3" fillId="0" borderId="19" xfId="0" applyNumberFormat="1" applyFont="1" applyBorder="1"/>
    <xf numFmtId="3" fontId="3" fillId="0" borderId="20" xfId="0" applyNumberFormat="1" applyFont="1" applyBorder="1"/>
    <xf numFmtId="0" fontId="3" fillId="0" borderId="68" xfId="0" applyFont="1" applyBorder="1" applyAlignment="1">
      <alignment horizontal="left" indent="3"/>
    </xf>
    <xf numFmtId="0" fontId="3" fillId="0" borderId="68" xfId="0" applyFont="1" applyBorder="1" applyAlignment="1">
      <alignment horizontal="left" indent="4"/>
    </xf>
    <xf numFmtId="3" fontId="3" fillId="0" borderId="42" xfId="0" applyNumberFormat="1" applyFont="1" applyBorder="1"/>
    <xf numFmtId="3" fontId="3" fillId="0" borderId="69" xfId="0" applyNumberFormat="1" applyFont="1" applyBorder="1"/>
    <xf numFmtId="0" fontId="3" fillId="0" borderId="24" xfId="0" applyFont="1" applyBorder="1" applyAlignment="1">
      <alignment horizontal="left"/>
    </xf>
    <xf numFmtId="3" fontId="3" fillId="0" borderId="59" xfId="0" applyNumberFormat="1" applyFont="1" applyBorder="1"/>
    <xf numFmtId="3" fontId="3" fillId="0" borderId="70" xfId="0" applyNumberFormat="1" applyFont="1" applyBorder="1"/>
    <xf numFmtId="0" fontId="34" fillId="0" borderId="0" xfId="0" applyFont="1" applyAlignment="1">
      <alignment vertical="center"/>
    </xf>
    <xf numFmtId="0" fontId="1" fillId="0" borderId="0" xfId="0" applyFont="1"/>
    <xf numFmtId="0" fontId="1" fillId="0" borderId="0" xfId="0" applyFont="1" applyAlignment="1"/>
    <xf numFmtId="0" fontId="3" fillId="0" borderId="0" xfId="0" applyFont="1" applyAlignment="1"/>
    <xf numFmtId="0" fontId="33" fillId="0" borderId="0" xfId="13"/>
    <xf numFmtId="0" fontId="37" fillId="0" borderId="0" xfId="13" applyFont="1"/>
    <xf numFmtId="0" fontId="3" fillId="0" borderId="67" xfId="0" applyFont="1" applyBorder="1" applyAlignment="1">
      <alignment horizontal="left" indent="1"/>
    </xf>
    <xf numFmtId="3" fontId="3" fillId="0" borderId="30" xfId="0" applyNumberFormat="1" applyFont="1" applyBorder="1"/>
    <xf numFmtId="3" fontId="3" fillId="0" borderId="14" xfId="0" applyNumberFormat="1" applyFont="1" applyBorder="1"/>
    <xf numFmtId="3" fontId="3" fillId="0" borderId="74" xfId="0" applyNumberFormat="1" applyFont="1" applyBorder="1"/>
    <xf numFmtId="0" fontId="3" fillId="0" borderId="1" xfId="0" applyFont="1" applyBorder="1" applyAlignment="1">
      <alignment horizontal="center" vertical="top" wrapText="1"/>
    </xf>
    <xf numFmtId="0" fontId="3" fillId="0" borderId="16" xfId="0" applyFont="1" applyBorder="1" applyAlignment="1">
      <alignment horizontal="left" indent="3"/>
    </xf>
    <xf numFmtId="0" fontId="3" fillId="0" borderId="19" xfId="0" applyFont="1" applyBorder="1" applyAlignment="1">
      <alignment horizontal="left" indent="3"/>
    </xf>
    <xf numFmtId="0" fontId="3" fillId="0" borderId="13" xfId="0" applyFont="1" applyBorder="1" applyAlignment="1">
      <alignment horizontal="center" vertical="top" wrapText="1"/>
    </xf>
    <xf numFmtId="3" fontId="12" fillId="0" borderId="0" xfId="0" applyNumberFormat="1" applyFont="1"/>
    <xf numFmtId="0" fontId="50" fillId="0" borderId="0" xfId="13" applyFont="1"/>
    <xf numFmtId="0" fontId="33" fillId="0" borderId="0" xfId="13" applyFill="1"/>
    <xf numFmtId="0" fontId="17" fillId="0" borderId="4" xfId="0" applyFont="1" applyBorder="1" applyAlignment="1">
      <alignment horizontal="center" vertical="center" wrapText="1"/>
    </xf>
    <xf numFmtId="0" fontId="52" fillId="0" borderId="75" xfId="0" applyFont="1" applyBorder="1" applyAlignment="1">
      <alignment horizontal="center"/>
    </xf>
    <xf numFmtId="0" fontId="53" fillId="0" borderId="76" xfId="0" applyFont="1" applyBorder="1" applyAlignment="1"/>
    <xf numFmtId="0" fontId="18" fillId="0" borderId="76" xfId="0" applyFont="1" applyBorder="1" applyAlignment="1"/>
    <xf numFmtId="0" fontId="18" fillId="0" borderId="77" xfId="0" applyFont="1" applyBorder="1" applyAlignment="1"/>
    <xf numFmtId="0" fontId="3" fillId="0" borderId="27" xfId="0" applyFont="1" applyBorder="1" applyAlignment="1">
      <alignment horizontal="center"/>
    </xf>
    <xf numFmtId="3" fontId="3" fillId="0" borderId="17" xfId="0" applyNumberFormat="1" applyFont="1" applyBorder="1"/>
    <xf numFmtId="3" fontId="3" fillId="0" borderId="18" xfId="0" applyNumberFormat="1" applyFont="1" applyBorder="1"/>
    <xf numFmtId="3" fontId="3" fillId="0" borderId="36" xfId="0" applyNumberFormat="1" applyFont="1" applyBorder="1"/>
    <xf numFmtId="3" fontId="3" fillId="0" borderId="37" xfId="0" applyNumberFormat="1" applyFont="1" applyBorder="1"/>
    <xf numFmtId="0" fontId="17" fillId="0" borderId="6" xfId="0" applyFont="1" applyBorder="1" applyAlignment="1">
      <alignment horizontal="right"/>
    </xf>
    <xf numFmtId="0" fontId="17" fillId="0" borderId="29" xfId="0" applyFont="1" applyBorder="1" applyAlignment="1">
      <alignment horizontal="right"/>
    </xf>
    <xf numFmtId="0" fontId="3" fillId="0" borderId="0" xfId="0" applyFont="1" applyAlignment="1">
      <alignment vertical="top" wrapText="1"/>
    </xf>
    <xf numFmtId="0" fontId="1" fillId="0" borderId="84" xfId="0" applyFont="1" applyBorder="1" applyAlignment="1"/>
    <xf numFmtId="0" fontId="1" fillId="0" borderId="32" xfId="0" applyFont="1" applyBorder="1" applyAlignment="1"/>
    <xf numFmtId="0" fontId="3" fillId="0" borderId="0" xfId="0" applyFont="1" applyAlignment="1">
      <alignment horizontal="left" indent="2"/>
    </xf>
    <xf numFmtId="3" fontId="3" fillId="0" borderId="85" xfId="0" applyNumberFormat="1" applyFont="1" applyBorder="1"/>
    <xf numFmtId="0" fontId="3" fillId="0" borderId="64" xfId="0" applyFont="1" applyBorder="1" applyAlignment="1">
      <alignment horizontal="left" indent="3"/>
    </xf>
    <xf numFmtId="3" fontId="3" fillId="0" borderId="48" xfId="0" applyNumberFormat="1" applyFont="1" applyBorder="1"/>
    <xf numFmtId="3" fontId="3" fillId="0" borderId="53" xfId="0" applyNumberFormat="1" applyFont="1" applyBorder="1"/>
    <xf numFmtId="0" fontId="3" fillId="0" borderId="6" xfId="0" applyFont="1" applyBorder="1" applyAlignment="1">
      <alignment horizontal="left" indent="3"/>
    </xf>
    <xf numFmtId="3" fontId="3" fillId="0" borderId="7" xfId="0" applyNumberFormat="1" applyFont="1" applyBorder="1"/>
    <xf numFmtId="3" fontId="3" fillId="0" borderId="8" xfId="0" applyNumberFormat="1" applyFont="1" applyBorder="1"/>
    <xf numFmtId="0" fontId="3" fillId="0" borderId="0" xfId="0" applyFont="1" applyAlignment="1">
      <alignment wrapText="1"/>
    </xf>
    <xf numFmtId="0" fontId="3" fillId="0" borderId="16" xfId="0" applyFont="1" applyFill="1" applyBorder="1" applyAlignment="1">
      <alignment horizontal="left" indent="3"/>
    </xf>
    <xf numFmtId="3" fontId="12" fillId="0" borderId="17" xfId="0" applyNumberFormat="1" applyFont="1" applyFill="1" applyBorder="1"/>
    <xf numFmtId="3" fontId="12" fillId="0" borderId="20" xfId="0" applyNumberFormat="1" applyFont="1" applyFill="1" applyBorder="1"/>
    <xf numFmtId="0" fontId="12" fillId="0" borderId="42" xfId="0" applyFont="1" applyFill="1" applyBorder="1"/>
    <xf numFmtId="0" fontId="1" fillId="0" borderId="0" xfId="0" applyFont="1" applyAlignment="1">
      <alignment horizontal="center"/>
    </xf>
    <xf numFmtId="3" fontId="3" fillId="0" borderId="20" xfId="0" applyNumberFormat="1" applyFont="1" applyFill="1" applyBorder="1"/>
    <xf numFmtId="0" fontId="17" fillId="0" borderId="0" xfId="0" applyFont="1" applyFill="1"/>
    <xf numFmtId="0" fontId="3" fillId="0" borderId="0" xfId="0" applyFont="1" applyFill="1"/>
    <xf numFmtId="0" fontId="3" fillId="0" borderId="0" xfId="0" applyFont="1" applyFill="1" applyAlignment="1">
      <alignment wrapText="1"/>
    </xf>
    <xf numFmtId="3" fontId="12" fillId="0" borderId="48" xfId="0" applyNumberFormat="1" applyFont="1" applyFill="1" applyBorder="1"/>
    <xf numFmtId="3" fontId="17" fillId="0" borderId="1" xfId="0" applyNumberFormat="1" applyFont="1" applyFill="1" applyBorder="1"/>
    <xf numFmtId="0" fontId="1" fillId="0" borderId="0" xfId="0" applyFont="1" applyAlignment="1">
      <alignment wrapText="1"/>
    </xf>
    <xf numFmtId="0" fontId="3" fillId="0" borderId="16" xfId="0" applyFont="1" applyBorder="1" applyAlignment="1">
      <alignment horizontal="left" indent="2"/>
    </xf>
    <xf numFmtId="0" fontId="3" fillId="0" borderId="63" xfId="0" applyFont="1" applyBorder="1"/>
    <xf numFmtId="3" fontId="3" fillId="0" borderId="62" xfId="0" applyNumberFormat="1" applyFont="1" applyBorder="1"/>
    <xf numFmtId="3" fontId="3" fillId="0" borderId="61" xfId="0" applyNumberFormat="1" applyFont="1" applyBorder="1"/>
    <xf numFmtId="0" fontId="3" fillId="0" borderId="60" xfId="0" applyFont="1" applyBorder="1" applyAlignment="1">
      <alignment horizontal="left" wrapText="1" indent="2"/>
    </xf>
    <xf numFmtId="3" fontId="3" fillId="0" borderId="52" xfId="0" applyNumberFormat="1" applyFont="1" applyBorder="1"/>
    <xf numFmtId="3" fontId="3" fillId="0" borderId="54" xfId="0" applyNumberFormat="1" applyFont="1" applyBorder="1"/>
    <xf numFmtId="0" fontId="1" fillId="0" borderId="0" xfId="0" applyFont="1" applyAlignment="1">
      <alignment horizontal="left"/>
    </xf>
    <xf numFmtId="0" fontId="17" fillId="0" borderId="4" xfId="0" applyFont="1" applyBorder="1" applyAlignment="1">
      <alignment horizontal="center" vertical="center" wrapText="1"/>
    </xf>
    <xf numFmtId="0" fontId="3" fillId="0" borderId="0" xfId="0" applyFont="1" applyAlignment="1">
      <alignment horizontal="center" wrapText="1"/>
    </xf>
    <xf numFmtId="0" fontId="22" fillId="0" borderId="30" xfId="0" applyFont="1" applyBorder="1" applyAlignment="1">
      <alignment vertical="top"/>
    </xf>
    <xf numFmtId="3" fontId="22" fillId="0" borderId="48" xfId="0" applyNumberFormat="1" applyFont="1" applyBorder="1"/>
    <xf numFmtId="3" fontId="22" fillId="0" borderId="53" xfId="0" applyNumberFormat="1" applyFont="1" applyBorder="1"/>
    <xf numFmtId="0" fontId="3" fillId="0" borderId="86" xfId="0" applyFont="1" applyBorder="1" applyAlignment="1">
      <alignment horizontal="left" indent="1"/>
    </xf>
    <xf numFmtId="0" fontId="3" fillId="0" borderId="10" xfId="0" applyFont="1" applyBorder="1" applyAlignment="1">
      <alignment horizontal="left" indent="1"/>
    </xf>
    <xf numFmtId="0" fontId="3" fillId="0" borderId="11" xfId="0" applyFont="1" applyBorder="1" applyAlignment="1">
      <alignment horizontal="center" vertical="top" wrapText="1"/>
    </xf>
    <xf numFmtId="3" fontId="12" fillId="0" borderId="14" xfId="0" applyNumberFormat="1" applyFont="1" applyBorder="1"/>
    <xf numFmtId="3" fontId="12" fillId="0" borderId="11" xfId="0" applyNumberFormat="1" applyFont="1" applyBorder="1"/>
    <xf numFmtId="3" fontId="17" fillId="0" borderId="11" xfId="0" applyNumberFormat="1" applyFont="1" applyBorder="1"/>
    <xf numFmtId="0" fontId="39" fillId="0" borderId="0" xfId="13" applyFont="1"/>
    <xf numFmtId="0" fontId="33" fillId="0" borderId="0" xfId="13" applyFont="1"/>
    <xf numFmtId="0" fontId="59" fillId="0" borderId="0" xfId="13" applyFont="1"/>
    <xf numFmtId="3" fontId="60" fillId="0" borderId="0" xfId="13" applyNumberFormat="1" applyFont="1" applyAlignment="1"/>
    <xf numFmtId="0" fontId="32" fillId="0" borderId="0" xfId="52" applyFont="1"/>
    <xf numFmtId="0" fontId="32" fillId="5" borderId="0" xfId="53" applyFont="1" applyFill="1"/>
    <xf numFmtId="0" fontId="39" fillId="5" borderId="0" xfId="53" applyFont="1" applyFill="1"/>
    <xf numFmtId="0" fontId="62" fillId="5" borderId="0" xfId="53" applyFont="1" applyFill="1"/>
    <xf numFmtId="0" fontId="33" fillId="5" borderId="0" xfId="53" applyFont="1" applyFill="1" applyAlignment="1">
      <alignment wrapText="1"/>
    </xf>
    <xf numFmtId="0" fontId="32" fillId="5" borderId="0" xfId="52" applyFill="1"/>
    <xf numFmtId="0" fontId="32" fillId="0" borderId="0" xfId="52"/>
    <xf numFmtId="0" fontId="53" fillId="0" borderId="0" xfId="13" applyFont="1"/>
    <xf numFmtId="0" fontId="39" fillId="6" borderId="0" xfId="52" applyFont="1" applyFill="1" applyAlignment="1">
      <alignment horizontal="centerContinuous"/>
    </xf>
    <xf numFmtId="0" fontId="63" fillId="0" borderId="0" xfId="13" applyFont="1"/>
    <xf numFmtId="0" fontId="33" fillId="6" borderId="0" xfId="52" applyFont="1" applyFill="1" applyAlignment="1">
      <alignment horizontal="centerContinuous"/>
    </xf>
    <xf numFmtId="0" fontId="33" fillId="6" borderId="0" xfId="52" applyFont="1" applyFill="1"/>
    <xf numFmtId="0" fontId="64" fillId="0" borderId="0" xfId="0" applyFont="1" applyAlignment="1"/>
    <xf numFmtId="9" fontId="24" fillId="0" borderId="0" xfId="51" applyFont="1"/>
    <xf numFmtId="0" fontId="3" fillId="0" borderId="0" xfId="0" applyFont="1" applyFill="1" applyAlignment="1">
      <alignment horizontal="left" wrapText="1"/>
    </xf>
    <xf numFmtId="0" fontId="3" fillId="0" borderId="0" xfId="0" applyFont="1" applyAlignment="1">
      <alignment horizontal="left" wrapText="1"/>
    </xf>
    <xf numFmtId="0" fontId="33" fillId="5" borderId="0" xfId="53" applyFont="1" applyFill="1" applyAlignment="1">
      <alignment horizontal="center"/>
    </xf>
    <xf numFmtId="0" fontId="61" fillId="5" borderId="0" xfId="53" applyFont="1" applyFill="1" applyAlignment="1">
      <alignment horizontal="center"/>
    </xf>
    <xf numFmtId="0" fontId="3" fillId="0" borderId="68" xfId="0" applyFont="1" applyFill="1" applyBorder="1" applyAlignment="1">
      <alignment horizontal="left" indent="4"/>
    </xf>
    <xf numFmtId="0" fontId="3" fillId="0" borderId="28" xfId="0" applyFont="1" applyBorder="1" applyAlignment="1">
      <alignment vertical="top" wrapText="1"/>
    </xf>
    <xf numFmtId="3" fontId="66" fillId="0" borderId="0" xfId="0" applyNumberFormat="1" applyFont="1" applyBorder="1"/>
    <xf numFmtId="0" fontId="1" fillId="0" borderId="0" xfId="0" applyFont="1" applyAlignment="1"/>
    <xf numFmtId="0" fontId="3" fillId="0" borderId="0" xfId="0" applyFont="1"/>
    <xf numFmtId="0" fontId="1" fillId="0" borderId="32" xfId="0" applyFont="1" applyBorder="1" applyAlignment="1"/>
    <xf numFmtId="3" fontId="3" fillId="0" borderId="7" xfId="0" applyNumberFormat="1" applyFont="1" applyBorder="1"/>
    <xf numFmtId="0" fontId="14" fillId="0" borderId="0" xfId="0" applyFont="1" applyAlignment="1">
      <alignment horizontal="center"/>
    </xf>
    <xf numFmtId="3" fontId="31" fillId="0" borderId="69" xfId="0" applyNumberFormat="1" applyFont="1" applyBorder="1"/>
    <xf numFmtId="3" fontId="31" fillId="0" borderId="20" xfId="0" applyNumberFormat="1" applyFont="1" applyBorder="1"/>
    <xf numFmtId="3" fontId="31" fillId="0" borderId="42" xfId="0" applyNumberFormat="1" applyFont="1" applyBorder="1"/>
    <xf numFmtId="3" fontId="17" fillId="0" borderId="87" xfId="0" applyNumberFormat="1" applyFont="1" applyBorder="1"/>
    <xf numFmtId="3" fontId="17" fillId="0" borderId="39" xfId="0" applyNumberFormat="1" applyFont="1" applyBorder="1"/>
    <xf numFmtId="3" fontId="3" fillId="0" borderId="32" xfId="0" applyNumberFormat="1" applyFont="1" applyBorder="1"/>
    <xf numFmtId="0" fontId="3" fillId="0" borderId="15" xfId="0" applyFont="1" applyBorder="1" applyAlignment="1"/>
    <xf numFmtId="0" fontId="12" fillId="0" borderId="42" xfId="0" applyFont="1" applyFill="1" applyBorder="1" applyAlignment="1">
      <alignment vertical="top"/>
    </xf>
    <xf numFmtId="3" fontId="11" fillId="0" borderId="20" xfId="0" applyNumberFormat="1" applyFont="1" applyFill="1" applyBorder="1"/>
    <xf numFmtId="3" fontId="11" fillId="0" borderId="21" xfId="0" applyNumberFormat="1" applyFont="1" applyFill="1" applyBorder="1"/>
    <xf numFmtId="0" fontId="18" fillId="0" borderId="0" xfId="0" applyFont="1" applyFill="1" applyAlignment="1"/>
    <xf numFmtId="0" fontId="12" fillId="0" borderId="0" xfId="0" applyFont="1" applyFill="1"/>
    <xf numFmtId="0" fontId="11" fillId="0" borderId="0" xfId="0" applyFont="1" applyFill="1"/>
    <xf numFmtId="43" fontId="12" fillId="0" borderId="0" xfId="1" applyNumberFormat="1" applyFont="1"/>
    <xf numFmtId="3" fontId="21" fillId="0" borderId="88" xfId="0" applyNumberFormat="1" applyFont="1" applyBorder="1"/>
    <xf numFmtId="3" fontId="21" fillId="0" borderId="89" xfId="0" applyNumberFormat="1" applyFont="1" applyBorder="1"/>
    <xf numFmtId="3" fontId="21" fillId="0" borderId="7" xfId="0" applyNumberFormat="1" applyFont="1" applyBorder="1"/>
    <xf numFmtId="0" fontId="3" fillId="0" borderId="1" xfId="0" applyFont="1" applyFill="1" applyBorder="1" applyAlignment="1">
      <alignment horizontal="center" vertical="top" wrapText="1"/>
    </xf>
    <xf numFmtId="0" fontId="70" fillId="0" borderId="0" xfId="0" applyFont="1" applyBorder="1" applyAlignment="1">
      <alignment horizontal="left" indent="3"/>
    </xf>
    <xf numFmtId="3" fontId="3" fillId="0" borderId="17" xfId="0" applyNumberFormat="1" applyFont="1" applyFill="1" applyBorder="1"/>
    <xf numFmtId="3" fontId="3" fillId="0" borderId="48" xfId="0" applyNumberFormat="1" applyFont="1" applyFill="1" applyBorder="1"/>
    <xf numFmtId="3" fontId="3" fillId="0" borderId="7" xfId="0" applyNumberFormat="1" applyFont="1" applyFill="1" applyBorder="1"/>
    <xf numFmtId="0" fontId="3" fillId="0" borderId="13" xfId="0" applyFont="1" applyFill="1" applyBorder="1" applyAlignment="1">
      <alignment horizontal="center" vertical="top" wrapText="1"/>
    </xf>
    <xf numFmtId="3" fontId="3" fillId="0" borderId="90" xfId="0" applyNumberFormat="1" applyFont="1" applyBorder="1"/>
    <xf numFmtId="3" fontId="3" fillId="0" borderId="11" xfId="0" applyNumberFormat="1" applyFont="1" applyBorder="1"/>
    <xf numFmtId="3" fontId="3" fillId="0" borderId="2" xfId="0" applyNumberFormat="1" applyFont="1" applyBorder="1"/>
    <xf numFmtId="3" fontId="19" fillId="0" borderId="42" xfId="0" applyNumberFormat="1" applyFont="1" applyBorder="1"/>
    <xf numFmtId="3" fontId="19" fillId="0" borderId="20" xfId="0" applyNumberFormat="1" applyFont="1" applyBorder="1"/>
    <xf numFmtId="3" fontId="19" fillId="0" borderId="69" xfId="0" applyNumberFormat="1" applyFont="1" applyBorder="1"/>
    <xf numFmtId="3" fontId="17" fillId="0" borderId="6" xfId="0" applyNumberFormat="1" applyFont="1" applyFill="1" applyBorder="1" applyAlignment="1">
      <alignment horizontal="center" wrapText="1"/>
    </xf>
    <xf numFmtId="3" fontId="17" fillId="0" borderId="7" xfId="0" applyNumberFormat="1" applyFont="1" applyFill="1" applyBorder="1" applyAlignment="1">
      <alignment horizontal="center" wrapText="1"/>
    </xf>
    <xf numFmtId="164" fontId="17" fillId="0" borderId="8" xfId="1" applyNumberFormat="1" applyFont="1" applyBorder="1" applyAlignment="1">
      <alignment horizontal="center" wrapText="1"/>
    </xf>
    <xf numFmtId="3" fontId="17" fillId="0" borderId="7" xfId="0" applyNumberFormat="1" applyFont="1" applyFill="1" applyBorder="1"/>
    <xf numFmtId="3" fontId="3" fillId="0" borderId="21" xfId="0" applyNumberFormat="1" applyFont="1" applyBorder="1" applyAlignment="1">
      <alignment horizontal="right"/>
    </xf>
    <xf numFmtId="0" fontId="38" fillId="0" borderId="0" xfId="13" applyFont="1" applyBorder="1" applyAlignment="1"/>
    <xf numFmtId="0" fontId="33" fillId="0" borderId="0" xfId="13" applyFont="1" applyBorder="1" applyAlignment="1"/>
    <xf numFmtId="0" fontId="3" fillId="0" borderId="0" xfId="0" applyFont="1" applyAlignment="1">
      <alignment horizontal="left" vertical="top"/>
    </xf>
    <xf numFmtId="0" fontId="69" fillId="0" borderId="0" xfId="0" applyFont="1" applyAlignment="1">
      <alignment horizontal="left" vertical="top"/>
    </xf>
    <xf numFmtId="0" fontId="15" fillId="0" borderId="0" xfId="0" applyFont="1" applyAlignment="1">
      <alignment horizontal="center"/>
    </xf>
    <xf numFmtId="0" fontId="16"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17" fillId="0" borderId="3"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4" fillId="0" borderId="0" xfId="0" applyFont="1" applyAlignment="1">
      <alignment horizontal="center"/>
    </xf>
    <xf numFmtId="0" fontId="17" fillId="0" borderId="12" xfId="0" applyFont="1" applyBorder="1" applyAlignment="1">
      <alignment horizontal="center" vertical="center"/>
    </xf>
    <xf numFmtId="0" fontId="17" fillId="0" borderId="10" xfId="0" applyFont="1" applyBorder="1" applyAlignment="1">
      <alignment horizontal="center" vertical="center"/>
    </xf>
    <xf numFmtId="0" fontId="12" fillId="0" borderId="0" xfId="0" applyFont="1" applyAlignment="1">
      <alignment horizont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 fillId="0" borderId="0" xfId="0" applyFont="1" applyAlignment="1">
      <alignment horizontal="center"/>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35" fillId="0" borderId="0" xfId="0" applyFont="1" applyAlignment="1">
      <alignment wrapText="1"/>
    </xf>
    <xf numFmtId="0" fontId="36" fillId="0" borderId="0" xfId="0" applyFont="1" applyAlignment="1">
      <alignment wrapText="1"/>
    </xf>
    <xf numFmtId="0" fontId="19" fillId="0" borderId="0" xfId="0" applyFont="1" applyAlignment="1">
      <alignment horizontal="left" vertical="top"/>
    </xf>
    <xf numFmtId="0" fontId="17" fillId="0" borderId="12"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 xfId="0" applyFont="1" applyBorder="1" applyAlignment="1">
      <alignment horizontal="center" vertical="center" wrapText="1"/>
    </xf>
    <xf numFmtId="0" fontId="11" fillId="0" borderId="0" xfId="0" applyFont="1" applyAlignment="1">
      <alignment horizontal="center"/>
    </xf>
    <xf numFmtId="0" fontId="12" fillId="0" borderId="32" xfId="0" applyFont="1" applyBorder="1" applyAlignment="1">
      <alignment horizontal="center"/>
    </xf>
    <xf numFmtId="0" fontId="21" fillId="0" borderId="47" xfId="0" applyFont="1" applyBorder="1" applyAlignment="1">
      <alignment horizontal="left" vertical="top" wrapText="1"/>
    </xf>
    <xf numFmtId="0" fontId="54" fillId="0" borderId="81" xfId="0" applyFont="1" applyFill="1" applyBorder="1" applyAlignment="1">
      <alignment horizontal="left" vertical="top" wrapText="1"/>
    </xf>
    <xf numFmtId="0" fontId="56" fillId="0" borderId="81" xfId="0" applyFont="1" applyFill="1" applyBorder="1" applyAlignment="1">
      <alignment horizontal="left" vertical="top" wrapText="1"/>
    </xf>
    <xf numFmtId="0" fontId="56" fillId="0" borderId="82" xfId="0" applyFont="1" applyFill="1" applyBorder="1" applyAlignment="1">
      <alignment horizontal="left" vertical="top" wrapText="1"/>
    </xf>
    <xf numFmtId="0" fontId="56" fillId="0" borderId="47" xfId="0" applyFont="1" applyFill="1" applyBorder="1" applyAlignment="1">
      <alignment horizontal="left" vertical="top" wrapText="1"/>
    </xf>
    <xf numFmtId="0" fontId="56" fillId="0" borderId="50" xfId="0" applyFont="1" applyFill="1" applyBorder="1" applyAlignment="1">
      <alignment horizontal="left" vertical="top" wrapText="1"/>
    </xf>
    <xf numFmtId="0" fontId="25" fillId="0" borderId="81" xfId="0" applyFont="1" applyBorder="1" applyAlignment="1">
      <alignment horizontal="left" vertical="top" wrapText="1"/>
    </xf>
    <xf numFmtId="0" fontId="22" fillId="0" borderId="81" xfId="0" applyFont="1" applyBorder="1" applyAlignment="1">
      <alignment horizontal="left" vertical="top" wrapText="1"/>
    </xf>
    <xf numFmtId="0" fontId="22" fillId="0" borderId="82" xfId="0" applyFont="1" applyBorder="1" applyAlignment="1">
      <alignment horizontal="left" vertical="top" wrapText="1"/>
    </xf>
    <xf numFmtId="0" fontId="22" fillId="0" borderId="47" xfId="0" applyFont="1" applyBorder="1" applyAlignment="1">
      <alignment horizontal="left" vertical="top" wrapText="1"/>
    </xf>
    <xf numFmtId="0" fontId="22" fillId="0" borderId="50" xfId="0" applyFont="1" applyBorder="1" applyAlignment="1">
      <alignment horizontal="left" vertical="top" wrapText="1"/>
    </xf>
    <xf numFmtId="0" fontId="22" fillId="0" borderId="38" xfId="0" applyFont="1" applyBorder="1" applyAlignment="1">
      <alignment horizontal="left" vertical="top" wrapText="1"/>
    </xf>
    <xf numFmtId="0" fontId="22" fillId="0" borderId="28" xfId="0" applyFont="1" applyBorder="1" applyAlignment="1">
      <alignment horizontal="left" vertical="top" wrapText="1"/>
    </xf>
    <xf numFmtId="0" fontId="20"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0" fontId="3" fillId="0" borderId="0" xfId="0" applyFont="1" applyBorder="1" applyAlignment="1">
      <alignment horizontal="center"/>
    </xf>
    <xf numFmtId="0" fontId="3" fillId="0" borderId="32" xfId="0" applyFont="1" applyBorder="1" applyAlignment="1">
      <alignment horizontal="center"/>
    </xf>
    <xf numFmtId="0" fontId="21" fillId="0" borderId="51" xfId="0" applyFont="1" applyBorder="1" applyAlignment="1">
      <alignment horizontal="center" vertical="top"/>
    </xf>
    <xf numFmtId="0" fontId="21" fillId="0" borderId="29" xfId="0" applyFont="1" applyBorder="1" applyAlignment="1">
      <alignment horizontal="center" vertical="top"/>
    </xf>
    <xf numFmtId="0" fontId="25" fillId="0" borderId="38" xfId="0" applyFont="1" applyBorder="1" applyAlignment="1">
      <alignment horizontal="left" vertical="top" wrapText="1"/>
    </xf>
    <xf numFmtId="0" fontId="25" fillId="0" borderId="38" xfId="0" applyFont="1" applyBorder="1" applyAlignment="1">
      <alignment horizontal="left" vertical="top"/>
    </xf>
    <xf numFmtId="0" fontId="25" fillId="0" borderId="28" xfId="0" applyFont="1" applyBorder="1" applyAlignment="1">
      <alignment horizontal="left" vertical="top"/>
    </xf>
    <xf numFmtId="0" fontId="21" fillId="0" borderId="39" xfId="0" applyFont="1" applyBorder="1" applyAlignment="1">
      <alignment horizontal="right" vertical="top"/>
    </xf>
    <xf numFmtId="0" fontId="21" fillId="0" borderId="47" xfId="0" applyFont="1" applyBorder="1" applyAlignment="1">
      <alignment horizontal="left" vertical="top"/>
    </xf>
    <xf numFmtId="0" fontId="21" fillId="0" borderId="50" xfId="0" applyFont="1" applyBorder="1" applyAlignment="1">
      <alignment horizontal="left" vertical="top"/>
    </xf>
    <xf numFmtId="0" fontId="3" fillId="0" borderId="0" xfId="0" applyFont="1" applyAlignment="1">
      <alignment horizontal="center" wrapText="1"/>
    </xf>
    <xf numFmtId="0" fontId="29" fillId="0" borderId="4"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80" xfId="0" applyFont="1" applyBorder="1" applyAlignment="1">
      <alignment horizontal="center" vertical="center" wrapText="1"/>
    </xf>
    <xf numFmtId="0" fontId="3" fillId="0" borderId="0" xfId="0" applyFont="1" applyFill="1" applyAlignment="1">
      <alignment horizontal="center" wrapText="1"/>
    </xf>
    <xf numFmtId="0" fontId="28" fillId="0" borderId="0" xfId="0" applyFont="1" applyAlignment="1">
      <alignment horizontal="left"/>
    </xf>
    <xf numFmtId="0" fontId="17" fillId="0" borderId="4" xfId="0" applyFont="1" applyFill="1" applyBorder="1" applyAlignment="1">
      <alignment horizontal="center" vertical="center" wrapText="1"/>
    </xf>
    <xf numFmtId="0" fontId="17" fillId="0" borderId="57" xfId="0" applyFont="1" applyFill="1" applyBorder="1" applyAlignment="1">
      <alignment horizontal="center" vertical="center" wrapText="1"/>
    </xf>
    <xf numFmtId="0" fontId="17" fillId="0" borderId="80" xfId="0" applyFont="1" applyFill="1" applyBorder="1" applyAlignment="1">
      <alignment horizontal="center" vertical="center" wrapText="1"/>
    </xf>
    <xf numFmtId="0" fontId="3" fillId="0" borderId="0" xfId="0" applyFont="1" applyFill="1" applyAlignment="1">
      <alignment horizontal="left" wrapText="1"/>
    </xf>
    <xf numFmtId="0" fontId="3" fillId="0" borderId="0" xfId="0" applyFont="1" applyAlignment="1">
      <alignment horizontal="left" wrapText="1"/>
    </xf>
    <xf numFmtId="0" fontId="17" fillId="0" borderId="56"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11" xfId="0" applyFont="1" applyBorder="1" applyAlignment="1">
      <alignment horizontal="center" vertical="center"/>
    </xf>
    <xf numFmtId="0" fontId="17" fillId="0" borderId="14" xfId="0" applyFont="1" applyBorder="1" applyAlignment="1">
      <alignment horizontal="center" vertical="center"/>
    </xf>
    <xf numFmtId="0" fontId="17" fillId="0" borderId="2" xfId="0" applyFont="1" applyBorder="1" applyAlignment="1">
      <alignment horizontal="center" vertical="center"/>
    </xf>
    <xf numFmtId="0" fontId="17" fillId="0" borderId="91" xfId="0" applyFont="1" applyBorder="1" applyAlignment="1">
      <alignment horizontal="center" vertical="center" wrapText="1"/>
    </xf>
    <xf numFmtId="0" fontId="17" fillId="0" borderId="92" xfId="0" applyFont="1" applyBorder="1" applyAlignment="1">
      <alignment horizontal="center" vertical="center" wrapText="1"/>
    </xf>
    <xf numFmtId="0" fontId="17" fillId="0" borderId="93" xfId="0" applyFont="1" applyBorder="1" applyAlignment="1">
      <alignment horizontal="center" vertical="center" wrapText="1"/>
    </xf>
    <xf numFmtId="0" fontId="33" fillId="6" borderId="0" xfId="52" applyFont="1" applyFill="1" applyAlignment="1">
      <alignment vertical="top" wrapText="1"/>
    </xf>
    <xf numFmtId="0" fontId="33" fillId="6" borderId="0" xfId="13" applyFont="1" applyFill="1" applyAlignment="1">
      <alignment vertical="top" wrapText="1"/>
    </xf>
    <xf numFmtId="3" fontId="39" fillId="5" borderId="0" xfId="53" applyNumberFormat="1" applyFont="1" applyFill="1" applyAlignment="1">
      <alignment horizontal="center"/>
    </xf>
    <xf numFmtId="0" fontId="39" fillId="5" borderId="0" xfId="53" applyFont="1" applyFill="1" applyAlignment="1">
      <alignment horizontal="center"/>
    </xf>
    <xf numFmtId="3" fontId="33" fillId="5" borderId="0" xfId="53" applyNumberFormat="1" applyFont="1" applyFill="1" applyAlignment="1">
      <alignment horizontal="center"/>
    </xf>
    <xf numFmtId="0" fontId="33" fillId="5" borderId="0" xfId="53" applyFont="1" applyFill="1" applyAlignment="1">
      <alignment horizontal="center"/>
    </xf>
    <xf numFmtId="0" fontId="61" fillId="5" borderId="0" xfId="53" applyFont="1" applyFill="1" applyAlignment="1">
      <alignment horizontal="center"/>
    </xf>
    <xf numFmtId="0" fontId="65" fillId="0" borderId="0" xfId="0" applyFont="1" applyAlignment="1">
      <alignment horizontal="left" vertical="justify"/>
    </xf>
    <xf numFmtId="0" fontId="68" fillId="0" borderId="0" xfId="0" applyFont="1" applyAlignment="1">
      <alignment horizontal="left" vertical="justify"/>
    </xf>
  </cellXfs>
  <cellStyles count="56">
    <cellStyle name="Body" xfId="20"/>
    <cellStyle name="Calc Currency (0)" xfId="21"/>
    <cellStyle name="Comma" xfId="1" builtinId="3"/>
    <cellStyle name="Comma 2" xfId="3"/>
    <cellStyle name="Comma 2 2" xfId="4"/>
    <cellStyle name="Comma 2 3" xfId="49"/>
    <cellStyle name="Comma 3" xfId="5"/>
    <cellStyle name="Comma 4" xfId="6"/>
    <cellStyle name="Comma 4 2" xfId="7"/>
    <cellStyle name="Comma 5" xfId="43"/>
    <cellStyle name="Comma 6" xfId="44"/>
    <cellStyle name="Copied" xfId="22"/>
    <cellStyle name="Currency 2" xfId="8"/>
    <cellStyle name="Currency 2 2" xfId="9"/>
    <cellStyle name="Currency 3" xfId="10"/>
    <cellStyle name="Currency 4" xfId="11"/>
    <cellStyle name="Currency 4 2" xfId="12"/>
    <cellStyle name="Currency 5" xfId="45"/>
    <cellStyle name="Currency 6" xfId="46"/>
    <cellStyle name="Entered" xfId="23"/>
    <cellStyle name="Grey" xfId="24"/>
    <cellStyle name="Header1" xfId="25"/>
    <cellStyle name="Header2" xfId="26"/>
    <cellStyle name="Input [yellow]" xfId="27"/>
    <cellStyle name="Normal" xfId="0" builtinId="0"/>
    <cellStyle name="Normal - Style1" xfId="28"/>
    <cellStyle name="Normal 2" xfId="13"/>
    <cellStyle name="Normal 2 2" xfId="29"/>
    <cellStyle name="Normal 2 3" xfId="50"/>
    <cellStyle name="Normal 3" xfId="2"/>
    <cellStyle name="Normal 3 2" xfId="30"/>
    <cellStyle name="Normal 3 3" xfId="31"/>
    <cellStyle name="Normal 4" xfId="14"/>
    <cellStyle name="Normal 4 2" xfId="47"/>
    <cellStyle name="Normal 5" xfId="19"/>
    <cellStyle name="Normal 5 2" xfId="54"/>
    <cellStyle name="Normal 6" xfId="48"/>
    <cellStyle name="Normal 6 2" xfId="55"/>
    <cellStyle name="Normal_Appendix Exhibits.FINAL 2" xfId="52"/>
    <cellStyle name="Normal_Sheet1 2" xfId="53"/>
    <cellStyle name="Percent" xfId="51" builtinId="5"/>
    <cellStyle name="Percent [2]" xfId="32"/>
    <cellStyle name="Percent 2" xfId="15"/>
    <cellStyle name="Percent 2 2" xfId="16"/>
    <cellStyle name="Percent 3" xfId="17"/>
    <cellStyle name="Percent 3 2" xfId="18"/>
    <cellStyle name="RevList" xfId="33"/>
    <cellStyle name="StyleName1" xfId="34"/>
    <cellStyle name="StyleName2" xfId="35"/>
    <cellStyle name="StyleName3" xfId="36"/>
    <cellStyle name="StyleName4" xfId="37"/>
    <cellStyle name="StyleName5" xfId="38"/>
    <cellStyle name="StyleName6" xfId="39"/>
    <cellStyle name="StyleName7" xfId="40"/>
    <cellStyle name="StyleName8" xfId="41"/>
    <cellStyle name="Subtotal" xfId="42"/>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xdr:row>
          <xdr:rowOff>104775</xdr:rowOff>
        </xdr:from>
        <xdr:to>
          <xdr:col>11</xdr:col>
          <xdr:colOff>457200</xdr:colOff>
          <xdr:row>30</xdr:row>
          <xdr:rowOff>104775</xdr:rowOff>
        </xdr:to>
        <xdr:sp macro="" textlink="">
          <xdr:nvSpPr>
            <xdr:cNvPr id="18433" name="Object 1" hidden="1">
              <a:extLst>
                <a:ext uri="{63B3BB69-23CF-44E3-9099-C40C66FF867C}">
                  <a14:compatExt spid="_x0000_s18433"/>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binet\R30HSS1D-HQ1\FD\CC-1222_BFPU\2012\FY%202012%20Form\BEAMS%20Load%20Sheets\SPE\Consolidated%20BEAMS%20Load%20Sheet%20Positions_F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sfaherty\Local%20Settings\Temporary%20Internet%20Files\Content.Outlook\IZPS47LJ\USMS%20OCDETF%20FY2012%20Cost%20Mo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racolevas\Local%20Settings\Temporary%20Internet%20Files\OLKF\PayrollCalculations18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Q1-FPI\FMD_BUDGET\BUDGET\2005FinPln\Qtrly%20Status%20Rpt%20to%20DOJ\2nd%20QTR\Mod.Final.QSR.approved%20by%20DD.%20sent%20to%20DOJ%205%2009%2005%20REVISED%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racolevas\Local%20Settings\Temporary%20Internet%20Files\OLKF\StaffingInpu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q-file-003\common\DO\CC-0013-DDPO\RAU\z%20-%20Staff%20Folders\Caroline\Reimbursable%20Accounts\Victim%20Specialist\FY%202008\FY%202009%20VS%20Projection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Budget_Staff\2012%20Products\FY%2012%20Formulation\FY%2012%20OMB%20Submission\FY12%20Component%20Submission\FY12%20Component%20Submission%20Drafts\FBI\Myfiles\BUDGET\2007DEPT\Backup\Current%20Services\May%20Estimate\StaffingInpu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AMS Load Sheets"/>
      <sheetName val="Positions Pivot"/>
      <sheetName val="FY 2012 Positions Data"/>
      <sheetName val="Drop Downs"/>
      <sheetName val="SOC Reference"/>
      <sheetName val="Journal Structure"/>
    </sheetNames>
    <sheetDataSet>
      <sheetData sheetId="0"/>
      <sheetData sheetId="1"/>
      <sheetData sheetId="2"/>
      <sheetData sheetId="3">
        <row r="1">
          <cell r="B1" t="str">
            <v>Appropriation</v>
          </cell>
          <cell r="F1" t="str">
            <v>Item</v>
          </cell>
        </row>
        <row r="2">
          <cell r="A2" t="str">
            <v>Office of Victim Assistance</v>
          </cell>
          <cell r="B2" t="str">
            <v>S&amp;E</v>
          </cell>
          <cell r="C2" t="str">
            <v>Enhancements</v>
          </cell>
          <cell r="D2" t="str">
            <v>Computer Intrusions</v>
          </cell>
          <cell r="E2" t="str">
            <v>2012 Pay Raise</v>
          </cell>
          <cell r="F2" t="str">
            <v>2012 Pay Raise</v>
          </cell>
          <cell r="G2" t="str">
            <v>1    Director's Office</v>
          </cell>
          <cell r="H2" t="str">
            <v>HQ</v>
          </cell>
          <cell r="I2" t="str">
            <v>Special Agent, Field</v>
          </cell>
        </row>
        <row r="3">
          <cell r="A3" t="str">
            <v>BEAMS Administrative</v>
          </cell>
          <cell r="B3" t="str">
            <v>Construction</v>
          </cell>
          <cell r="C3" t="str">
            <v>Program Offsets</v>
          </cell>
          <cell r="D3" t="str">
            <v>Weapons of Mass Destruction</v>
          </cell>
          <cell r="E3" t="str">
            <v>Annualization of FY 10 Personnel Enhancements</v>
          </cell>
          <cell r="F3" t="str">
            <v>Advanced Electronic Surveillance - Data Intercept Technology</v>
          </cell>
          <cell r="G3" t="str">
            <v>2    EAD Information and Technology Branch</v>
          </cell>
          <cell r="H3" t="str">
            <v>Field</v>
          </cell>
          <cell r="I3" t="str">
            <v>Special Agent, HQ</v>
          </cell>
        </row>
        <row r="4">
          <cell r="A4" t="str">
            <v>Director's Office (DO)</v>
          </cell>
          <cell r="B4" t="str">
            <v>Reimbursable</v>
          </cell>
          <cell r="C4" t="str">
            <v>ATBs - Annualization of Prior Year Increases</v>
          </cell>
          <cell r="D4" t="str">
            <v>Terrorism</v>
          </cell>
          <cell r="E4" t="str">
            <v>Annualization of FY 11 Personnel Enhancements</v>
          </cell>
          <cell r="F4" t="str">
            <v>Advanced Electronic Surveillance - Remote Operations</v>
          </cell>
          <cell r="G4" t="str">
            <v>3    Associate Deputy Director</v>
          </cell>
          <cell r="H4" t="str">
            <v>Legat</v>
          </cell>
          <cell r="I4" t="str">
            <v>Special Operations Group</v>
          </cell>
        </row>
        <row r="5">
          <cell r="A5" t="str">
            <v>Office of Professional Responsibility (OPR)</v>
          </cell>
          <cell r="C5" t="str">
            <v>ATBs - Non-recurral of Prior Year Increases</v>
          </cell>
          <cell r="D5" t="str">
            <v>Foreign Counterintelligence</v>
          </cell>
          <cell r="E5" t="str">
            <v>Annualization of Jan., 2011 Pay Raise</v>
          </cell>
          <cell r="F5" t="str">
            <v>Advanced Electronic Surveillance - Special Projects Technology</v>
          </cell>
          <cell r="G5" t="str">
            <v>4    EAD Human Resources Branch</v>
          </cell>
          <cell r="I5" t="str">
            <v>Intelligence Analyst, Field</v>
          </cell>
        </row>
        <row r="6">
          <cell r="A6" t="str">
            <v>Office of Equal Employment Opportunity Affairs (OEEOA)</v>
          </cell>
          <cell r="C6" t="str">
            <v>ATBs - Inflation Adjustments/Increases</v>
          </cell>
          <cell r="D6" t="str">
            <v>Operational Enablers</v>
          </cell>
          <cell r="E6" t="str">
            <v>Aviation Fuel</v>
          </cell>
          <cell r="F6" t="str">
            <v>Advanced Electronic Surveillance - Telecommunications Intercept Collection Technology</v>
          </cell>
          <cell r="G6" t="str">
            <v>5    EAD National Security Branch</v>
          </cell>
          <cell r="I6" t="str">
            <v>Intelligence Analyst, HQ</v>
          </cell>
        </row>
        <row r="7">
          <cell r="A7" t="str">
            <v>Resource Planning Office (RPO)</v>
          </cell>
          <cell r="C7" t="str">
            <v>Technical Adjustments</v>
          </cell>
          <cell r="D7" t="str">
            <v>White Collar Crime</v>
          </cell>
          <cell r="E7" t="str">
            <v>Biometrics</v>
          </cell>
          <cell r="F7" t="str">
            <v>Analytic Career Path Training</v>
          </cell>
          <cell r="G7" t="str">
            <v>6    EAD Criminal, Cyber, Response and Services Branch</v>
          </cell>
          <cell r="I7" t="str">
            <v>Attorney</v>
          </cell>
        </row>
        <row r="8">
          <cell r="A8" t="str">
            <v>Office of Congressional Affairs (OCA)</v>
          </cell>
          <cell r="C8" t="str">
            <v>Base</v>
          </cell>
          <cell r="D8" t="str">
            <v>ATB Increase</v>
          </cell>
          <cell r="E8" t="str">
            <v>Border Corruption</v>
          </cell>
          <cell r="F8" t="str">
            <v>Annualization of FY 10 Personnel Enhancements</v>
          </cell>
          <cell r="G8" t="str">
            <v>7    Director's Research Group</v>
          </cell>
          <cell r="I8" t="str">
            <v>CART Examiner Field</v>
          </cell>
        </row>
        <row r="9">
          <cell r="A9" t="str">
            <v>Office of Public Affairs (OPA)</v>
          </cell>
          <cell r="D9" t="str">
            <v>ATB Decrease</v>
          </cell>
          <cell r="E9" t="str">
            <v>Capital Security Cost Sharing (CSCS)</v>
          </cell>
          <cell r="F9" t="str">
            <v>Annualization of FY 11 Personnel Enhancements</v>
          </cell>
          <cell r="G9" t="str">
            <v>8    Office of Law Enforcement Coordination</v>
          </cell>
          <cell r="I9" t="str">
            <v>Clerical</v>
          </cell>
        </row>
        <row r="10">
          <cell r="A10" t="str">
            <v>Terrorist Screening Center (TSC)</v>
          </cell>
          <cell r="E10" t="str">
            <v>Change in Compensable Days</v>
          </cell>
          <cell r="F10" t="str">
            <v>Annualization of Jan., 2011 Pay Raise</v>
          </cell>
          <cell r="G10" t="str">
            <v>9    Office of Professional Responsibility FO</v>
          </cell>
          <cell r="I10" t="str">
            <v>Computer Scientists</v>
          </cell>
        </row>
        <row r="11">
          <cell r="A11" t="str">
            <v>Criminal Justice Information Services (CJIS)</v>
          </cell>
          <cell r="E11" t="str">
            <v>Complex Financial Crimes</v>
          </cell>
          <cell r="F11" t="str">
            <v>Aviation Fuel</v>
          </cell>
          <cell r="G11" t="str">
            <v>10    Office of Equal Opportunity Affairs FO</v>
          </cell>
          <cell r="I11" t="str">
            <v>Engineers</v>
          </cell>
        </row>
        <row r="12">
          <cell r="A12" t="str">
            <v>Training Division (TD)</v>
          </cell>
          <cell r="E12" t="str">
            <v>Comprehensive National Cybersecurity Initiative</v>
          </cell>
          <cell r="F12" t="str">
            <v>Border Corruption Investigations</v>
          </cell>
          <cell r="G12" t="str">
            <v>11    Complaints Processing Unit</v>
          </cell>
          <cell r="I12" t="str">
            <v>Electronic Technicians</v>
          </cell>
        </row>
        <row r="13">
          <cell r="A13" t="str">
            <v>Human Resources Division (HRD)</v>
          </cell>
          <cell r="E13" t="str">
            <v xml:space="preserve">Contractor to Government Position Conversion </v>
          </cell>
          <cell r="F13" t="str">
            <v>Capital Security Cost Sharing (CSCS)</v>
          </cell>
          <cell r="G13" t="str">
            <v>12    Resource Planning Office</v>
          </cell>
          <cell r="I13" t="str">
            <v>Investigative</v>
          </cell>
        </row>
        <row r="14">
          <cell r="A14" t="str">
            <v>Counterintelligence Division (CD)</v>
          </cell>
          <cell r="E14" t="str">
            <v>Cooperative Law Enforcement Efforts (NICS Modernization)</v>
          </cell>
          <cell r="F14" t="str">
            <v>Central Records Complex</v>
          </cell>
          <cell r="G14" t="str">
            <v>13    Office of Congressional Affairs</v>
          </cell>
          <cell r="I14" t="str">
            <v>Information Technology</v>
          </cell>
        </row>
        <row r="15">
          <cell r="A15" t="str">
            <v>Criminal Investigative Division (CID)</v>
          </cell>
          <cell r="E15" t="str">
            <v>Data Integration &amp; Visualization System (DIVS)</v>
          </cell>
          <cell r="F15" t="str">
            <v>Change in Compensable Days</v>
          </cell>
          <cell r="G15" t="str">
            <v>14    Office of Public Affairs FO</v>
          </cell>
          <cell r="I15" t="str">
            <v>Professional Support</v>
          </cell>
        </row>
        <row r="16">
          <cell r="A16" t="str">
            <v>Laboratory Division</v>
          </cell>
          <cell r="E16" t="str">
            <v>DHS Security</v>
          </cell>
          <cell r="F16" t="str">
            <v>Collection Management Section</v>
          </cell>
          <cell r="G16" t="str">
            <v>15    Community Relations Unit</v>
          </cell>
          <cell r="I16" t="str">
            <v>Special Surveillance Group</v>
          </cell>
        </row>
        <row r="17">
          <cell r="A17" t="str">
            <v>Office of the General Counsel (OGC)</v>
          </cell>
          <cell r="E17" t="str">
            <v>Digital Forensics</v>
          </cell>
          <cell r="F17" t="str">
            <v>Complex Financial Crimes</v>
          </cell>
          <cell r="G17" t="str">
            <v>16    CJIS Division FO (AD) (WV)</v>
          </cell>
          <cell r="I17" t="str">
            <v>Forensic Accountant</v>
          </cell>
        </row>
        <row r="18">
          <cell r="A18" t="str">
            <v>Inspection Division (INSD)</v>
          </cell>
          <cell r="E18" t="str">
            <v>DNA Database Program</v>
          </cell>
          <cell r="F18" t="str">
            <v>Comprehensive National Cybersecurity Initiative</v>
          </cell>
          <cell r="G18" t="str">
            <v>17    Contract Administration Office</v>
          </cell>
        </row>
        <row r="19">
          <cell r="A19" t="str">
            <v>Security Division (SecD)</v>
          </cell>
          <cell r="E19" t="str">
            <v>DOJ Justice Security Operations Center</v>
          </cell>
          <cell r="F19" t="str">
            <v xml:space="preserve">Contractor to Government Position Conversion </v>
          </cell>
          <cell r="G19" t="str">
            <v>18    CJIS FBI and Reserve Accounts</v>
          </cell>
        </row>
        <row r="20">
          <cell r="A20" t="str">
            <v>Finance Division (FD)</v>
          </cell>
          <cell r="E20" t="str">
            <v xml:space="preserve">Education Allowance </v>
          </cell>
          <cell r="F20" t="str">
            <v>Customs and Border Patrol Workload Enhancement</v>
          </cell>
          <cell r="G20" t="str">
            <v>19    Strategic Support Section FO (WV)</v>
          </cell>
        </row>
        <row r="21">
          <cell r="A21" t="str">
            <v>Corporate Accounts</v>
          </cell>
          <cell r="E21" t="str">
            <v>Employees Compensation Fund</v>
          </cell>
          <cell r="F21" t="str">
            <v>Customs and Border Patrol Workload Enhancement - Realignment from Reimbursable</v>
          </cell>
          <cell r="G21" t="str">
            <v>20    Information Technology Management Section FO (WV)</v>
          </cell>
        </row>
        <row r="22">
          <cell r="A22" t="str">
            <v>Counterterrorism Division (CTD)</v>
          </cell>
          <cell r="E22" t="str">
            <v>Explosives Intelligence (TEDAC)</v>
          </cell>
          <cell r="F22" t="str">
            <v>Data Integration and Visualization System</v>
          </cell>
          <cell r="G22" t="str">
            <v>21    Intelligence, N-DEx and Global Operations Section FO (WV)</v>
          </cell>
        </row>
        <row r="23">
          <cell r="A23" t="str">
            <v>International Operations Division (IOD)</v>
          </cell>
          <cell r="E23" t="str">
            <v>Facilities Infrastructure (Central Records Complex)</v>
          </cell>
          <cell r="F23" t="str">
            <v>Data Integration and Visualization System - IT Planning Factor</v>
          </cell>
          <cell r="G23" t="str">
            <v>22    *JOURNAL NOT IN USE*</v>
          </cell>
        </row>
        <row r="24">
          <cell r="A24" t="str">
            <v>Cyber Division (CyD)</v>
          </cell>
          <cell r="E24" t="str">
            <v>Facilities Infrastructure (Quantico Renovations)</v>
          </cell>
          <cell r="F24" t="str">
            <v>DHS Security</v>
          </cell>
          <cell r="G24" t="str">
            <v>23    Liaison, Advisory, Training and Statistics Section FO (WV)</v>
          </cell>
        </row>
        <row r="25">
          <cell r="A25" t="str">
            <v>Records Management Division (RMD)</v>
          </cell>
          <cell r="E25" t="str">
            <v>FedEx</v>
          </cell>
          <cell r="F25" t="str">
            <v>Digital Forensics</v>
          </cell>
          <cell r="G25" t="str">
            <v>24    LEO Operations</v>
          </cell>
        </row>
        <row r="26">
          <cell r="A26" t="str">
            <v>Operational Technology Division (OTD)</v>
          </cell>
          <cell r="E26" t="str">
            <v>Financial Crimes Program</v>
          </cell>
          <cell r="F26" t="str">
            <v>DNA Program</v>
          </cell>
          <cell r="G26" t="str">
            <v>25    Biometric Services Section FO (WV)</v>
          </cell>
        </row>
        <row r="27">
          <cell r="A27" t="str">
            <v>Directorate of Intelligence (DI)</v>
          </cell>
          <cell r="E27" t="str">
            <v>FY 2011 President's Budget</v>
          </cell>
          <cell r="F27" t="str">
            <v>DOJ Justice Security Operations Center</v>
          </cell>
          <cell r="G27" t="str">
            <v>26    Policy Initiation and Coordination</v>
          </cell>
        </row>
        <row r="28">
          <cell r="A28" t="str">
            <v>Deputy Chief Information Officer</v>
          </cell>
          <cell r="E28" t="str">
            <v>Health insurance premiums</v>
          </cell>
          <cell r="F28" t="str">
            <v xml:space="preserve">Education Allowance </v>
          </cell>
          <cell r="G28" t="str">
            <v>27    NICS Section FO (WV)</v>
          </cell>
        </row>
        <row r="29">
          <cell r="A29" t="str">
            <v>Office of IT Program Management (OIPM)</v>
          </cell>
          <cell r="E29" t="str">
            <v>High-Value Interrogation Group (HIG)</v>
          </cell>
          <cell r="F29" t="str">
            <v>Employees Compensation Fund</v>
          </cell>
          <cell r="G29" t="str">
            <v>28    Intelligence Training Section FO</v>
          </cell>
        </row>
        <row r="30">
          <cell r="A30" t="str">
            <v>Office of IT Policy and Planning (OIPP)</v>
          </cell>
          <cell r="E30" t="str">
            <v>ICASS</v>
          </cell>
          <cell r="F30" t="str">
            <v>Establish Nationwide Coverage Capability</v>
          </cell>
          <cell r="G30" t="str">
            <v>29    Training Division FO</v>
          </cell>
        </row>
        <row r="31">
          <cell r="A31" t="str">
            <v>Information Technology Systems Development (ITSD)</v>
          </cell>
          <cell r="E31" t="str">
            <v>Indian Country</v>
          </cell>
          <cell r="F31" t="str">
            <v>Eurasian OC Threat Focus Cell</v>
          </cell>
          <cell r="G31" t="str">
            <v>30    Training Field Program</v>
          </cell>
        </row>
        <row r="32">
          <cell r="A32" t="str">
            <v>Information Technology Operations Division (ITOD)</v>
          </cell>
          <cell r="E32" t="str">
            <v>Information Technology Infrastructure</v>
          </cell>
          <cell r="F32" t="str">
            <v>Facilities Infrastructure (Academy Dormitory)</v>
          </cell>
          <cell r="G32" t="str">
            <v>31    New Agents Training Section FO</v>
          </cell>
        </row>
        <row r="33">
          <cell r="A33" t="str">
            <v>Facilities and Logistics Services Division (FLSD)</v>
          </cell>
          <cell r="E33" t="str">
            <v>Intelligence Transformation</v>
          </cell>
          <cell r="F33" t="str">
            <v>FedEx</v>
          </cell>
          <cell r="G33" t="str">
            <v>32    National Academy Unit</v>
          </cell>
        </row>
        <row r="34">
          <cell r="A34" t="str">
            <v>Critical Incident Response Group (CIRG)</v>
          </cell>
          <cell r="E34" t="str">
            <v>International Terrorism</v>
          </cell>
          <cell r="F34" t="str">
            <v>FIG Domain Management</v>
          </cell>
          <cell r="G34" t="str">
            <v>33    Law Enforcement Program Section FO</v>
          </cell>
        </row>
        <row r="35">
          <cell r="A35" t="str">
            <v>Weapons of Mass Destruction Directorate (WMDD)</v>
          </cell>
          <cell r="E35" t="str">
            <v>Investigative Actions</v>
          </cell>
          <cell r="F35" t="str">
            <v>Financial Crimes Program</v>
          </cell>
          <cell r="G35" t="str">
            <v>34    FBI Academy Library</v>
          </cell>
        </row>
        <row r="36">
          <cell r="A36" t="str">
            <v>Special Technologies and Applications Office (STAO)</v>
          </cell>
          <cell r="E36" t="str">
            <v>Moving/Lease Expirations</v>
          </cell>
          <cell r="F36" t="str">
            <v>FY 2011 President's Budget</v>
          </cell>
          <cell r="G36" t="str">
            <v>35    Distance Learning Technology Unit</v>
          </cell>
        </row>
        <row r="37">
          <cell r="A37" t="str">
            <v>Field Discretionary</v>
          </cell>
          <cell r="E37" t="str">
            <v>National Economic Recovery Fraud</v>
          </cell>
          <cell r="F37" t="str">
            <v>Government Fraud/Economic Stimulus</v>
          </cell>
          <cell r="G37" t="str">
            <v>36    Office of Technology, Research and Curriculum Development FO</v>
          </cell>
        </row>
        <row r="38">
          <cell r="A38" t="str">
            <v>OTD / Dedicated Technical Program (DTP)</v>
          </cell>
          <cell r="E38" t="str">
            <v>Non-GSA Facility Rent</v>
          </cell>
          <cell r="F38" t="str">
            <v>Health insurance premiums</v>
          </cell>
          <cell r="G38" t="str">
            <v>37    Planning, Design, and Construction Unit</v>
          </cell>
        </row>
        <row r="39">
          <cell r="A39" t="str">
            <v>FBI and Reserve Accounts</v>
          </cell>
          <cell r="E39" t="str">
            <v>Non-Recurral of FY 11 CNCI Non-Personnel Enhancement</v>
          </cell>
          <cell r="F39" t="str">
            <v>High-Value Interrogation Group (HIG)</v>
          </cell>
          <cell r="G39" t="str">
            <v>38    International Training and Assistance Unit</v>
          </cell>
        </row>
        <row r="40">
          <cell r="E40" t="str">
            <v>Non-Recurral of FY 11 Facilities Infrastructure (Quantico Dormitory) Non-Personnel Enhancement</v>
          </cell>
          <cell r="F40" t="str">
            <v>ICASS</v>
          </cell>
          <cell r="G40" t="str">
            <v>39    Human Resources Division FO</v>
          </cell>
        </row>
        <row r="41">
          <cell r="E41" t="str">
            <v>Non-Recurral of FY 11 International Terrorism Non-Personnel Enhancement</v>
          </cell>
          <cell r="F41" t="str">
            <v>Information Technology Operations and Maintenance</v>
          </cell>
          <cell r="G41" t="str">
            <v>40    Executive Development and Selection Section FO</v>
          </cell>
        </row>
        <row r="42">
          <cell r="E42" t="str">
            <v>Non-Recurral of FY 11 Personnel Enhancements</v>
          </cell>
          <cell r="F42" t="str">
            <v>International Terrorism</v>
          </cell>
          <cell r="G42" t="str">
            <v>41    Human Resources Management Section FO</v>
          </cell>
        </row>
        <row r="43">
          <cell r="E43" t="str">
            <v>Organized Crime Program</v>
          </cell>
          <cell r="F43" t="str">
            <v>Moving/Lease Expirations</v>
          </cell>
          <cell r="G43" t="str">
            <v>42    Office of Medical Services</v>
          </cell>
        </row>
        <row r="44">
          <cell r="E44" t="str">
            <v>Post Allowance - Cost of Living Allowance (COLA)</v>
          </cell>
          <cell r="F44" t="str">
            <v>NCIJTF Expansion Capabilities</v>
          </cell>
          <cell r="G44" t="str">
            <v>43    Counterintelligence Division FO</v>
          </cell>
        </row>
        <row r="45">
          <cell r="E45" t="str">
            <v>Post-Guantanamo Bay Detainee Prosecutions</v>
          </cell>
          <cell r="F45" t="str">
            <v>New Safe Trails Task Forces</v>
          </cell>
          <cell r="G45" t="str">
            <v>44    Foreign Counterintelligence (FCI) Field Program</v>
          </cell>
        </row>
        <row r="46">
          <cell r="E46" t="str">
            <v>Render Safe Capability</v>
          </cell>
          <cell r="F46" t="str">
            <v>Next Generation Wireless</v>
          </cell>
          <cell r="G46" t="str">
            <v>45    Gangs/Criminal Enterprises Section FO</v>
          </cell>
        </row>
        <row r="47">
          <cell r="E47" t="str">
            <v>Rental payments to GSA</v>
          </cell>
          <cell r="F47" t="str">
            <v>NICS IT Planning Factor</v>
          </cell>
          <cell r="G47" t="str">
            <v>46    Criminal Investigative Division FO</v>
          </cell>
        </row>
        <row r="48">
          <cell r="E48" t="str">
            <v>Retirement</v>
          </cell>
          <cell r="F48" t="str">
            <v>NICS modernization</v>
          </cell>
          <cell r="G48" t="str">
            <v>47    Criminal Investigative FBI and Reserve Accounts</v>
          </cell>
        </row>
        <row r="49">
          <cell r="E49" t="str">
            <v>Terrorist Screening Center</v>
          </cell>
          <cell r="F49" t="str">
            <v>Non-GSA Facility Rent</v>
          </cell>
          <cell r="G49" t="str">
            <v>48    Health Care Fraud Field Program</v>
          </cell>
        </row>
        <row r="50">
          <cell r="E50" t="str">
            <v>Working Capital Fund ATB</v>
          </cell>
          <cell r="F50" t="str">
            <v>Non-Recurral of FY 11 Personnel Enhancements</v>
          </cell>
          <cell r="G50" t="str">
            <v>49    Violent Crime Field Program</v>
          </cell>
        </row>
        <row r="51">
          <cell r="F51" t="str">
            <v>Post Allowance - Cost of Living Allowance (COLA)</v>
          </cell>
          <cell r="G51" t="str">
            <v>50    White Collar Crime Field Program</v>
          </cell>
        </row>
        <row r="52">
          <cell r="F52" t="str">
            <v>Post-Guantanamo Bay Detainee Prosecutions</v>
          </cell>
          <cell r="G52" t="str">
            <v>51    Civil Rights Field Program</v>
          </cell>
        </row>
        <row r="53">
          <cell r="F53" t="str">
            <v>Quantico Renovations</v>
          </cell>
          <cell r="G53" t="str">
            <v>52    Organized Crime Field Program</v>
          </cell>
        </row>
        <row r="54">
          <cell r="F54" t="str">
            <v>Rental payments to GSA</v>
          </cell>
          <cell r="G54" t="str">
            <v>53    Gangs/Criminal Enterprise Field Program</v>
          </cell>
        </row>
        <row r="55">
          <cell r="F55" t="str">
            <v>Retirement</v>
          </cell>
          <cell r="G55" t="str">
            <v>54    OCDETF Field Program</v>
          </cell>
        </row>
        <row r="56">
          <cell r="F56" t="str">
            <v>Special Operations Group</v>
          </cell>
          <cell r="G56" t="str">
            <v>55    Office of Victim Assistance</v>
          </cell>
        </row>
        <row r="57">
          <cell r="F57" t="str">
            <v>Special Surveillance Group</v>
          </cell>
          <cell r="G57" t="str">
            <v>56    National Backstopping Unit</v>
          </cell>
        </row>
        <row r="58">
          <cell r="F58" t="str">
            <v>TEDAC Construction</v>
          </cell>
          <cell r="G58" t="str">
            <v>57    Violent Crimes Section</v>
          </cell>
        </row>
        <row r="59">
          <cell r="F59" t="str">
            <v>Terrorist Screening Center</v>
          </cell>
          <cell r="G59" t="str">
            <v>58    Indian Country/Special Jurisdiction Unit</v>
          </cell>
        </row>
        <row r="60">
          <cell r="F60" t="str">
            <v>Working Capital Fund ATB</v>
          </cell>
          <cell r="G60" t="str">
            <v>59    Crimes Against Children Unit</v>
          </cell>
        </row>
        <row r="61">
          <cell r="G61" t="str">
            <v>60    Undercover and Sensitive Operations Unit</v>
          </cell>
        </row>
        <row r="62">
          <cell r="G62" t="str">
            <v>61    Health Care Fraud Unit</v>
          </cell>
        </row>
        <row r="63">
          <cell r="G63" t="str">
            <v>62    Civil Rights Unit</v>
          </cell>
        </row>
        <row r="64">
          <cell r="G64" t="str">
            <v>63    National Gang Intelligence Center</v>
          </cell>
        </row>
        <row r="65">
          <cell r="G65" t="str">
            <v>64    Laboratory Division FO</v>
          </cell>
        </row>
        <row r="66">
          <cell r="G66" t="str">
            <v>65    Terrorist Explosive Device Analytical Center</v>
          </cell>
        </row>
        <row r="67">
          <cell r="G67" t="str">
            <v>66    Explosives Unit</v>
          </cell>
        </row>
        <row r="68">
          <cell r="G68" t="str">
            <v>67    Forensic Science Support Section FO</v>
          </cell>
        </row>
        <row r="69">
          <cell r="G69" t="str">
            <v>68    Counterterrorism and Forensic Science Research Unit</v>
          </cell>
        </row>
        <row r="70">
          <cell r="G70" t="str">
            <v>69    Scientific Analysis Section FO</v>
          </cell>
        </row>
        <row r="71">
          <cell r="G71" t="str">
            <v>70    Mitochondrial DNA Unit</v>
          </cell>
        </row>
        <row r="72">
          <cell r="G72" t="str">
            <v>71    Combined DNA Index System (CODIS) Unit</v>
          </cell>
        </row>
        <row r="73">
          <cell r="G73" t="str">
            <v>72    Nuclear DNA Unit</v>
          </cell>
        </row>
        <row r="74">
          <cell r="G74" t="str">
            <v>73    CBRN Sciences Unit</v>
          </cell>
        </row>
        <row r="75">
          <cell r="G75" t="str">
            <v>74    Operational Response Section FO</v>
          </cell>
        </row>
        <row r="76">
          <cell r="G76" t="str">
            <v>75    Evidence Response Team Unit</v>
          </cell>
        </row>
        <row r="77">
          <cell r="G77" t="str">
            <v>76    Hazardous Materials Response Unit</v>
          </cell>
        </row>
        <row r="78">
          <cell r="G78" t="str">
            <v>77    Forensic Imaging Unit</v>
          </cell>
        </row>
        <row r="79">
          <cell r="G79" t="str">
            <v>78    Office of the General Counsel</v>
          </cell>
        </row>
        <row r="80">
          <cell r="G80" t="str">
            <v>79    Inspection Division FO</v>
          </cell>
        </row>
        <row r="81">
          <cell r="G81" t="str">
            <v>80    Inspection FBI and Reserve Accounts</v>
          </cell>
        </row>
        <row r="82">
          <cell r="G82" t="str">
            <v>81    Security Division FO</v>
          </cell>
        </row>
        <row r="83">
          <cell r="G83" t="str">
            <v>82    Security / SCM Field Program</v>
          </cell>
        </row>
        <row r="84">
          <cell r="G84" t="str">
            <v>83    Security Operations Section FO</v>
          </cell>
        </row>
        <row r="85">
          <cell r="G85" t="str">
            <v>84    Information Assurance Section FO</v>
          </cell>
        </row>
        <row r="86">
          <cell r="G86" t="str">
            <v>85    Mission Support Section FO</v>
          </cell>
        </row>
        <row r="87">
          <cell r="G87" t="str">
            <v>86    Internal Security Section FO</v>
          </cell>
        </row>
        <row r="88">
          <cell r="G88" t="str">
            <v>87    Finance Division FO</v>
          </cell>
        </row>
        <row r="89">
          <cell r="G89" t="str">
            <v>88    Accounting Section FO</v>
          </cell>
        </row>
        <row r="90">
          <cell r="G90" t="str">
            <v>89    Corporate Holding Accounts</v>
          </cell>
        </row>
        <row r="91">
          <cell r="G91" t="str">
            <v>90    Budget Section FO</v>
          </cell>
        </row>
        <row r="92">
          <cell r="G92" t="str">
            <v>91    Procurement Section FO</v>
          </cell>
        </row>
        <row r="93">
          <cell r="G93" t="str">
            <v>92    Counterterrorism Division FO</v>
          </cell>
        </row>
        <row r="94">
          <cell r="G94" t="str">
            <v>93    International Terrorism Field Program</v>
          </cell>
        </row>
        <row r="95">
          <cell r="G95" t="str">
            <v>94    Domestic Terrorism Field Program</v>
          </cell>
        </row>
        <row r="96">
          <cell r="G96" t="str">
            <v>95    Foreign Terrorist Tracking Task Force Section FO</v>
          </cell>
        </row>
        <row r="97">
          <cell r="G97" t="str">
            <v>96    Terrorist Screening Center</v>
          </cell>
        </row>
        <row r="98">
          <cell r="G98" t="str">
            <v>97    Communication Exploitation Section</v>
          </cell>
        </row>
        <row r="99">
          <cell r="G99" t="str">
            <v>98    Counterterrorism FBI and Reserve Accounts</v>
          </cell>
        </row>
        <row r="100">
          <cell r="G100" t="str">
            <v>99    National Joint Terrorism Task Force</v>
          </cell>
        </row>
        <row r="101">
          <cell r="G101" t="str">
            <v>100    International Operations Division FO</v>
          </cell>
        </row>
        <row r="102">
          <cell r="G102" t="str">
            <v>101    International Operations FBI and Reserve Accounts</v>
          </cell>
        </row>
        <row r="103">
          <cell r="G103" t="str">
            <v>102    International Operations Legats</v>
          </cell>
        </row>
        <row r="104">
          <cell r="G104" t="str">
            <v>103    Cyber Division FO</v>
          </cell>
        </row>
        <row r="105">
          <cell r="G105" t="str">
            <v>104    Cyber Crime Field Program</v>
          </cell>
        </row>
        <row r="106">
          <cell r="G106" t="str">
            <v>105    Computer Intrusions Field Program</v>
          </cell>
        </row>
        <row r="107">
          <cell r="G107" t="str">
            <v>106    Cyber National Security Section &amp; All HQ Computer Intrusions</v>
          </cell>
        </row>
        <row r="108">
          <cell r="G108" t="str">
            <v>107    Innocent Images National Initiative Unit</v>
          </cell>
        </row>
        <row r="109">
          <cell r="G109" t="str">
            <v>108    Cyber Education and Development Unit</v>
          </cell>
        </row>
        <row r="110">
          <cell r="G110" t="str">
            <v>109    Cyber Criminal Section FO</v>
          </cell>
        </row>
        <row r="111">
          <cell r="G111" t="str">
            <v>110    Cyber Initiative and Resource Fusion Unit - Pittsburgh, PA</v>
          </cell>
        </row>
        <row r="112">
          <cell r="G112" t="str">
            <v>111    Public/Private Alliance Unit</v>
          </cell>
        </row>
        <row r="113">
          <cell r="G113" t="str">
            <v>112    Records Management FBI and Reserve Accounts</v>
          </cell>
        </row>
        <row r="114">
          <cell r="G114" t="str">
            <v>113    National Name Check Program Section FO</v>
          </cell>
        </row>
        <row r="115">
          <cell r="G115" t="str">
            <v>114    Record/Information Dissemination Section FO</v>
          </cell>
        </row>
        <row r="116">
          <cell r="G116" t="str">
            <v>115    Records Automation Section FO</v>
          </cell>
        </row>
        <row r="117">
          <cell r="G117" t="str">
            <v>116    Records Management Division FO</v>
          </cell>
        </row>
        <row r="118">
          <cell r="G118" t="str">
            <v>117    Records Management Field Name Check Program</v>
          </cell>
        </row>
        <row r="119">
          <cell r="G119" t="str">
            <v>118    Butte Operations Support Center</v>
          </cell>
        </row>
        <row r="120">
          <cell r="G120" t="str">
            <v>119    Savannah Operations Support Center</v>
          </cell>
        </row>
        <row r="121">
          <cell r="G121" t="str">
            <v>120    Records Policy and Administration Section FO</v>
          </cell>
        </row>
        <row r="122">
          <cell r="G122" t="str">
            <v>121    Operational Technology Division FO</v>
          </cell>
        </row>
        <row r="123">
          <cell r="G123" t="str">
            <v>122    Strategic Resources Unit</v>
          </cell>
        </row>
        <row r="124">
          <cell r="G124" t="str">
            <v>123    Digital Evidence Section FO</v>
          </cell>
        </row>
        <row r="125">
          <cell r="G125" t="str">
            <v>124    CART Operational Support Unit</v>
          </cell>
        </row>
        <row r="126">
          <cell r="G126" t="str">
            <v>125    Regional Computer Forensic Labs</v>
          </cell>
        </row>
        <row r="127">
          <cell r="G127" t="str">
            <v>126    Forensic Support Unit</v>
          </cell>
        </row>
        <row r="128">
          <cell r="G128" t="str">
            <v>127    CALEA Implementation Unit</v>
          </cell>
        </row>
        <row r="129">
          <cell r="G129" t="str">
            <v>128    Audio Technology Development Unit</v>
          </cell>
        </row>
        <row r="130">
          <cell r="G130" t="str">
            <v>129    Technical Operations Coordination Unit</v>
          </cell>
        </row>
        <row r="131">
          <cell r="G131" t="str">
            <v>130    Tracking Technology Unit</v>
          </cell>
        </row>
        <row r="132">
          <cell r="G132" t="str">
            <v>131    Video Surveillance Unit</v>
          </cell>
        </row>
        <row r="133">
          <cell r="G133" t="str">
            <v>132    Tactical Operations Support Center / Section FO</v>
          </cell>
        </row>
        <row r="134">
          <cell r="G134" t="str">
            <v>133    Defensive Programs Unit</v>
          </cell>
        </row>
        <row r="135">
          <cell r="G135" t="str">
            <v>134    Machining and Prototyping Unit</v>
          </cell>
        </row>
        <row r="136">
          <cell r="G136" t="str">
            <v>135    TACOPS Center Operations Support Unit</v>
          </cell>
        </row>
        <row r="137">
          <cell r="G137" t="str">
            <v>136    Asset Management Unit</v>
          </cell>
        </row>
        <row r="138">
          <cell r="G138" t="str">
            <v>137    Technical Response Unit</v>
          </cell>
        </row>
        <row r="139">
          <cell r="G139" t="str">
            <v>138    Radio Systems Development Unit</v>
          </cell>
        </row>
        <row r="140">
          <cell r="G140" t="str">
            <v>139    Technical Personnel Development Unit</v>
          </cell>
        </row>
        <row r="141">
          <cell r="G141" t="str">
            <v>140    Technical Programs Section FO</v>
          </cell>
        </row>
        <row r="142">
          <cell r="G142" t="str">
            <v>141    Cryptologic and Electronic Analysis Unit</v>
          </cell>
        </row>
        <row r="143">
          <cell r="G143" t="str">
            <v>142    Data Intercept Technology Unit</v>
          </cell>
        </row>
        <row r="144">
          <cell r="G144" t="str">
            <v>143    ELSUR Technology Management Unit</v>
          </cell>
        </row>
        <row r="145">
          <cell r="G145" t="str">
            <v>144    Data Acquisition/Intercept Section</v>
          </cell>
        </row>
        <row r="146">
          <cell r="G146" t="str">
            <v>145    Strategic Resources Unit</v>
          </cell>
        </row>
        <row r="147">
          <cell r="G147" t="str">
            <v>146    Digital Evidence Section FO</v>
          </cell>
        </row>
        <row r="148">
          <cell r="G148" t="str">
            <v>147    CART Operational Support Unit</v>
          </cell>
        </row>
        <row r="149">
          <cell r="G149" t="str">
            <v>148    Regional Computer Forensic Labs</v>
          </cell>
        </row>
        <row r="150">
          <cell r="G150" t="str">
            <v>149    Forensic Support Unit</v>
          </cell>
        </row>
        <row r="151">
          <cell r="G151" t="str">
            <v>150    CALEA Implementation Unit</v>
          </cell>
        </row>
        <row r="152">
          <cell r="G152" t="str">
            <v>151    Audio Technology Development Unit</v>
          </cell>
        </row>
        <row r="153">
          <cell r="G153" t="str">
            <v>152    Technical Operations Coordination Unit</v>
          </cell>
        </row>
        <row r="154">
          <cell r="G154" t="str">
            <v>153    Tracking Technology Unit</v>
          </cell>
        </row>
        <row r="155">
          <cell r="G155" t="str">
            <v>154    Video Surveillance Unit</v>
          </cell>
        </row>
        <row r="156">
          <cell r="G156" t="str">
            <v>155    Tactical Operations Section FO</v>
          </cell>
        </row>
        <row r="157">
          <cell r="G157" t="str">
            <v>156    Defensive Programs Unit</v>
          </cell>
        </row>
        <row r="158">
          <cell r="G158" t="str">
            <v>157    Machining and Prototyping Unit</v>
          </cell>
        </row>
        <row r="159">
          <cell r="G159" t="str">
            <v>158    Tactical Operations Support Center</v>
          </cell>
        </row>
        <row r="160">
          <cell r="G160" t="str">
            <v>159    Asset Management Unit</v>
          </cell>
        </row>
        <row r="161">
          <cell r="G161" t="str">
            <v>160    Technical Response Unit</v>
          </cell>
        </row>
        <row r="162">
          <cell r="G162" t="str">
            <v>161    Radio Systems Development Unit</v>
          </cell>
        </row>
        <row r="163">
          <cell r="G163" t="str">
            <v>162    Technical Personnel Development Unit</v>
          </cell>
        </row>
        <row r="164">
          <cell r="G164" t="str">
            <v>163    Technical Programs Section FO</v>
          </cell>
        </row>
        <row r="165">
          <cell r="G165" t="str">
            <v>164    Telecom Intercept and Collection Technology Unit</v>
          </cell>
        </row>
        <row r="166">
          <cell r="G166" t="str">
            <v>165    Cryptologic and Electronic Analysis Unit</v>
          </cell>
        </row>
        <row r="167">
          <cell r="G167" t="str">
            <v>166    Data Intercept Technology Unit</v>
          </cell>
        </row>
        <row r="168">
          <cell r="G168" t="str">
            <v>167    ELSUR Technology Management Unit</v>
          </cell>
        </row>
        <row r="169">
          <cell r="G169" t="str">
            <v>168    Data Acquisition/Intercept Section FO</v>
          </cell>
        </row>
        <row r="170">
          <cell r="G170" t="str">
            <v>169    Special Projects Technology Unit</v>
          </cell>
        </row>
        <row r="171">
          <cell r="G171" t="str">
            <v>170    Directorate of Intelligence FO</v>
          </cell>
        </row>
        <row r="172">
          <cell r="G172" t="str">
            <v>171    Field Intelligence Program</v>
          </cell>
        </row>
        <row r="173">
          <cell r="G173" t="str">
            <v>172    Collection Management Section FO</v>
          </cell>
        </row>
        <row r="174">
          <cell r="G174" t="str">
            <v>173    HUMINT Validation Section FO</v>
          </cell>
        </row>
        <row r="175">
          <cell r="G175" t="str">
            <v>174    Languages Services Section FO</v>
          </cell>
        </row>
        <row r="176">
          <cell r="G176" t="str">
            <v>175    National Virtual Translation Center</v>
          </cell>
        </row>
        <row r="177">
          <cell r="G177" t="str">
            <v>176    Administrative Section FO</v>
          </cell>
        </row>
        <row r="178">
          <cell r="G178" t="str">
            <v>177    Deputy Chief Information Officer / Associate EAD</v>
          </cell>
        </row>
        <row r="179">
          <cell r="G179" t="str">
            <v>178    Office of IT Program Management FO</v>
          </cell>
        </row>
        <row r="180">
          <cell r="G180" t="str">
            <v>179    Sentinel</v>
          </cell>
        </row>
        <row r="181">
          <cell r="G181" t="str">
            <v>180    Office of IT Policy and Planning (OIPP)</v>
          </cell>
        </row>
        <row r="182">
          <cell r="G182" t="str">
            <v>181    Information Technology Systems Development FO</v>
          </cell>
        </row>
        <row r="183">
          <cell r="G183" t="str">
            <v>182    Information Technology Operations Division FO</v>
          </cell>
        </row>
        <row r="184">
          <cell r="G184" t="str">
            <v>183    Information Technology Operations FBI and Reserve Accounts</v>
          </cell>
        </row>
        <row r="185">
          <cell r="G185" t="str">
            <v>184    Facilities and Logistics Services Division FO</v>
          </cell>
        </row>
        <row r="186">
          <cell r="G186" t="str">
            <v>185    Budget and Administrative Unit</v>
          </cell>
        </row>
        <row r="187">
          <cell r="G187" t="str">
            <v>186    SCIFs</v>
          </cell>
        </row>
        <row r="188">
          <cell r="G188" t="str">
            <v>187    SCION</v>
          </cell>
        </row>
        <row r="189">
          <cell r="G189" t="str">
            <v>188    Secure Work Environment Unit</v>
          </cell>
        </row>
        <row r="190">
          <cell r="G190" t="str">
            <v>189    Facilities FBI and Reserve Accounts</v>
          </cell>
        </row>
        <row r="191">
          <cell r="G191" t="str">
            <v>190    Facilities Engineering and Design Unit</v>
          </cell>
        </row>
        <row r="192">
          <cell r="G192" t="str">
            <v>191    Facilities Management Acquisition Section FO</v>
          </cell>
        </row>
        <row r="193">
          <cell r="G193" t="str">
            <v>192    Fleet Management and Transportation Services Unit</v>
          </cell>
        </row>
        <row r="194">
          <cell r="G194" t="str">
            <v>193    Logistics Unit</v>
          </cell>
        </row>
        <row r="195">
          <cell r="G195" t="str">
            <v>194    Printing and Graphics Unit</v>
          </cell>
        </row>
        <row r="196">
          <cell r="G196" t="str">
            <v>195    Technical Support Services Unit</v>
          </cell>
        </row>
        <row r="197">
          <cell r="G197" t="str">
            <v>196    Telecommunications Support Unit</v>
          </cell>
        </row>
        <row r="198">
          <cell r="G198" t="str">
            <v>197    Logistics and Services Section FO</v>
          </cell>
        </row>
        <row r="199">
          <cell r="G199" t="str">
            <v>198    JEH Facility Operations Unit</v>
          </cell>
        </row>
        <row r="200">
          <cell r="G200" t="str">
            <v>199    Facilities Operations Section FO</v>
          </cell>
        </row>
        <row r="201">
          <cell r="G201" t="str">
            <v>200    Critical Incident Response Group FO</v>
          </cell>
        </row>
        <row r="202">
          <cell r="G202" t="str">
            <v>201    Financial Management Unit</v>
          </cell>
        </row>
        <row r="203">
          <cell r="G203" t="str">
            <v>202    Behavioral Analysis Unit I</v>
          </cell>
        </row>
        <row r="204">
          <cell r="G204" t="str">
            <v>203    Behavioral Analysis Unit II</v>
          </cell>
        </row>
        <row r="205">
          <cell r="G205" t="str">
            <v>204    Behavioral Analysis Unit III</v>
          </cell>
        </row>
        <row r="206">
          <cell r="G206" t="str">
            <v>205    Violent Criminal Apprehension Program</v>
          </cell>
        </row>
        <row r="207">
          <cell r="G207" t="str">
            <v>206    Communications and Information Technology Unit</v>
          </cell>
        </row>
        <row r="208">
          <cell r="G208" t="str">
            <v>207    Crisis Management Unit</v>
          </cell>
        </row>
        <row r="209">
          <cell r="G209" t="str">
            <v>208    Rapid Deployment Logisitics Unit</v>
          </cell>
        </row>
        <row r="210">
          <cell r="G210" t="str">
            <v>209    Crisis Negotiation Unit</v>
          </cell>
        </row>
        <row r="211">
          <cell r="G211" t="str">
            <v>210    HRT Blue Unit</v>
          </cell>
        </row>
        <row r="212">
          <cell r="G212" t="str">
            <v>211    SWAT Operations Unit</v>
          </cell>
        </row>
        <row r="213">
          <cell r="G213" t="str">
            <v>212    Tactical Helicopter Unit</v>
          </cell>
        </row>
        <row r="214">
          <cell r="G214" t="str">
            <v>213    Tactical Section FO</v>
          </cell>
        </row>
        <row r="215">
          <cell r="G215" t="str">
            <v>214    Field Flight Operations Unit</v>
          </cell>
        </row>
        <row r="216">
          <cell r="G216" t="str">
            <v>215    Aviation Support Unit</v>
          </cell>
        </row>
        <row r="217">
          <cell r="G217" t="str">
            <v>216    Special Flight Operations Unit</v>
          </cell>
        </row>
        <row r="218">
          <cell r="G218" t="str">
            <v>217    Mobile Surveillance Unit II</v>
          </cell>
        </row>
        <row r="219">
          <cell r="G219" t="str">
            <v>218    Aviation and Surveillance Section FO</v>
          </cell>
        </row>
        <row r="220">
          <cell r="G220" t="str">
            <v>219    Hazardous Devices Operations Center</v>
          </cell>
        </row>
        <row r="221">
          <cell r="G221" t="str">
            <v>220    Hazardous Devices Response Unit</v>
          </cell>
        </row>
        <row r="222">
          <cell r="G222" t="str">
            <v>221    National Assets Response Unit</v>
          </cell>
        </row>
        <row r="223">
          <cell r="G223" t="str">
            <v>222    Watch Unit A</v>
          </cell>
        </row>
        <row r="224">
          <cell r="G224" t="str">
            <v>223    Weapons of Mass Destruction Directorate</v>
          </cell>
        </row>
        <row r="225">
          <cell r="G225" t="str">
            <v>224    WMD Investigations &amp; Operations</v>
          </cell>
        </row>
        <row r="226">
          <cell r="G226" t="str">
            <v>225    WMD Countermeasures and Preparedness Section FO</v>
          </cell>
        </row>
        <row r="227">
          <cell r="G227" t="str">
            <v>226    WMD Intelligence Analysis Section FO</v>
          </cell>
        </row>
        <row r="228">
          <cell r="G228" t="str">
            <v>227    Special Technologies and Applications Office (STAO)</v>
          </cell>
        </row>
        <row r="229">
          <cell r="G229" t="str">
            <v>228    Unallocated</v>
          </cell>
        </row>
        <row r="230">
          <cell r="G230" t="str">
            <v>229    Unallocated</v>
          </cell>
        </row>
        <row r="231">
          <cell r="G231" t="str">
            <v>230    IA Personnel</v>
          </cell>
        </row>
        <row r="232">
          <cell r="G232" t="str">
            <v>231    IA Non-Personnel</v>
          </cell>
        </row>
        <row r="233">
          <cell r="G233" t="str">
            <v>232    Victim Witness Assistance Field Program</v>
          </cell>
        </row>
        <row r="234">
          <cell r="G234" t="str">
            <v>233    Operational Technology Division FO</v>
          </cell>
        </row>
        <row r="235">
          <cell r="G235" t="str">
            <v>234    Telecom Intercept and Collection Technology Unit</v>
          </cell>
        </row>
        <row r="236">
          <cell r="G236" t="str">
            <v>235    Biometrics Analysis Section FO</v>
          </cell>
        </row>
        <row r="237">
          <cell r="G237" t="str">
            <v>236    Program &amp; Project Management Unit</v>
          </cell>
        </row>
        <row r="238">
          <cell r="G238" t="str">
            <v>237    QT Facility Operations Unit</v>
          </cell>
        </row>
        <row r="239">
          <cell r="G239" t="str">
            <v>238    Surveillance Support Unit (SSG)</v>
          </cell>
        </row>
        <row r="240">
          <cell r="G240" t="str">
            <v>239    Special Surveillance Group (SSG) Field Program</v>
          </cell>
        </row>
        <row r="241">
          <cell r="G241" t="str">
            <v>240    SCION Operations and Maintenance</v>
          </cell>
        </row>
        <row r="242">
          <cell r="G242" t="str">
            <v>241    Language Services Field</v>
          </cell>
        </row>
        <row r="243">
          <cell r="G243" t="str">
            <v>242    Office of Integrity and Compliance (OIC)</v>
          </cell>
        </row>
        <row r="244">
          <cell r="G244" t="str">
            <v>243    CJIS NIP Correction</v>
          </cell>
        </row>
        <row r="245">
          <cell r="G245" t="str">
            <v>244    CIRG NIP Correction</v>
          </cell>
        </row>
        <row r="246">
          <cell r="G246" t="str">
            <v>245    FLSD NIP Correction</v>
          </cell>
        </row>
        <row r="247">
          <cell r="G247" t="str">
            <v>246    IOD NIP Correction</v>
          </cell>
        </row>
        <row r="248">
          <cell r="G248" t="str">
            <v>247    TD NIP Correction</v>
          </cell>
        </row>
        <row r="249">
          <cell r="G249" t="str">
            <v>248    Criminal Intelligence Section FO</v>
          </cell>
        </row>
        <row r="250">
          <cell r="G250" t="str">
            <v>249    Domain Management Section FO</v>
          </cell>
        </row>
        <row r="251">
          <cell r="G251" t="str">
            <v>250    Domestic Terrorism Response Section FO</v>
          </cell>
        </row>
        <row r="252">
          <cell r="G252" t="str">
            <v>251    Terrorist Screening Center FBI and Reserve Accounts</v>
          </cell>
        </row>
        <row r="253">
          <cell r="G253" t="str">
            <v>252    Remote Operations Unit</v>
          </cell>
        </row>
        <row r="254">
          <cell r="G254" t="str">
            <v>253    Office of the Ombudsman</v>
          </cell>
        </row>
        <row r="255">
          <cell r="G255" t="str">
            <v>254    Law Enforcement Services</v>
          </cell>
        </row>
        <row r="256">
          <cell r="G256" t="str">
            <v>255    Special Programs Unit</v>
          </cell>
        </row>
        <row r="257">
          <cell r="G257" t="str">
            <v>256    EAD Science and Technology Branch</v>
          </cell>
        </row>
        <row r="258">
          <cell r="G258" t="str">
            <v>257    Executive Secretariat</v>
          </cell>
        </row>
        <row r="259">
          <cell r="G259" t="str">
            <v>258    Resource Management Section FO</v>
          </cell>
        </row>
        <row r="260">
          <cell r="G260" t="str">
            <v>259    Financial Resources Unit</v>
          </cell>
        </row>
        <row r="261">
          <cell r="G261" t="str">
            <v>260    MS-13 National Gang Task Force Unit</v>
          </cell>
        </row>
        <row r="262">
          <cell r="G262" t="str">
            <v>261    Safeguard Unit</v>
          </cell>
        </row>
        <row r="263">
          <cell r="G263" t="str">
            <v>262    Financial Crimes Section FO</v>
          </cell>
        </row>
        <row r="264">
          <cell r="G264" t="str">
            <v>263    National Mortgage Fraud Team</v>
          </cell>
        </row>
        <row r="265">
          <cell r="G265" t="str">
            <v>264    Public Corruption/Civil Rights Section FO</v>
          </cell>
        </row>
        <row r="266">
          <cell r="G266" t="str">
            <v>265    International Corruption Unit</v>
          </cell>
        </row>
        <row r="267">
          <cell r="G267" t="str">
            <v>266    Organized Crime Section FO</v>
          </cell>
        </row>
        <row r="268">
          <cell r="G268" t="str">
            <v>267    Lab FBI and Reserve Accounts</v>
          </cell>
        </row>
        <row r="269">
          <cell r="G269" t="str">
            <v>268    Initial Clearance Section FO</v>
          </cell>
        </row>
        <row r="270">
          <cell r="G270" t="str">
            <v>269    Background Investigation Contract Services Unit</v>
          </cell>
        </row>
        <row r="271">
          <cell r="G271" t="str">
            <v>270    Intellectual Property Rights Unit</v>
          </cell>
        </row>
        <row r="272">
          <cell r="G272" t="str">
            <v>271    Internet Crime Complaint Center</v>
          </cell>
        </row>
        <row r="273">
          <cell r="G273" t="str">
            <v>272    Cyber Criminal Unit #3</v>
          </cell>
        </row>
        <row r="274">
          <cell r="G274" t="str">
            <v>273    Forensic Audio/Video And Image Analysis Unit</v>
          </cell>
        </row>
        <row r="275">
          <cell r="G275" t="str">
            <v>274    CART Forensic Analysis Unit</v>
          </cell>
        </row>
        <row r="276">
          <cell r="G276" t="str">
            <v>275    Special Projects Technology Unit</v>
          </cell>
        </row>
        <row r="277">
          <cell r="G277" t="str">
            <v>276    Technical Management Services Unit</v>
          </cell>
        </row>
        <row r="278">
          <cell r="G278" t="str">
            <v>277    Remote Operations Unit</v>
          </cell>
        </row>
        <row r="279">
          <cell r="G279" t="str">
            <v>278    Counterintelligence Analysis Section FO</v>
          </cell>
        </row>
        <row r="280">
          <cell r="G280" t="str">
            <v>279    HUMINT Oversight and Operations Section FO</v>
          </cell>
        </row>
        <row r="281">
          <cell r="G281" t="str">
            <v>280    Cyber Intelligence Section FO</v>
          </cell>
        </row>
        <row r="282">
          <cell r="G282" t="str">
            <v>281    Finished Intelligence Production Section FO</v>
          </cell>
        </row>
        <row r="283">
          <cell r="G283" t="str">
            <v>282    Reporting Section FO</v>
          </cell>
        </row>
        <row r="284">
          <cell r="G284" t="str">
            <v>283    Counterterrorism Analysis Section FO</v>
          </cell>
        </row>
        <row r="285">
          <cell r="G285" t="str">
            <v>284    Occupational Safety and Environmental Programs Unit</v>
          </cell>
        </row>
        <row r="286">
          <cell r="G286" t="str">
            <v>285    Overseas Facilities Unit</v>
          </cell>
        </row>
        <row r="287">
          <cell r="G287" t="str">
            <v>286    Space Management Unit I</v>
          </cell>
        </row>
        <row r="288">
          <cell r="G288" t="str">
            <v>287    QT Planning, Design and Construction Unit</v>
          </cell>
        </row>
        <row r="289">
          <cell r="G289" t="str">
            <v>288    Stock Control</v>
          </cell>
        </row>
        <row r="290">
          <cell r="G290" t="str">
            <v>289    Special Events Management Unit</v>
          </cell>
        </row>
        <row r="291">
          <cell r="G291" t="str">
            <v>290    FT Monmouth Information Technology Center</v>
          </cell>
        </row>
        <row r="292">
          <cell r="G292" t="str">
            <v>291    Pocatello Information Technology Center</v>
          </cell>
        </row>
        <row r="293">
          <cell r="G293" t="str">
            <v>292    Details - Special Investigations Administrative</v>
          </cell>
        </row>
        <row r="294">
          <cell r="G294" t="str">
            <v>293    Overseas Operations - DIAP</v>
          </cell>
        </row>
        <row r="295">
          <cell r="G295" t="str">
            <v>294    Budapest Organized Crime Task Force</v>
          </cell>
        </row>
        <row r="296">
          <cell r="G296" t="str">
            <v>295    Hazardous Devices Course - Redstone Arsenal, AL</v>
          </cell>
        </row>
        <row r="297">
          <cell r="G297" t="str">
            <v>296    Southeast European Cooperative Initiative</v>
          </cell>
        </row>
        <row r="298">
          <cell r="G298" t="str">
            <v>297    Human Resources / Applicant Field Journal</v>
          </cell>
        </row>
        <row r="299">
          <cell r="G299" t="str">
            <v>298    Operational Technology Field Journal</v>
          </cell>
        </row>
        <row r="300">
          <cell r="G300" t="str">
            <v>299    Facilities Field Journal</v>
          </cell>
        </row>
        <row r="301">
          <cell r="G301" t="str">
            <v>300    Critical Incident Response Group Field Journal</v>
          </cell>
        </row>
        <row r="302">
          <cell r="G302" t="str">
            <v>301    Field Discretionary</v>
          </cell>
        </row>
        <row r="303">
          <cell r="G303" t="str">
            <v>302    Director's Office FBI and Reserve Accounts</v>
          </cell>
        </row>
        <row r="304">
          <cell r="G304" t="str">
            <v>303    Training FBI and Reserve Accounts</v>
          </cell>
        </row>
        <row r="305">
          <cell r="G305" t="str">
            <v>304    Human Resources FBI and Reserve Accounts</v>
          </cell>
        </row>
        <row r="306">
          <cell r="G306" t="str">
            <v>305    Counterintelligence FBI and Reserve Accounts</v>
          </cell>
        </row>
        <row r="307">
          <cell r="G307" t="str">
            <v>306    Security FBI and Reserve Accounts</v>
          </cell>
        </row>
        <row r="308">
          <cell r="G308" t="str">
            <v>307    Finance FBI and Reserve Accounts</v>
          </cell>
        </row>
        <row r="309">
          <cell r="G309" t="str">
            <v>308    Cyber FBI and Reserve Accounts</v>
          </cell>
        </row>
        <row r="310">
          <cell r="G310" t="str">
            <v>309    Directorate of Intelligence FBI and Reserve Accounts</v>
          </cell>
        </row>
        <row r="311">
          <cell r="G311" t="str">
            <v>310    Critical Incident Response Group FBI and Reserve Accounts</v>
          </cell>
        </row>
        <row r="312">
          <cell r="G312" t="str">
            <v>311    Weapons of Mass Destruction FBI and Reserve Accounts</v>
          </cell>
        </row>
        <row r="313">
          <cell r="G313" t="str">
            <v>312    STAO FBI and Reserve Accounts</v>
          </cell>
        </row>
        <row r="314">
          <cell r="G314" t="str">
            <v>313    FBI and Reserve Account Journals</v>
          </cell>
        </row>
        <row r="315">
          <cell r="G315" t="str">
            <v>314    Traditional Technology Section FO</v>
          </cell>
        </row>
        <row r="316">
          <cell r="G316" t="str">
            <v>315    Operational Technology FBI and Reserve Accounts</v>
          </cell>
        </row>
        <row r="317">
          <cell r="G317" t="str">
            <v>316    Technical Liaison Unit</v>
          </cell>
        </row>
        <row r="318">
          <cell r="G318" t="str">
            <v>317    WMD Field Program</v>
          </cell>
        </row>
        <row r="319">
          <cell r="G319" t="str">
            <v>318    Monterey, CA Training School</v>
          </cell>
        </row>
        <row r="320">
          <cell r="G320" t="str">
            <v>319    Corporate FBI and Reserve Accounts</v>
          </cell>
        </row>
        <row r="321">
          <cell r="G321" t="str">
            <v>320    Physical Surveillance Unit</v>
          </cell>
        </row>
        <row r="322">
          <cell r="G322" t="str">
            <v>321    Laboratory Field Program</v>
          </cell>
        </row>
        <row r="323">
          <cell r="G323" t="str">
            <v>322    WMD Intelligence Analysis Section</v>
          </cell>
        </row>
        <row r="324">
          <cell r="G324" t="str">
            <v>323    OEEO FBI and Reserve Accounts</v>
          </cell>
        </row>
        <row r="325">
          <cell r="G325" t="str">
            <v>324    OPA FBI and Reserve Accounts</v>
          </cell>
        </row>
        <row r="326">
          <cell r="G326" t="str">
            <v>325    Counterintelligence Dedicated Technology Program</v>
          </cell>
        </row>
        <row r="327">
          <cell r="G327" t="str">
            <v>326    ITOD NIP Correction</v>
          </cell>
        </row>
        <row r="328">
          <cell r="G328" t="str">
            <v>327    Hazardous Materials Operations Unit</v>
          </cell>
        </row>
        <row r="329">
          <cell r="G329" t="str">
            <v>328    Hazardous Material Science Response</v>
          </cell>
        </row>
        <row r="330">
          <cell r="G330" t="str">
            <v>329    Federal DNA Database Unit</v>
          </cell>
        </row>
        <row r="331">
          <cell r="G331" t="str">
            <v>330    EAD Information and Technology Branch</v>
          </cell>
        </row>
        <row r="332">
          <cell r="G332" t="str">
            <v>331    Mobile Surveillance Unit I</v>
          </cell>
        </row>
        <row r="333">
          <cell r="G333" t="str">
            <v>332    Monterey, California Training School</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mestic Agent"/>
      <sheetName val="Foreign Agent"/>
      <sheetName val="Domestic Prof Sup"/>
      <sheetName val="Sheet1"/>
    </sheetNames>
    <sheetDataSet>
      <sheetData sheetId="0">
        <row r="66">
          <cell r="D66">
            <v>0.5</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Agent1401"/>
      <sheetName val="Agent1303"/>
      <sheetName val="Agent1302"/>
      <sheetName val="Agent1301"/>
      <sheetName val="Agent1202"/>
      <sheetName val="Agent1201"/>
      <sheetName val="Agent11"/>
      <sheetName val="Agent09"/>
      <sheetName val="Agent07"/>
      <sheetName val="Named"/>
    </sheetNames>
    <sheetDataSet>
      <sheetData sheetId="0"/>
      <sheetData sheetId="1"/>
      <sheetData sheetId="2"/>
      <sheetData sheetId="3"/>
      <sheetData sheetId="4"/>
      <sheetData sheetId="5"/>
      <sheetData sheetId="6"/>
      <sheetData sheetId="7"/>
      <sheetData sheetId="8"/>
      <sheetData sheetId="9"/>
      <sheetData sheetId="10">
        <row r="7">
          <cell r="C7">
            <v>2003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
      <sheetName val="performance"/>
      <sheetName val="workload"/>
      <sheetName val="administrative"/>
      <sheetName val="lists"/>
      <sheetName val="hide_fin"/>
      <sheetName val="hide_perf"/>
      <sheetName val="hide_work"/>
      <sheetName val="hide_admin"/>
    </sheetNames>
    <sheetDataSet>
      <sheetData sheetId="0"/>
      <sheetData sheetId="1"/>
      <sheetData sheetId="2"/>
      <sheetData sheetId="3"/>
      <sheetData sheetId="4" refreshError="1">
        <row r="3">
          <cell r="A3" t="str">
            <v>Yes</v>
          </cell>
          <cell r="B3" t="str">
            <v>First Quarter</v>
          </cell>
        </row>
        <row r="4">
          <cell r="A4" t="str">
            <v>No</v>
          </cell>
          <cell r="B4" t="str">
            <v>Second Quarter</v>
          </cell>
          <cell r="D4" t="str">
            <v>Alcohol, Tobacco, Firearms &amp; Explosives</v>
          </cell>
        </row>
        <row r="5">
          <cell r="B5" t="str">
            <v>Third Quarter</v>
          </cell>
          <cell r="D5" t="str">
            <v>Antitrust Division</v>
          </cell>
        </row>
        <row r="6">
          <cell r="A6" t="str">
            <v>+</v>
          </cell>
          <cell r="B6" t="str">
            <v>Fourth Quarter</v>
          </cell>
          <cell r="D6" t="str">
            <v>Asset Forfeiture Fund</v>
          </cell>
        </row>
        <row r="7">
          <cell r="A7" t="str">
            <v>-</v>
          </cell>
          <cell r="D7" t="str">
            <v>Bureau of Prisons</v>
          </cell>
        </row>
        <row r="8">
          <cell r="D8" t="str">
            <v>Civil Division</v>
          </cell>
        </row>
        <row r="9">
          <cell r="A9" t="str">
            <v>Sum</v>
          </cell>
          <cell r="D9" t="str">
            <v>Civil Rights Division</v>
          </cell>
        </row>
        <row r="10">
          <cell r="A10" t="str">
            <v>Avg</v>
          </cell>
          <cell r="D10" t="str">
            <v>Community Oriented Policing Services</v>
          </cell>
        </row>
        <row r="11">
          <cell r="D11" t="str">
            <v>Community Relations Service</v>
          </cell>
        </row>
        <row r="12">
          <cell r="D12" t="str">
            <v>Criminal Division</v>
          </cell>
        </row>
        <row r="13">
          <cell r="D13" t="str">
            <v>Drug Enforcement Administration</v>
          </cell>
        </row>
        <row r="14">
          <cell r="D14" t="str">
            <v>Environmental and Natural Resources Division</v>
          </cell>
        </row>
        <row r="15">
          <cell r="D15" t="str">
            <v>Executive Office for US Attorneys</v>
          </cell>
        </row>
        <row r="16">
          <cell r="D16" t="str">
            <v>Executive Office of Immigration Review</v>
          </cell>
        </row>
        <row r="17">
          <cell r="D17" t="str">
            <v>Fees and Expenses of Witnesses</v>
          </cell>
        </row>
        <row r="18">
          <cell r="D18" t="str">
            <v>Federal Bureau of Investigation</v>
          </cell>
        </row>
        <row r="19">
          <cell r="D19" t="str">
            <v>Foreign Claims Settlement Commission</v>
          </cell>
        </row>
        <row r="20">
          <cell r="D20" t="str">
            <v>General Administration</v>
          </cell>
        </row>
        <row r="21">
          <cell r="D21" t="str">
            <v>IDENT/IAFIS Integration</v>
          </cell>
        </row>
        <row r="22">
          <cell r="D22" t="str">
            <v>Joint Automated Booking System</v>
          </cell>
        </row>
        <row r="23">
          <cell r="D23" t="str">
            <v>Justice Information Sharing Technology</v>
          </cell>
        </row>
        <row r="24">
          <cell r="D24" t="str">
            <v>Justice Management Division</v>
          </cell>
        </row>
        <row r="25">
          <cell r="D25" t="str">
            <v>Justice Prisoner and Alien Transportation System</v>
          </cell>
        </row>
        <row r="26">
          <cell r="D26" t="str">
            <v>National Drug Intelligence Center</v>
          </cell>
        </row>
        <row r="27">
          <cell r="D27" t="str">
            <v>Office of Dispute Resolution</v>
          </cell>
        </row>
        <row r="28">
          <cell r="D28" t="str">
            <v>Office of Federal Detention Trustee</v>
          </cell>
        </row>
        <row r="29">
          <cell r="D29" t="str">
            <v>Office of Justice Programs</v>
          </cell>
        </row>
        <row r="30">
          <cell r="D30" t="str">
            <v>Office of Legal Counsel</v>
          </cell>
        </row>
        <row r="31">
          <cell r="D31" t="str">
            <v>Office of the Pardon Attorney</v>
          </cell>
        </row>
        <row r="32">
          <cell r="D32" t="str">
            <v>Office of the Inspector General</v>
          </cell>
        </row>
        <row r="33">
          <cell r="D33" t="str">
            <v>Office of the Solicitor General</v>
          </cell>
        </row>
        <row r="34">
          <cell r="D34" t="str">
            <v>Office on Violence Against Women</v>
          </cell>
        </row>
        <row r="35">
          <cell r="D35" t="str">
            <v>Organized Crime Drug Enforcement Task Force</v>
          </cell>
        </row>
        <row r="36">
          <cell r="D36" t="str">
            <v>Tax Division</v>
          </cell>
        </row>
        <row r="37">
          <cell r="D37" t="str">
            <v>United States Central Bureau of Interpol</v>
          </cell>
        </row>
        <row r="38">
          <cell r="D38" t="str">
            <v>US Marshals Service</v>
          </cell>
        </row>
        <row r="39">
          <cell r="D39" t="str">
            <v>US Parole Commission</v>
          </cell>
        </row>
      </sheetData>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Misc #2"/>
      <sheetName val="Misc #1"/>
      <sheetName val="CyberCrime"/>
      <sheetName val="UserInput"/>
      <sheetName val="Pos_Profile"/>
      <sheetName val="FTE_Profile"/>
      <sheetName val="Named"/>
      <sheetName val="StaffingInput"/>
    </sheetNames>
    <definedNames>
      <definedName name="FTE_Agent_Hires_BY1" refersTo="='Named'!$T$45"/>
    </definedNames>
    <sheetDataSet>
      <sheetData sheetId="0"/>
      <sheetData sheetId="1"/>
      <sheetData sheetId="2"/>
      <sheetData sheetId="3"/>
      <sheetData sheetId="4"/>
      <sheetData sheetId="5"/>
      <sheetData sheetId="6"/>
      <sheetData sheetId="7">
        <row r="45">
          <cell r="T45">
            <v>0.53053435114503822</v>
          </cell>
        </row>
      </sheetData>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A VS List 7.21.08"/>
      <sheetName val="Summary"/>
      <sheetName val="Download 7.21.08"/>
      <sheetName val="BPMS Data 07-21-08"/>
      <sheetName val="Pay Tables"/>
      <sheetName val="Locality"/>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Misc #2"/>
      <sheetName val="Misc #1"/>
      <sheetName val="CyberCrime"/>
      <sheetName val="UserInput"/>
      <sheetName val="Pos_Profile"/>
      <sheetName val="FTE_Profile"/>
      <sheetName val="Named"/>
    </sheetNames>
    <sheetDataSet>
      <sheetData sheetId="0"/>
      <sheetData sheetId="1"/>
      <sheetData sheetId="2"/>
      <sheetData sheetId="3"/>
      <sheetData sheetId="4"/>
      <sheetData sheetId="5"/>
      <sheetData sheetId="6"/>
      <sheetData sheetId="7">
        <row r="28">
          <cell r="C28">
            <v>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29"/>
  <sheetViews>
    <sheetView tabSelected="1" view="pageBreakPreview" zoomScale="87" zoomScaleNormal="100" zoomScaleSheetLayoutView="87" workbookViewId="0">
      <selection activeCell="Q17" sqref="Q17"/>
    </sheetView>
  </sheetViews>
  <sheetFormatPr defaultColWidth="11.42578125" defaultRowHeight="15"/>
  <cols>
    <col min="1" max="13" width="11.42578125" style="159"/>
    <col min="14" max="14" width="8.85546875" style="160" customWidth="1"/>
    <col min="15" max="16384" width="11.42578125" style="159"/>
  </cols>
  <sheetData>
    <row r="1" spans="1:14" ht="18.75">
      <c r="A1" s="170" t="s">
        <v>125</v>
      </c>
      <c r="N1" s="160" t="s">
        <v>10</v>
      </c>
    </row>
    <row r="2" spans="1:14">
      <c r="N2" s="160" t="s">
        <v>10</v>
      </c>
    </row>
    <row r="3" spans="1:14">
      <c r="N3" s="160" t="s">
        <v>10</v>
      </c>
    </row>
    <row r="4" spans="1:14">
      <c r="N4" s="160" t="s">
        <v>10</v>
      </c>
    </row>
    <row r="5" spans="1:14">
      <c r="N5" s="160" t="s">
        <v>10</v>
      </c>
    </row>
    <row r="6" spans="1:14">
      <c r="N6" s="160" t="s">
        <v>10</v>
      </c>
    </row>
    <row r="7" spans="1:14">
      <c r="N7" s="160" t="s">
        <v>10</v>
      </c>
    </row>
    <row r="8" spans="1:14">
      <c r="N8" s="160" t="s">
        <v>10</v>
      </c>
    </row>
    <row r="9" spans="1:14">
      <c r="N9" s="160" t="s">
        <v>10</v>
      </c>
    </row>
    <row r="10" spans="1:14">
      <c r="N10" s="160" t="s">
        <v>10</v>
      </c>
    </row>
    <row r="11" spans="1:14">
      <c r="N11" s="160" t="s">
        <v>10</v>
      </c>
    </row>
    <row r="12" spans="1:14">
      <c r="N12" s="160" t="s">
        <v>10</v>
      </c>
    </row>
    <row r="13" spans="1:14">
      <c r="M13" s="171"/>
      <c r="N13" s="160" t="s">
        <v>10</v>
      </c>
    </row>
    <row r="14" spans="1:14">
      <c r="N14" s="160" t="s">
        <v>10</v>
      </c>
    </row>
    <row r="15" spans="1:14">
      <c r="N15" s="160" t="s">
        <v>10</v>
      </c>
    </row>
    <row r="16" spans="1:14">
      <c r="N16" s="160" t="s">
        <v>10</v>
      </c>
    </row>
    <row r="17" spans="1:14">
      <c r="N17" s="160" t="s">
        <v>10</v>
      </c>
    </row>
    <row r="18" spans="1:14">
      <c r="N18" s="160" t="s">
        <v>10</v>
      </c>
    </row>
    <row r="19" spans="1:14">
      <c r="N19" s="160" t="s">
        <v>10</v>
      </c>
    </row>
    <row r="20" spans="1:14">
      <c r="N20" s="160" t="s">
        <v>10</v>
      </c>
    </row>
    <row r="21" spans="1:14">
      <c r="N21" s="160" t="s">
        <v>10</v>
      </c>
    </row>
    <row r="22" spans="1:14">
      <c r="N22" s="160" t="s">
        <v>10</v>
      </c>
    </row>
    <row r="23" spans="1:14">
      <c r="N23" s="160" t="s">
        <v>10</v>
      </c>
    </row>
    <row r="24" spans="1:14">
      <c r="N24" s="160" t="s">
        <v>10</v>
      </c>
    </row>
    <row r="25" spans="1:14">
      <c r="N25" s="160" t="s">
        <v>10</v>
      </c>
    </row>
    <row r="26" spans="1:14">
      <c r="N26" s="160" t="s">
        <v>10</v>
      </c>
    </row>
    <row r="27" spans="1:14">
      <c r="N27" s="160" t="s">
        <v>10</v>
      </c>
    </row>
    <row r="28" spans="1:14">
      <c r="N28" s="160" t="s">
        <v>10</v>
      </c>
    </row>
    <row r="29" spans="1:14">
      <c r="A29" s="291"/>
      <c r="B29" s="292"/>
      <c r="C29" s="292"/>
      <c r="D29" s="292"/>
      <c r="E29" s="292"/>
      <c r="F29" s="292"/>
      <c r="G29" s="292"/>
      <c r="H29" s="292"/>
      <c r="I29" s="292"/>
      <c r="J29" s="292"/>
      <c r="K29" s="292"/>
      <c r="L29" s="292"/>
      <c r="M29" s="292"/>
      <c r="N29" s="160" t="s">
        <v>11</v>
      </c>
    </row>
  </sheetData>
  <mergeCells count="1">
    <mergeCell ref="A29:M29"/>
  </mergeCells>
  <printOptions horizontalCentered="1"/>
  <pageMargins left="0.75" right="0.75" top="1" bottom="1" header="0.5" footer="0.5"/>
  <pageSetup scale="82" fitToHeight="0" orientation="landscape" verticalDpi="4" r:id="rId1"/>
  <headerFooter alignWithMargins="0">
    <oddFooter>&amp;C&amp;"Times New Roman,Regular"Exhibit A - Organizational Chart</oddFooter>
  </headerFooter>
  <drawing r:id="rId2"/>
  <legacyDrawing r:id="rId3"/>
  <oleObjects>
    <mc:AlternateContent xmlns:mc="http://schemas.openxmlformats.org/markup-compatibility/2006">
      <mc:Choice Requires="x14">
        <oleObject progId="PowerPoint.Slide.8" shapeId="18433" r:id="rId4">
          <objectPr defaultSize="0" autoPict="0" altText="Organizational Chart" r:id="rId5">
            <anchor moveWithCells="1">
              <from>
                <xdr:col>1</xdr:col>
                <xdr:colOff>152400</xdr:colOff>
                <xdr:row>1</xdr:row>
                <xdr:rowOff>104775</xdr:rowOff>
              </from>
              <to>
                <xdr:col>11</xdr:col>
                <xdr:colOff>457200</xdr:colOff>
                <xdr:row>30</xdr:row>
                <xdr:rowOff>104775</xdr:rowOff>
              </to>
            </anchor>
          </objectPr>
        </oleObject>
      </mc:Choice>
      <mc:Fallback>
        <oleObject progId="PowerPoint.Slide.8" shapeId="18433"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2"/>
  <sheetViews>
    <sheetView view="pageBreakPreview" topLeftCell="E1" zoomScaleNormal="100" zoomScaleSheetLayoutView="100" workbookViewId="0">
      <selection activeCell="M1" sqref="M1:M1048576"/>
    </sheetView>
  </sheetViews>
  <sheetFormatPr defaultColWidth="9.140625" defaultRowHeight="14.25"/>
  <cols>
    <col min="1" max="1" width="45.85546875" style="6" customWidth="1"/>
    <col min="2" max="9" width="13.7109375" style="6" customWidth="1"/>
    <col min="10" max="10" width="15" style="6" customWidth="1"/>
    <col min="11" max="11" width="14" style="1" bestFit="1" customWidth="1"/>
    <col min="12" max="12" width="4.5703125" style="6" customWidth="1"/>
    <col min="13" max="13" width="122.85546875" style="6" customWidth="1"/>
    <col min="14" max="15" width="8.28515625" style="6" customWidth="1"/>
    <col min="16" max="16" width="12.7109375" style="6" customWidth="1"/>
    <col min="17" max="18" width="8.28515625" style="6" customWidth="1"/>
    <col min="19" max="19" width="12.7109375" style="6" customWidth="1"/>
    <col min="20" max="16384" width="9.140625" style="6"/>
  </cols>
  <sheetData>
    <row r="1" spans="1:19" ht="18">
      <c r="A1" s="295" t="s">
        <v>32</v>
      </c>
      <c r="B1" s="295"/>
      <c r="C1" s="295"/>
      <c r="D1" s="295"/>
      <c r="E1" s="295"/>
      <c r="F1" s="295"/>
      <c r="G1" s="295"/>
      <c r="H1" s="295"/>
      <c r="I1" s="295"/>
      <c r="J1" s="295"/>
      <c r="K1" s="57" t="s">
        <v>10</v>
      </c>
      <c r="L1" s="3"/>
      <c r="M1" s="99"/>
      <c r="N1" s="3"/>
      <c r="O1" s="3"/>
      <c r="P1" s="3"/>
      <c r="Q1" s="3"/>
      <c r="R1" s="3"/>
      <c r="S1" s="3"/>
    </row>
    <row r="2" spans="1:19" ht="15">
      <c r="A2" s="296" t="s">
        <v>140</v>
      </c>
      <c r="B2" s="296"/>
      <c r="C2" s="296"/>
      <c r="D2" s="296"/>
      <c r="E2" s="296"/>
      <c r="F2" s="296"/>
      <c r="G2" s="296"/>
      <c r="H2" s="296"/>
      <c r="I2" s="296"/>
      <c r="J2" s="296"/>
      <c r="K2" s="57" t="s">
        <v>10</v>
      </c>
      <c r="L2" s="4"/>
      <c r="M2" s="100"/>
      <c r="N2" s="4"/>
      <c r="O2" s="4"/>
      <c r="P2" s="4"/>
      <c r="Q2" s="4"/>
      <c r="R2" s="4"/>
      <c r="S2" s="4"/>
    </row>
    <row r="3" spans="1:19">
      <c r="A3" s="318" t="s">
        <v>1</v>
      </c>
      <c r="B3" s="318"/>
      <c r="C3" s="318"/>
      <c r="D3" s="318"/>
      <c r="E3" s="318"/>
      <c r="F3" s="318"/>
      <c r="G3" s="318"/>
      <c r="H3" s="318"/>
      <c r="I3" s="318"/>
      <c r="J3" s="318"/>
      <c r="K3" s="57" t="s">
        <v>10</v>
      </c>
      <c r="L3" s="7"/>
      <c r="M3" s="100"/>
      <c r="N3" s="7"/>
      <c r="O3" s="7"/>
      <c r="P3" s="7"/>
      <c r="Q3" s="7"/>
      <c r="R3" s="7"/>
      <c r="S3" s="7"/>
    </row>
    <row r="4" spans="1:19">
      <c r="A4" s="302" t="s">
        <v>2</v>
      </c>
      <c r="B4" s="302"/>
      <c r="C4" s="302"/>
      <c r="D4" s="302"/>
      <c r="E4" s="302"/>
      <c r="F4" s="302"/>
      <c r="G4" s="302"/>
      <c r="H4" s="302"/>
      <c r="I4" s="302"/>
      <c r="J4" s="302"/>
      <c r="K4" s="57" t="s">
        <v>10</v>
      </c>
      <c r="L4" s="5"/>
      <c r="M4" s="100"/>
      <c r="N4" s="5"/>
      <c r="O4" s="5"/>
      <c r="P4" s="5"/>
      <c r="Q4" s="5"/>
      <c r="R4" s="5"/>
      <c r="S4" s="5"/>
    </row>
    <row r="5" spans="1:19" ht="15.75" thickBot="1">
      <c r="A5" s="302"/>
      <c r="B5" s="302"/>
      <c r="C5" s="302"/>
      <c r="D5" s="302"/>
      <c r="E5" s="302"/>
      <c r="F5" s="302"/>
      <c r="G5" s="302"/>
      <c r="H5" s="302"/>
      <c r="I5" s="302"/>
      <c r="J5" s="302"/>
      <c r="K5" s="57" t="s">
        <v>10</v>
      </c>
      <c r="L5" s="5"/>
      <c r="M5" s="101"/>
      <c r="N5" s="5"/>
      <c r="O5" s="5"/>
      <c r="P5" s="5"/>
      <c r="Q5" s="5"/>
      <c r="R5" s="5"/>
      <c r="S5" s="5"/>
    </row>
    <row r="6" spans="1:19" ht="15" thickBot="1">
      <c r="A6" s="302"/>
      <c r="B6" s="302"/>
      <c r="C6" s="302"/>
      <c r="D6" s="302"/>
      <c r="E6" s="302"/>
      <c r="F6" s="302"/>
      <c r="G6" s="302"/>
      <c r="H6" s="302"/>
      <c r="I6" s="302"/>
      <c r="J6" s="302"/>
      <c r="K6" s="57" t="s">
        <v>10</v>
      </c>
      <c r="L6" s="5"/>
      <c r="M6" s="32"/>
      <c r="N6" s="5"/>
      <c r="O6" s="5"/>
      <c r="P6" s="5"/>
      <c r="Q6" s="5"/>
      <c r="R6" s="5"/>
      <c r="S6" s="5"/>
    </row>
    <row r="7" spans="1:19" s="18" customFormat="1" ht="43.15" customHeight="1">
      <c r="A7" s="314" t="s">
        <v>34</v>
      </c>
      <c r="B7" s="357" t="s">
        <v>198</v>
      </c>
      <c r="C7" s="309"/>
      <c r="D7" s="358" t="s">
        <v>165</v>
      </c>
      <c r="E7" s="349"/>
      <c r="F7" s="358" t="s">
        <v>135</v>
      </c>
      <c r="G7" s="348"/>
      <c r="H7" s="348"/>
      <c r="I7" s="348"/>
      <c r="J7" s="359"/>
      <c r="K7" s="57" t="s">
        <v>10</v>
      </c>
    </row>
    <row r="8" spans="1:19" s="18" customFormat="1" ht="28.5">
      <c r="A8" s="316"/>
      <c r="B8" s="58" t="s">
        <v>3</v>
      </c>
      <c r="C8" s="58" t="s">
        <v>31</v>
      </c>
      <c r="D8" s="58" t="s">
        <v>3</v>
      </c>
      <c r="E8" s="58" t="s">
        <v>31</v>
      </c>
      <c r="F8" s="58" t="s">
        <v>33</v>
      </c>
      <c r="G8" s="58" t="s">
        <v>16</v>
      </c>
      <c r="H8" s="116" t="s">
        <v>17</v>
      </c>
      <c r="I8" s="58" t="s">
        <v>52</v>
      </c>
      <c r="J8" s="59" t="s">
        <v>53</v>
      </c>
      <c r="K8" s="57" t="s">
        <v>10</v>
      </c>
    </row>
    <row r="9" spans="1:19">
      <c r="A9" s="60" t="s">
        <v>51</v>
      </c>
      <c r="B9" s="117">
        <v>0</v>
      </c>
      <c r="C9" s="117">
        <v>0</v>
      </c>
      <c r="D9" s="117">
        <v>0</v>
      </c>
      <c r="E9" s="117">
        <v>0</v>
      </c>
      <c r="F9" s="117">
        <v>0</v>
      </c>
      <c r="G9" s="117">
        <v>0</v>
      </c>
      <c r="H9" s="117">
        <v>0</v>
      </c>
      <c r="I9" s="117">
        <f>D9+F9+G9+H9</f>
        <v>0</v>
      </c>
      <c r="J9" s="118">
        <v>0</v>
      </c>
      <c r="K9" s="57" t="s">
        <v>10</v>
      </c>
      <c r="M9" s="106"/>
    </row>
    <row r="10" spans="1:19">
      <c r="A10" s="97" t="s">
        <v>50</v>
      </c>
      <c r="B10" s="129">
        <v>0</v>
      </c>
      <c r="C10" s="129">
        <v>0</v>
      </c>
      <c r="D10" s="129">
        <v>0</v>
      </c>
      <c r="E10" s="129">
        <v>0</v>
      </c>
      <c r="F10" s="129">
        <v>0</v>
      </c>
      <c r="G10" s="129">
        <v>0</v>
      </c>
      <c r="H10" s="129">
        <v>0</v>
      </c>
      <c r="I10" s="129">
        <f t="shared" ref="I10:I29" si="0">D10+F10+G10+H10</f>
        <v>0</v>
      </c>
      <c r="J10" s="130">
        <v>0</v>
      </c>
      <c r="K10" s="57" t="s">
        <v>10</v>
      </c>
      <c r="M10" s="106"/>
    </row>
    <row r="11" spans="1:19">
      <c r="A11" s="61" t="s">
        <v>35</v>
      </c>
      <c r="B11" s="127">
        <f>131+17</f>
        <v>148</v>
      </c>
      <c r="C11" s="127">
        <v>0</v>
      </c>
      <c r="D11" s="127">
        <v>148</v>
      </c>
      <c r="E11" s="127">
        <v>0</v>
      </c>
      <c r="F11" s="127">
        <v>0</v>
      </c>
      <c r="G11" s="129">
        <v>0</v>
      </c>
      <c r="H11" s="127">
        <v>0</v>
      </c>
      <c r="I11" s="127">
        <f t="shared" si="0"/>
        <v>148</v>
      </c>
      <c r="J11" s="128">
        <v>0</v>
      </c>
      <c r="K11" s="57" t="s">
        <v>10</v>
      </c>
      <c r="M11" s="106"/>
    </row>
    <row r="12" spans="1:19">
      <c r="A12" s="62" t="s">
        <v>36</v>
      </c>
      <c r="B12" s="21">
        <v>1</v>
      </c>
      <c r="C12" s="21">
        <v>0</v>
      </c>
      <c r="D12" s="21">
        <v>1</v>
      </c>
      <c r="E12" s="21">
        <v>0</v>
      </c>
      <c r="F12" s="21">
        <v>0</v>
      </c>
      <c r="G12" s="129">
        <v>0</v>
      </c>
      <c r="H12" s="21">
        <v>0</v>
      </c>
      <c r="I12" s="21">
        <f t="shared" si="0"/>
        <v>1</v>
      </c>
      <c r="J12" s="119">
        <v>0</v>
      </c>
      <c r="K12" s="57" t="s">
        <v>10</v>
      </c>
      <c r="M12" s="106"/>
    </row>
    <row r="13" spans="1:19">
      <c r="A13" s="62" t="s">
        <v>37</v>
      </c>
      <c r="B13" s="21">
        <f>575</f>
        <v>575</v>
      </c>
      <c r="C13" s="21">
        <v>0</v>
      </c>
      <c r="D13" s="21">
        <v>575</v>
      </c>
      <c r="E13" s="21">
        <v>0</v>
      </c>
      <c r="F13" s="21">
        <v>0</v>
      </c>
      <c r="G13" s="129">
        <v>0</v>
      </c>
      <c r="H13" s="21">
        <v>-23</v>
      </c>
      <c r="I13" s="21">
        <f t="shared" si="0"/>
        <v>552</v>
      </c>
      <c r="J13" s="119">
        <v>0</v>
      </c>
      <c r="K13" s="57" t="s">
        <v>10</v>
      </c>
    </row>
    <row r="14" spans="1:19">
      <c r="A14" s="62" t="s">
        <v>38</v>
      </c>
      <c r="B14" s="21">
        <v>25</v>
      </c>
      <c r="C14" s="21">
        <v>0</v>
      </c>
      <c r="D14" s="21">
        <v>25</v>
      </c>
      <c r="E14" s="21">
        <v>0</v>
      </c>
      <c r="F14" s="21">
        <v>0</v>
      </c>
      <c r="G14" s="129">
        <v>0</v>
      </c>
      <c r="H14" s="21">
        <v>0</v>
      </c>
      <c r="I14" s="21">
        <f t="shared" si="0"/>
        <v>25</v>
      </c>
      <c r="J14" s="119">
        <v>0</v>
      </c>
      <c r="K14" s="57" t="s">
        <v>10</v>
      </c>
    </row>
    <row r="15" spans="1:19">
      <c r="A15" s="199" t="s">
        <v>39</v>
      </c>
      <c r="B15" s="198">
        <f>546+27</f>
        <v>573</v>
      </c>
      <c r="C15" s="21">
        <v>0</v>
      </c>
      <c r="D15" s="21">
        <v>573</v>
      </c>
      <c r="E15" s="21">
        <v>0</v>
      </c>
      <c r="F15" s="21">
        <v>0</v>
      </c>
      <c r="G15" s="129">
        <v>0</v>
      </c>
      <c r="H15" s="21">
        <v>0</v>
      </c>
      <c r="I15" s="21">
        <f t="shared" si="0"/>
        <v>573</v>
      </c>
      <c r="J15" s="119">
        <v>0</v>
      </c>
      <c r="K15" s="57" t="s">
        <v>10</v>
      </c>
    </row>
    <row r="16" spans="1:19">
      <c r="A16" s="62" t="s">
        <v>40</v>
      </c>
      <c r="B16" s="21">
        <v>77</v>
      </c>
      <c r="C16" s="21">
        <v>0</v>
      </c>
      <c r="D16" s="21">
        <v>77</v>
      </c>
      <c r="E16" s="21">
        <v>0</v>
      </c>
      <c r="F16" s="21">
        <v>0</v>
      </c>
      <c r="G16" s="129">
        <v>0</v>
      </c>
      <c r="H16" s="21">
        <v>0</v>
      </c>
      <c r="I16" s="21">
        <f t="shared" si="0"/>
        <v>77</v>
      </c>
      <c r="J16" s="119">
        <v>0</v>
      </c>
      <c r="K16" s="57" t="s">
        <v>10</v>
      </c>
    </row>
    <row r="17" spans="1:11">
      <c r="A17" s="62" t="s">
        <v>41</v>
      </c>
      <c r="B17" s="21">
        <v>11</v>
      </c>
      <c r="C17" s="21">
        <v>0</v>
      </c>
      <c r="D17" s="21">
        <v>11</v>
      </c>
      <c r="E17" s="21">
        <v>0</v>
      </c>
      <c r="F17" s="21">
        <v>0</v>
      </c>
      <c r="G17" s="129">
        <v>0</v>
      </c>
      <c r="H17" s="21">
        <v>0</v>
      </c>
      <c r="I17" s="21">
        <f t="shared" si="0"/>
        <v>11</v>
      </c>
      <c r="J17" s="119">
        <v>0</v>
      </c>
      <c r="K17" s="57" t="s">
        <v>10</v>
      </c>
    </row>
    <row r="18" spans="1:11">
      <c r="A18" s="62" t="s">
        <v>42</v>
      </c>
      <c r="B18" s="21">
        <v>6</v>
      </c>
      <c r="C18" s="21">
        <v>0</v>
      </c>
      <c r="D18" s="21">
        <v>6</v>
      </c>
      <c r="E18" s="21">
        <v>0</v>
      </c>
      <c r="F18" s="21">
        <v>0</v>
      </c>
      <c r="G18" s="129">
        <v>0</v>
      </c>
      <c r="H18" s="21">
        <v>0</v>
      </c>
      <c r="I18" s="21">
        <f t="shared" si="0"/>
        <v>6</v>
      </c>
      <c r="J18" s="119">
        <v>0</v>
      </c>
      <c r="K18" s="57" t="s">
        <v>10</v>
      </c>
    </row>
    <row r="19" spans="1:11">
      <c r="A19" s="62" t="s">
        <v>43</v>
      </c>
      <c r="B19" s="21">
        <v>0</v>
      </c>
      <c r="C19" s="21">
        <v>0</v>
      </c>
      <c r="D19" s="21">
        <v>0</v>
      </c>
      <c r="E19" s="21">
        <v>0</v>
      </c>
      <c r="F19" s="21">
        <v>0</v>
      </c>
      <c r="G19" s="129">
        <v>0</v>
      </c>
      <c r="H19" s="21">
        <v>0</v>
      </c>
      <c r="I19" s="21">
        <f t="shared" si="0"/>
        <v>0</v>
      </c>
      <c r="J19" s="119">
        <v>0</v>
      </c>
      <c r="K19" s="57" t="s">
        <v>10</v>
      </c>
    </row>
    <row r="20" spans="1:11">
      <c r="A20" s="62" t="s">
        <v>44</v>
      </c>
      <c r="B20" s="21">
        <v>0</v>
      </c>
      <c r="C20" s="21">
        <v>0</v>
      </c>
      <c r="D20" s="21">
        <v>0</v>
      </c>
      <c r="E20" s="21">
        <v>0</v>
      </c>
      <c r="F20" s="21">
        <v>0</v>
      </c>
      <c r="G20" s="129">
        <v>0</v>
      </c>
      <c r="H20" s="21">
        <v>0</v>
      </c>
      <c r="I20" s="21">
        <f t="shared" si="0"/>
        <v>0</v>
      </c>
      <c r="J20" s="119">
        <v>0</v>
      </c>
      <c r="K20" s="57" t="s">
        <v>10</v>
      </c>
    </row>
    <row r="21" spans="1:11">
      <c r="A21" s="62" t="s">
        <v>45</v>
      </c>
      <c r="B21" s="21">
        <v>85</v>
      </c>
      <c r="C21" s="21">
        <v>0</v>
      </c>
      <c r="D21" s="21">
        <v>88</v>
      </c>
      <c r="E21" s="21">
        <v>0</v>
      </c>
      <c r="F21" s="21">
        <v>0</v>
      </c>
      <c r="G21" s="129">
        <v>0</v>
      </c>
      <c r="H21" s="21">
        <v>0</v>
      </c>
      <c r="I21" s="21">
        <f t="shared" si="0"/>
        <v>88</v>
      </c>
      <c r="J21" s="119">
        <v>0</v>
      </c>
      <c r="K21" s="57" t="s">
        <v>10</v>
      </c>
    </row>
    <row r="22" spans="1:11">
      <c r="A22" s="62" t="s">
        <v>46</v>
      </c>
      <c r="B22" s="21">
        <f>1490+78</f>
        <v>1568</v>
      </c>
      <c r="C22" s="21">
        <v>0</v>
      </c>
      <c r="D22" s="21">
        <v>1502</v>
      </c>
      <c r="E22" s="21">
        <v>0</v>
      </c>
      <c r="F22" s="21">
        <v>0</v>
      </c>
      <c r="G22" s="129">
        <v>0</v>
      </c>
      <c r="H22" s="21">
        <v>-53</v>
      </c>
      <c r="I22" s="21">
        <f t="shared" si="0"/>
        <v>1449</v>
      </c>
      <c r="J22" s="119">
        <v>0</v>
      </c>
      <c r="K22" s="57" t="s">
        <v>10</v>
      </c>
    </row>
    <row r="23" spans="1:11">
      <c r="A23" s="62" t="s">
        <v>47</v>
      </c>
      <c r="B23" s="21">
        <v>0</v>
      </c>
      <c r="C23" s="21">
        <v>0</v>
      </c>
      <c r="D23" s="21">
        <v>0</v>
      </c>
      <c r="E23" s="21">
        <v>0</v>
      </c>
      <c r="F23" s="21">
        <v>0</v>
      </c>
      <c r="G23" s="21">
        <v>0</v>
      </c>
      <c r="H23" s="21">
        <v>0</v>
      </c>
      <c r="I23" s="21">
        <f t="shared" si="0"/>
        <v>0</v>
      </c>
      <c r="J23" s="119">
        <v>0</v>
      </c>
      <c r="K23" s="57" t="s">
        <v>10</v>
      </c>
    </row>
    <row r="24" spans="1:11">
      <c r="A24" s="62" t="s">
        <v>49</v>
      </c>
      <c r="B24" s="21">
        <v>13</v>
      </c>
      <c r="C24" s="21">
        <v>0</v>
      </c>
      <c r="D24" s="21">
        <v>13</v>
      </c>
      <c r="E24" s="21">
        <v>0</v>
      </c>
      <c r="F24" s="21">
        <v>0</v>
      </c>
      <c r="G24" s="21">
        <v>0</v>
      </c>
      <c r="H24" s="21">
        <v>0</v>
      </c>
      <c r="I24" s="21">
        <f t="shared" si="0"/>
        <v>13</v>
      </c>
      <c r="J24" s="119">
        <v>0</v>
      </c>
      <c r="K24" s="57" t="s">
        <v>10</v>
      </c>
    </row>
    <row r="25" spans="1:11">
      <c r="A25" s="62" t="s">
        <v>48</v>
      </c>
      <c r="B25" s="21">
        <v>108</v>
      </c>
      <c r="C25" s="21">
        <v>0</v>
      </c>
      <c r="D25" s="21">
        <v>108</v>
      </c>
      <c r="E25" s="21">
        <v>0</v>
      </c>
      <c r="F25" s="21">
        <v>0</v>
      </c>
      <c r="G25" s="21">
        <v>0</v>
      </c>
      <c r="H25" s="21">
        <v>0</v>
      </c>
      <c r="I25" s="21">
        <f t="shared" si="0"/>
        <v>108</v>
      </c>
      <c r="J25" s="119">
        <v>0</v>
      </c>
      <c r="K25" s="57" t="s">
        <v>10</v>
      </c>
    </row>
    <row r="26" spans="1:11" ht="15">
      <c r="A26" s="65" t="s">
        <v>13</v>
      </c>
      <c r="B26" s="120">
        <f t="shared" ref="B26:J26" si="1">SUM(B9:B25)</f>
        <v>3190</v>
      </c>
      <c r="C26" s="120">
        <f t="shared" si="1"/>
        <v>0</v>
      </c>
      <c r="D26" s="120">
        <f t="shared" si="1"/>
        <v>3127</v>
      </c>
      <c r="E26" s="120">
        <f t="shared" si="1"/>
        <v>0</v>
      </c>
      <c r="F26" s="120">
        <f t="shared" si="1"/>
        <v>0</v>
      </c>
      <c r="G26" s="120">
        <f t="shared" si="1"/>
        <v>0</v>
      </c>
      <c r="H26" s="120">
        <f t="shared" si="1"/>
        <v>-76</v>
      </c>
      <c r="I26" s="120">
        <f t="shared" si="1"/>
        <v>3051</v>
      </c>
      <c r="J26" s="121">
        <f t="shared" si="1"/>
        <v>0</v>
      </c>
      <c r="K26" s="57" t="s">
        <v>10</v>
      </c>
    </row>
    <row r="27" spans="1:11">
      <c r="A27" s="63" t="s">
        <v>54</v>
      </c>
      <c r="B27" s="127">
        <v>61</v>
      </c>
      <c r="C27" s="127">
        <v>0</v>
      </c>
      <c r="D27" s="127">
        <v>61</v>
      </c>
      <c r="E27" s="127">
        <v>0</v>
      </c>
      <c r="F27" s="127">
        <v>0</v>
      </c>
      <c r="G27" s="205">
        <v>0</v>
      </c>
      <c r="H27" s="127">
        <v>0</v>
      </c>
      <c r="I27" s="127">
        <f t="shared" si="0"/>
        <v>61</v>
      </c>
      <c r="J27" s="128">
        <v>0</v>
      </c>
      <c r="K27" s="57" t="s">
        <v>10</v>
      </c>
    </row>
    <row r="28" spans="1:11">
      <c r="A28" s="64" t="s">
        <v>55</v>
      </c>
      <c r="B28" s="21">
        <f>3140-61+24+26</f>
        <v>3129</v>
      </c>
      <c r="C28" s="21">
        <v>0</v>
      </c>
      <c r="D28" s="21">
        <f>3127-61</f>
        <v>3066</v>
      </c>
      <c r="E28" s="21">
        <v>0</v>
      </c>
      <c r="F28" s="21">
        <v>0</v>
      </c>
      <c r="G28" s="198">
        <v>0</v>
      </c>
      <c r="H28" s="21">
        <v>-76</v>
      </c>
      <c r="I28" s="21">
        <f>+D28+H28</f>
        <v>2990</v>
      </c>
      <c r="J28" s="119">
        <v>0</v>
      </c>
      <c r="K28" s="57" t="s">
        <v>10</v>
      </c>
    </row>
    <row r="29" spans="1:11">
      <c r="A29" s="64" t="s">
        <v>56</v>
      </c>
      <c r="B29" s="21">
        <v>0</v>
      </c>
      <c r="C29" s="21">
        <v>0</v>
      </c>
      <c r="D29" s="21">
        <v>0</v>
      </c>
      <c r="E29" s="21">
        <v>0</v>
      </c>
      <c r="F29" s="21">
        <v>0</v>
      </c>
      <c r="G29" s="198">
        <v>0</v>
      </c>
      <c r="H29" s="21">
        <v>0</v>
      </c>
      <c r="I29" s="21">
        <f t="shared" si="0"/>
        <v>0</v>
      </c>
      <c r="J29" s="119">
        <v>0</v>
      </c>
      <c r="K29" s="57" t="s">
        <v>10</v>
      </c>
    </row>
    <row r="30" spans="1:11" ht="15">
      <c r="A30" s="65" t="s">
        <v>13</v>
      </c>
      <c r="B30" s="120">
        <f>SUM(B27:B29)</f>
        <v>3190</v>
      </c>
      <c r="C30" s="120">
        <f t="shared" ref="C30:J30" si="2">SUM(C27:C29)</f>
        <v>0</v>
      </c>
      <c r="D30" s="120">
        <f t="shared" si="2"/>
        <v>3127</v>
      </c>
      <c r="E30" s="120">
        <f t="shared" si="2"/>
        <v>0</v>
      </c>
      <c r="F30" s="120">
        <f t="shared" si="2"/>
        <v>0</v>
      </c>
      <c r="G30" s="206">
        <f t="shared" si="2"/>
        <v>0</v>
      </c>
      <c r="H30" s="120">
        <f t="shared" si="2"/>
        <v>-76</v>
      </c>
      <c r="I30" s="120">
        <f t="shared" si="2"/>
        <v>3051</v>
      </c>
      <c r="J30" s="121">
        <f t="shared" si="2"/>
        <v>0</v>
      </c>
      <c r="K30" s="57" t="s">
        <v>10</v>
      </c>
    </row>
    <row r="31" spans="1:11">
      <c r="B31" s="169"/>
      <c r="K31" s="57" t="s">
        <v>11</v>
      </c>
    </row>
    <row r="32" spans="1:11">
      <c r="B32" s="169"/>
      <c r="D32" s="169"/>
    </row>
  </sheetData>
  <mergeCells count="10">
    <mergeCell ref="B7:C7"/>
    <mergeCell ref="D7:E7"/>
    <mergeCell ref="F7:J7"/>
    <mergeCell ref="A1:J1"/>
    <mergeCell ref="A2:J2"/>
    <mergeCell ref="A3:J3"/>
    <mergeCell ref="A4:J4"/>
    <mergeCell ref="A5:J5"/>
    <mergeCell ref="A7:A8"/>
    <mergeCell ref="A6:J6"/>
  </mergeCells>
  <printOptions horizontalCentered="1"/>
  <pageMargins left="0.7" right="0.7" top="0.75" bottom="0.75" header="0.3" footer="0.3"/>
  <pageSetup scale="72" fitToHeight="0" orientation="landscape" r:id="rId1"/>
  <headerFooter>
    <oddHeader>&amp;L&amp;"Arial,Bold"&amp;12I. Detail of Permanent Positions by Category</oddHeader>
    <oddFooter>&amp;C&amp;"Arial,Regular"Exhibit I - Details of Permanent Positions by Category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0"/>
  <sheetViews>
    <sheetView view="pageBreakPreview" topLeftCell="B2" zoomScaleNormal="100" zoomScaleSheetLayoutView="100" workbookViewId="0">
      <selection activeCell="J2" sqref="J1:J1048576"/>
    </sheetView>
  </sheetViews>
  <sheetFormatPr defaultColWidth="9.140625" defaultRowHeight="14.25"/>
  <cols>
    <col min="1" max="1" width="63.5703125" style="6" customWidth="1"/>
    <col min="2" max="2" width="8.7109375" style="6" customWidth="1"/>
    <col min="3" max="7" width="12.7109375" style="6" customWidth="1"/>
    <col min="8" max="8" width="14" style="1" bestFit="1" customWidth="1"/>
    <col min="9" max="9" width="4.5703125" style="6" customWidth="1"/>
    <col min="10" max="10" width="122.85546875" style="6" customWidth="1"/>
    <col min="11" max="12" width="8.28515625" style="6" customWidth="1"/>
    <col min="13" max="13" width="12.7109375" style="6" customWidth="1"/>
    <col min="14" max="15" width="8.28515625" style="6" customWidth="1"/>
    <col min="16" max="16" width="12.7109375" style="6" customWidth="1"/>
    <col min="17" max="16384" width="9.140625" style="6"/>
  </cols>
  <sheetData>
    <row r="1" spans="1:16" ht="18" customHeight="1">
      <c r="A1" s="295" t="s">
        <v>88</v>
      </c>
      <c r="B1" s="295"/>
      <c r="C1" s="295"/>
      <c r="D1" s="295"/>
      <c r="E1" s="295"/>
      <c r="F1" s="295"/>
      <c r="G1" s="295"/>
      <c r="H1" s="57" t="s">
        <v>10</v>
      </c>
      <c r="I1" s="3"/>
      <c r="J1" s="99"/>
      <c r="K1" s="3"/>
      <c r="L1" s="3"/>
      <c r="M1" s="3"/>
      <c r="N1" s="3"/>
      <c r="O1" s="3"/>
      <c r="P1" s="3"/>
    </row>
    <row r="2" spans="1:16" ht="15">
      <c r="A2" s="296" t="s">
        <v>140</v>
      </c>
      <c r="B2" s="296"/>
      <c r="C2" s="296"/>
      <c r="D2" s="296"/>
      <c r="E2" s="296"/>
      <c r="F2" s="296"/>
      <c r="G2" s="296"/>
      <c r="H2" s="57" t="s">
        <v>10</v>
      </c>
      <c r="I2" s="4"/>
      <c r="J2" s="100"/>
      <c r="K2" s="4"/>
      <c r="L2" s="4"/>
      <c r="M2" s="4"/>
      <c r="N2" s="4"/>
      <c r="O2" s="4"/>
      <c r="P2" s="4"/>
    </row>
    <row r="3" spans="1:16">
      <c r="A3" s="318" t="s">
        <v>1</v>
      </c>
      <c r="B3" s="318"/>
      <c r="C3" s="318"/>
      <c r="D3" s="318"/>
      <c r="E3" s="318"/>
      <c r="F3" s="318"/>
      <c r="G3" s="318"/>
      <c r="H3" s="57" t="s">
        <v>10</v>
      </c>
      <c r="I3" s="7"/>
      <c r="J3" s="100"/>
      <c r="K3" s="7"/>
      <c r="L3" s="7"/>
      <c r="M3" s="7"/>
      <c r="N3" s="7"/>
      <c r="O3" s="7"/>
      <c r="P3" s="7"/>
    </row>
    <row r="4" spans="1:16">
      <c r="A4" s="302" t="s">
        <v>2</v>
      </c>
      <c r="B4" s="302"/>
      <c r="C4" s="302"/>
      <c r="D4" s="302"/>
      <c r="E4" s="302"/>
      <c r="F4" s="302"/>
      <c r="G4" s="302"/>
      <c r="H4" s="57" t="s">
        <v>10</v>
      </c>
      <c r="I4" s="5"/>
      <c r="J4" s="100"/>
      <c r="K4" s="5"/>
      <c r="L4" s="5"/>
      <c r="M4" s="5"/>
      <c r="N4" s="5"/>
      <c r="O4" s="5"/>
      <c r="P4" s="5"/>
    </row>
    <row r="5" spans="1:16" ht="15.75" thickBot="1">
      <c r="A5" s="302"/>
      <c r="B5" s="302"/>
      <c r="C5" s="302"/>
      <c r="D5" s="256"/>
      <c r="E5" s="256"/>
      <c r="F5" s="35"/>
      <c r="G5" s="256"/>
      <c r="H5" s="57" t="s">
        <v>10</v>
      </c>
      <c r="I5" s="5"/>
      <c r="J5" s="101"/>
      <c r="K5" s="5"/>
      <c r="L5" s="5"/>
      <c r="M5" s="5"/>
      <c r="N5" s="5"/>
      <c r="O5" s="5"/>
      <c r="P5" s="5"/>
    </row>
    <row r="6" spans="1:16" s="18" customFormat="1" ht="15" customHeight="1">
      <c r="A6" s="362" t="s">
        <v>89</v>
      </c>
      <c r="B6" s="360" t="s">
        <v>137</v>
      </c>
      <c r="C6" s="361"/>
      <c r="D6" s="360" t="s">
        <v>138</v>
      </c>
      <c r="E6" s="361"/>
      <c r="F6" s="365" t="s">
        <v>9</v>
      </c>
      <c r="G6" s="366"/>
      <c r="H6" s="57" t="s">
        <v>10</v>
      </c>
    </row>
    <row r="7" spans="1:16" s="18" customFormat="1" ht="15" customHeight="1">
      <c r="A7" s="363"/>
      <c r="B7" s="360" t="s">
        <v>17</v>
      </c>
      <c r="C7" s="361"/>
      <c r="D7" s="360" t="s">
        <v>17</v>
      </c>
      <c r="E7" s="361"/>
      <c r="F7" s="367"/>
      <c r="G7" s="310"/>
      <c r="H7" s="57" t="s">
        <v>10</v>
      </c>
    </row>
    <row r="8" spans="1:16" s="18" customFormat="1" ht="28.5">
      <c r="A8" s="364"/>
      <c r="B8" s="16" t="s">
        <v>3</v>
      </c>
      <c r="C8" s="16" t="s">
        <v>4</v>
      </c>
      <c r="D8" s="16" t="s">
        <v>3</v>
      </c>
      <c r="E8" s="16" t="s">
        <v>4</v>
      </c>
      <c r="F8" s="165" t="s">
        <v>3</v>
      </c>
      <c r="G8" s="165" t="s">
        <v>4</v>
      </c>
      <c r="H8" s="57" t="s">
        <v>10</v>
      </c>
      <c r="J8" s="106"/>
    </row>
    <row r="9" spans="1:16" s="18" customFormat="1">
      <c r="A9" s="71" t="s">
        <v>90</v>
      </c>
      <c r="B9" s="135">
        <v>0</v>
      </c>
      <c r="C9" s="135">
        <v>0</v>
      </c>
      <c r="D9" s="135">
        <v>0</v>
      </c>
      <c r="E9" s="135">
        <v>0</v>
      </c>
      <c r="F9" s="281">
        <f>+B9</f>
        <v>0</v>
      </c>
      <c r="G9" s="281">
        <f>+C9</f>
        <v>0</v>
      </c>
      <c r="H9" s="57" t="s">
        <v>10</v>
      </c>
      <c r="J9" s="107"/>
    </row>
    <row r="10" spans="1:16" s="18" customFormat="1">
      <c r="A10" s="72" t="s">
        <v>91</v>
      </c>
      <c r="B10" s="137">
        <v>0</v>
      </c>
      <c r="C10" s="137">
        <v>0</v>
      </c>
      <c r="D10" s="137">
        <v>0</v>
      </c>
      <c r="E10" s="137">
        <v>0</v>
      </c>
      <c r="F10" s="163">
        <f t="shared" ref="F10:G24" si="0">+B10</f>
        <v>0</v>
      </c>
      <c r="G10" s="163">
        <f t="shared" ref="G10:G19" si="1">+C10</f>
        <v>0</v>
      </c>
      <c r="H10" s="57" t="s">
        <v>10</v>
      </c>
      <c r="J10" s="19"/>
    </row>
    <row r="11" spans="1:16" s="18" customFormat="1">
      <c r="A11" s="72" t="s">
        <v>92</v>
      </c>
      <c r="B11" s="137">
        <v>0</v>
      </c>
      <c r="C11" s="137">
        <v>0</v>
      </c>
      <c r="D11" s="137">
        <v>0</v>
      </c>
      <c r="E11" s="137">
        <v>0</v>
      </c>
      <c r="F11" s="163">
        <f t="shared" si="0"/>
        <v>0</v>
      </c>
      <c r="G11" s="163">
        <f t="shared" si="1"/>
        <v>0</v>
      </c>
      <c r="H11" s="57" t="s">
        <v>10</v>
      </c>
    </row>
    <row r="12" spans="1:16" s="18" customFormat="1">
      <c r="A12" s="72" t="s">
        <v>93</v>
      </c>
      <c r="B12" s="137">
        <f>-53+-23</f>
        <v>-76</v>
      </c>
      <c r="C12" s="137">
        <v>-12788</v>
      </c>
      <c r="D12" s="137">
        <v>0</v>
      </c>
      <c r="E12" s="137">
        <v>0</v>
      </c>
      <c r="F12" s="163">
        <f t="shared" si="0"/>
        <v>-76</v>
      </c>
      <c r="G12" s="163">
        <f t="shared" si="1"/>
        <v>-12788</v>
      </c>
      <c r="H12" s="57" t="s">
        <v>10</v>
      </c>
      <c r="J12" s="107"/>
    </row>
    <row r="13" spans="1:16" s="18" customFormat="1">
      <c r="A13" s="72" t="s">
        <v>94</v>
      </c>
      <c r="B13" s="137">
        <v>0</v>
      </c>
      <c r="C13" s="137">
        <f>+B13*132</f>
        <v>0</v>
      </c>
      <c r="D13" s="137">
        <v>0</v>
      </c>
      <c r="E13" s="137">
        <f>+D13*132</f>
        <v>0</v>
      </c>
      <c r="F13" s="163">
        <f t="shared" si="0"/>
        <v>0</v>
      </c>
      <c r="G13" s="163">
        <f t="shared" si="1"/>
        <v>0</v>
      </c>
      <c r="H13" s="57" t="s">
        <v>10</v>
      </c>
      <c r="J13" s="107"/>
    </row>
    <row r="14" spans="1:16" s="18" customFormat="1">
      <c r="A14" s="72" t="s">
        <v>95</v>
      </c>
      <c r="B14" s="137">
        <v>0</v>
      </c>
      <c r="C14" s="137">
        <v>0</v>
      </c>
      <c r="D14" s="137">
        <v>0</v>
      </c>
      <c r="E14" s="137">
        <v>0</v>
      </c>
      <c r="F14" s="163">
        <f t="shared" si="0"/>
        <v>0</v>
      </c>
      <c r="G14" s="163">
        <f t="shared" si="1"/>
        <v>0</v>
      </c>
      <c r="H14" s="57" t="s">
        <v>10</v>
      </c>
      <c r="J14" s="19"/>
    </row>
    <row r="15" spans="1:16" s="18" customFormat="1">
      <c r="A15" s="72" t="s">
        <v>96</v>
      </c>
      <c r="B15" s="137">
        <v>0</v>
      </c>
      <c r="C15" s="137">
        <v>0</v>
      </c>
      <c r="D15" s="137">
        <v>0</v>
      </c>
      <c r="E15" s="137">
        <v>0</v>
      </c>
      <c r="F15" s="163">
        <f t="shared" si="0"/>
        <v>0</v>
      </c>
      <c r="G15" s="163">
        <f t="shared" si="1"/>
        <v>0</v>
      </c>
      <c r="H15" s="57" t="s">
        <v>10</v>
      </c>
      <c r="J15" s="19"/>
    </row>
    <row r="16" spans="1:16" s="18" customFormat="1">
      <c r="A16" s="72" t="s">
        <v>97</v>
      </c>
      <c r="B16" s="137">
        <v>0</v>
      </c>
      <c r="C16" s="137">
        <v>0</v>
      </c>
      <c r="D16" s="137">
        <v>0</v>
      </c>
      <c r="E16" s="137">
        <v>0</v>
      </c>
      <c r="F16" s="163">
        <f t="shared" si="0"/>
        <v>0</v>
      </c>
      <c r="G16" s="163">
        <f t="shared" si="1"/>
        <v>0</v>
      </c>
      <c r="H16" s="57" t="s">
        <v>10</v>
      </c>
      <c r="J16" s="19"/>
    </row>
    <row r="17" spans="1:10" s="18" customFormat="1">
      <c r="A17" s="72" t="s">
        <v>98</v>
      </c>
      <c r="B17" s="137">
        <v>0</v>
      </c>
      <c r="C17" s="137">
        <v>0</v>
      </c>
      <c r="D17" s="137">
        <v>0</v>
      </c>
      <c r="E17" s="137">
        <v>0</v>
      </c>
      <c r="F17" s="163">
        <f t="shared" si="0"/>
        <v>0</v>
      </c>
      <c r="G17" s="163">
        <f t="shared" si="1"/>
        <v>0</v>
      </c>
      <c r="H17" s="57" t="s">
        <v>10</v>
      </c>
      <c r="J17" s="19"/>
    </row>
    <row r="18" spans="1:10" s="18" customFormat="1">
      <c r="A18" s="72" t="s">
        <v>99</v>
      </c>
      <c r="B18" s="137">
        <v>0</v>
      </c>
      <c r="C18" s="137">
        <v>0</v>
      </c>
      <c r="D18" s="137">
        <v>0</v>
      </c>
      <c r="E18" s="137">
        <v>0</v>
      </c>
      <c r="F18" s="163">
        <f t="shared" si="0"/>
        <v>0</v>
      </c>
      <c r="G18" s="163">
        <f t="shared" si="1"/>
        <v>0</v>
      </c>
      <c r="H18" s="57" t="s">
        <v>10</v>
      </c>
    </row>
    <row r="19" spans="1:10" s="18" customFormat="1">
      <c r="A19" s="72" t="s">
        <v>100</v>
      </c>
      <c r="B19" s="137">
        <v>0</v>
      </c>
      <c r="C19" s="137">
        <v>0</v>
      </c>
      <c r="D19" s="137">
        <v>0</v>
      </c>
      <c r="E19" s="137">
        <v>0</v>
      </c>
      <c r="F19" s="163">
        <f t="shared" si="0"/>
        <v>0</v>
      </c>
      <c r="G19" s="163">
        <f t="shared" si="1"/>
        <v>0</v>
      </c>
      <c r="H19" s="57" t="s">
        <v>10</v>
      </c>
    </row>
    <row r="20" spans="1:10" s="18" customFormat="1">
      <c r="A20" s="73" t="s">
        <v>101</v>
      </c>
      <c r="B20" s="136">
        <v>0</v>
      </c>
      <c r="C20" s="136">
        <v>0</v>
      </c>
      <c r="D20" s="136">
        <v>0</v>
      </c>
      <c r="E20" s="136">
        <v>0</v>
      </c>
      <c r="F20" s="163">
        <f t="shared" si="0"/>
        <v>0</v>
      </c>
      <c r="G20" s="163">
        <f t="shared" si="0"/>
        <v>0</v>
      </c>
      <c r="H20" s="57" t="s">
        <v>10</v>
      </c>
    </row>
    <row r="21" spans="1:10" s="18" customFormat="1">
      <c r="A21" s="71" t="s">
        <v>102</v>
      </c>
      <c r="B21" s="135">
        <f t="shared" ref="B21:C21" si="2">SUM(B9:B20)</f>
        <v>-76</v>
      </c>
      <c r="C21" s="135">
        <f t="shared" si="2"/>
        <v>-12788</v>
      </c>
      <c r="D21" s="135">
        <f t="shared" ref="D21:E21" si="3">SUM(D9:D20)</f>
        <v>0</v>
      </c>
      <c r="E21" s="135">
        <f t="shared" si="3"/>
        <v>0</v>
      </c>
      <c r="F21" s="281">
        <f t="shared" si="0"/>
        <v>-76</v>
      </c>
      <c r="G21" s="281">
        <f t="shared" si="0"/>
        <v>-12788</v>
      </c>
      <c r="H21" s="57" t="s">
        <v>10</v>
      </c>
      <c r="J21" s="19"/>
    </row>
    <row r="22" spans="1:10" s="18" customFormat="1">
      <c r="A22" s="74" t="s">
        <v>103</v>
      </c>
      <c r="B22" s="137"/>
      <c r="C22" s="137"/>
      <c r="D22" s="137"/>
      <c r="E22" s="137"/>
      <c r="F22" s="163">
        <f t="shared" si="0"/>
        <v>0</v>
      </c>
      <c r="G22" s="163">
        <f t="shared" si="0"/>
        <v>0</v>
      </c>
      <c r="H22" s="57" t="s">
        <v>10</v>
      </c>
      <c r="J22" s="107"/>
    </row>
    <row r="23" spans="1:10" s="18" customFormat="1">
      <c r="A23" s="72" t="s">
        <v>117</v>
      </c>
      <c r="B23" s="137"/>
      <c r="C23" s="137">
        <v>0</v>
      </c>
      <c r="D23" s="137"/>
      <c r="E23" s="137">
        <v>0</v>
      </c>
      <c r="F23" s="163">
        <f t="shared" si="0"/>
        <v>0</v>
      </c>
      <c r="G23" s="163">
        <f t="shared" si="0"/>
        <v>0</v>
      </c>
      <c r="H23" s="57" t="s">
        <v>10</v>
      </c>
      <c r="J23" s="107"/>
    </row>
    <row r="24" spans="1:10">
      <c r="A24" s="73" t="s">
        <v>104</v>
      </c>
      <c r="B24" s="136">
        <f t="shared" ref="B24:C24" si="4">SUM(B21:B23)</f>
        <v>-76</v>
      </c>
      <c r="C24" s="136">
        <f t="shared" si="4"/>
        <v>-12788</v>
      </c>
      <c r="D24" s="136">
        <f t="shared" ref="D24:E24" si="5">SUM(D21:D23)</f>
        <v>0</v>
      </c>
      <c r="E24" s="136">
        <f t="shared" si="5"/>
        <v>0</v>
      </c>
      <c r="F24" s="282">
        <f t="shared" si="0"/>
        <v>-76</v>
      </c>
      <c r="G24" s="282">
        <f t="shared" si="0"/>
        <v>-12788</v>
      </c>
      <c r="H24" s="57" t="s">
        <v>10</v>
      </c>
    </row>
    <row r="25" spans="1:10">
      <c r="A25" s="72" t="s">
        <v>64</v>
      </c>
      <c r="B25" s="137"/>
      <c r="C25" s="137">
        <v>0</v>
      </c>
      <c r="D25" s="137"/>
      <c r="E25" s="137">
        <v>0</v>
      </c>
      <c r="F25" s="163">
        <f t="shared" ref="F25:F37" si="6">+B25</f>
        <v>0</v>
      </c>
      <c r="G25" s="163">
        <f t="shared" ref="G25:G37" si="7">+C25</f>
        <v>0</v>
      </c>
      <c r="H25" s="57" t="s">
        <v>10</v>
      </c>
    </row>
    <row r="26" spans="1:10">
      <c r="A26" s="72" t="s">
        <v>65</v>
      </c>
      <c r="B26" s="137"/>
      <c r="C26" s="137">
        <v>0</v>
      </c>
      <c r="D26" s="137"/>
      <c r="E26" s="137">
        <v>0</v>
      </c>
      <c r="F26" s="163">
        <f t="shared" si="6"/>
        <v>0</v>
      </c>
      <c r="G26" s="163">
        <f t="shared" si="7"/>
        <v>0</v>
      </c>
      <c r="H26" s="57" t="s">
        <v>10</v>
      </c>
    </row>
    <row r="27" spans="1:10">
      <c r="A27" s="108" t="s">
        <v>118</v>
      </c>
      <c r="B27" s="137"/>
      <c r="C27" s="137">
        <v>0</v>
      </c>
      <c r="D27" s="137"/>
      <c r="E27" s="137">
        <v>0</v>
      </c>
      <c r="F27" s="163">
        <f t="shared" si="6"/>
        <v>0</v>
      </c>
      <c r="G27" s="163">
        <f t="shared" si="7"/>
        <v>0</v>
      </c>
      <c r="H27" s="57" t="s">
        <v>10</v>
      </c>
    </row>
    <row r="28" spans="1:10">
      <c r="A28" s="72" t="s">
        <v>66</v>
      </c>
      <c r="B28" s="137"/>
      <c r="C28" s="137">
        <v>0</v>
      </c>
      <c r="D28" s="137"/>
      <c r="E28" s="137">
        <v>0</v>
      </c>
      <c r="F28" s="163">
        <f t="shared" si="6"/>
        <v>0</v>
      </c>
      <c r="G28" s="163">
        <f t="shared" si="7"/>
        <v>0</v>
      </c>
      <c r="H28" s="57" t="s">
        <v>10</v>
      </c>
    </row>
    <row r="29" spans="1:10">
      <c r="A29" s="72" t="s">
        <v>68</v>
      </c>
      <c r="B29" s="137"/>
      <c r="C29" s="137">
        <v>0</v>
      </c>
      <c r="D29" s="137"/>
      <c r="E29" s="137">
        <v>0</v>
      </c>
      <c r="F29" s="163">
        <f t="shared" si="6"/>
        <v>0</v>
      </c>
      <c r="G29" s="163">
        <f t="shared" si="7"/>
        <v>0</v>
      </c>
      <c r="H29" s="57" t="s">
        <v>10</v>
      </c>
    </row>
    <row r="30" spans="1:10">
      <c r="A30" s="72" t="s">
        <v>69</v>
      </c>
      <c r="B30" s="137"/>
      <c r="C30" s="137">
        <v>0</v>
      </c>
      <c r="D30" s="137"/>
      <c r="E30" s="137">
        <v>0</v>
      </c>
      <c r="F30" s="163">
        <f t="shared" si="6"/>
        <v>0</v>
      </c>
      <c r="G30" s="163">
        <f t="shared" si="7"/>
        <v>0</v>
      </c>
      <c r="H30" s="57" t="s">
        <v>10</v>
      </c>
    </row>
    <row r="31" spans="1:10">
      <c r="A31" s="72" t="s">
        <v>70</v>
      </c>
      <c r="B31" s="137"/>
      <c r="C31" s="137">
        <v>0</v>
      </c>
      <c r="D31" s="137"/>
      <c r="E31" s="137">
        <v>0</v>
      </c>
      <c r="F31" s="163">
        <f t="shared" si="6"/>
        <v>0</v>
      </c>
      <c r="G31" s="163">
        <f t="shared" si="7"/>
        <v>0</v>
      </c>
      <c r="H31" s="57" t="s">
        <v>10</v>
      </c>
    </row>
    <row r="32" spans="1:10">
      <c r="A32" s="72" t="s">
        <v>71</v>
      </c>
      <c r="B32" s="137"/>
      <c r="C32" s="137">
        <f>-1872+175</f>
        <v>-1697</v>
      </c>
      <c r="D32" s="137"/>
      <c r="E32" s="137">
        <v>-175</v>
      </c>
      <c r="F32" s="163">
        <f t="shared" si="6"/>
        <v>0</v>
      </c>
      <c r="G32" s="163">
        <f>+C32+E32</f>
        <v>-1872</v>
      </c>
      <c r="H32" s="57" t="s">
        <v>10</v>
      </c>
    </row>
    <row r="33" spans="1:8">
      <c r="A33" s="72" t="s">
        <v>72</v>
      </c>
      <c r="B33" s="137"/>
      <c r="C33" s="137">
        <v>0</v>
      </c>
      <c r="D33" s="137"/>
      <c r="E33" s="137">
        <v>0</v>
      </c>
      <c r="F33" s="163">
        <f t="shared" si="6"/>
        <v>0</v>
      </c>
      <c r="G33" s="163">
        <f t="shared" si="7"/>
        <v>0</v>
      </c>
      <c r="H33" s="57" t="s">
        <v>10</v>
      </c>
    </row>
    <row r="34" spans="1:8">
      <c r="A34" s="72" t="s">
        <v>74</v>
      </c>
      <c r="B34" s="137"/>
      <c r="C34" s="137">
        <v>0</v>
      </c>
      <c r="D34" s="137"/>
      <c r="E34" s="137">
        <v>0</v>
      </c>
      <c r="F34" s="163">
        <f t="shared" si="6"/>
        <v>0</v>
      </c>
      <c r="G34" s="163">
        <f t="shared" si="7"/>
        <v>0</v>
      </c>
      <c r="H34" s="57" t="s">
        <v>10</v>
      </c>
    </row>
    <row r="35" spans="1:8">
      <c r="A35" s="72" t="s">
        <v>75</v>
      </c>
      <c r="B35" s="137"/>
      <c r="C35" s="137">
        <v>0</v>
      </c>
      <c r="D35" s="137"/>
      <c r="E35" s="137">
        <v>0</v>
      </c>
      <c r="F35" s="163">
        <f t="shared" si="6"/>
        <v>0</v>
      </c>
      <c r="G35" s="163">
        <f t="shared" si="7"/>
        <v>0</v>
      </c>
      <c r="H35" s="57" t="s">
        <v>10</v>
      </c>
    </row>
    <row r="36" spans="1:8">
      <c r="A36" s="72" t="s">
        <v>77</v>
      </c>
      <c r="B36" s="137"/>
      <c r="C36" s="137">
        <v>0</v>
      </c>
      <c r="D36" s="137"/>
      <c r="E36" s="137">
        <v>0</v>
      </c>
      <c r="F36" s="163">
        <f t="shared" si="6"/>
        <v>0</v>
      </c>
      <c r="G36" s="163">
        <f t="shared" si="7"/>
        <v>0</v>
      </c>
      <c r="H36" s="57" t="s">
        <v>10</v>
      </c>
    </row>
    <row r="37" spans="1:8">
      <c r="A37" s="75" t="s">
        <v>78</v>
      </c>
      <c r="B37" s="138"/>
      <c r="C37" s="138">
        <v>0</v>
      </c>
      <c r="D37" s="138"/>
      <c r="E37" s="138">
        <v>0</v>
      </c>
      <c r="F37" s="282">
        <f t="shared" si="6"/>
        <v>0</v>
      </c>
      <c r="G37" s="282">
        <f t="shared" si="7"/>
        <v>0</v>
      </c>
      <c r="H37" s="57" t="s">
        <v>10</v>
      </c>
    </row>
    <row r="38" spans="1:8" ht="15">
      <c r="A38" s="76" t="s">
        <v>116</v>
      </c>
      <c r="B38" s="120">
        <f t="shared" ref="B38:C38" si="8">SUM(B24:B37)</f>
        <v>-76</v>
      </c>
      <c r="C38" s="120">
        <f t="shared" si="8"/>
        <v>-14485</v>
      </c>
      <c r="D38" s="120">
        <f t="shared" ref="D38:E38" si="9">SUM(D24:D37)</f>
        <v>0</v>
      </c>
      <c r="E38" s="120">
        <f t="shared" si="9"/>
        <v>-175</v>
      </c>
      <c r="F38" s="120">
        <f t="shared" ref="F38" si="10">SUM(F24:F37)</f>
        <v>-76</v>
      </c>
      <c r="G38" s="120">
        <f>SUM(G24:G37)</f>
        <v>-14660</v>
      </c>
      <c r="H38" s="57" t="s">
        <v>10</v>
      </c>
    </row>
    <row r="39" spans="1:8" ht="15">
      <c r="A39" s="70"/>
      <c r="B39" s="69"/>
      <c r="C39" s="69"/>
      <c r="D39" s="69"/>
      <c r="E39" s="69"/>
      <c r="F39" s="69"/>
      <c r="G39" s="69"/>
      <c r="H39" s="57" t="s">
        <v>10</v>
      </c>
    </row>
    <row r="40" spans="1:8">
      <c r="H40" s="57" t="s">
        <v>11</v>
      </c>
    </row>
  </sheetData>
  <mergeCells count="11">
    <mergeCell ref="A1:G1"/>
    <mergeCell ref="A2:G2"/>
    <mergeCell ref="A3:G3"/>
    <mergeCell ref="A4:G4"/>
    <mergeCell ref="B7:C7"/>
    <mergeCell ref="A6:A8"/>
    <mergeCell ref="B6:C6"/>
    <mergeCell ref="A5:C5"/>
    <mergeCell ref="F6:G7"/>
    <mergeCell ref="D6:E6"/>
    <mergeCell ref="D7:E7"/>
  </mergeCells>
  <printOptions horizontalCentered="1"/>
  <pageMargins left="0.7" right="0.7" top="0.52" bottom="0.39" header="0.3" footer="0.23"/>
  <pageSetup scale="90" fitToHeight="0" orientation="landscape" r:id="rId1"/>
  <headerFooter>
    <oddHeader xml:space="preserve">&amp;L&amp;"Arial,Bold"&amp;12J. Financial Analysis of Program Changes
</oddHeader>
    <oddFooter>&amp;C&amp;"Arial,Regular"Exhibit J - Financial Analysis of Program Changes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view="pageBreakPreview" zoomScaleNormal="100" zoomScaleSheetLayoutView="100" workbookViewId="0">
      <pane xSplit="1" ySplit="7" topLeftCell="B8" activePane="bottomRight" state="frozen"/>
      <selection pane="topRight" activeCell="B1" sqref="B1"/>
      <selection pane="bottomLeft" activeCell="A8" sqref="A8"/>
      <selection pane="bottomRight" activeCell="L1" sqref="L1:L1048576"/>
    </sheetView>
  </sheetViews>
  <sheetFormatPr defaultColWidth="9.140625" defaultRowHeight="14.25"/>
  <cols>
    <col min="1" max="1" width="86.5703125" style="142" customWidth="1"/>
    <col min="2" max="2" width="8.28515625" style="142" customWidth="1"/>
    <col min="3" max="3" width="12.7109375" style="142" customWidth="1"/>
    <col min="4" max="4" width="8.28515625" style="142" customWidth="1"/>
    <col min="5" max="5" width="12.7109375" style="142" customWidth="1"/>
    <col min="6" max="6" width="8.28515625" style="142" customWidth="1"/>
    <col min="7" max="7" width="12.7109375" style="142" customWidth="1"/>
    <col min="8" max="8" width="8.28515625" style="142" customWidth="1"/>
    <col min="9" max="9" width="12.7109375" style="142" customWidth="1"/>
    <col min="10" max="10" width="14" style="1" bestFit="1" customWidth="1"/>
    <col min="11" max="11" width="8.42578125" style="142" customWidth="1"/>
    <col min="12" max="12" width="116.7109375" style="156" customWidth="1"/>
    <col min="13" max="14" width="8.28515625" style="142" customWidth="1"/>
    <col min="15" max="15" width="12.7109375" style="142" customWidth="1"/>
    <col min="16" max="17" width="8.28515625" style="142" customWidth="1"/>
    <col min="18" max="18" width="12.7109375" style="142" customWidth="1"/>
    <col min="19" max="16384" width="9.140625" style="142"/>
  </cols>
  <sheetData>
    <row r="1" spans="1:18" ht="18">
      <c r="A1" s="295" t="s">
        <v>57</v>
      </c>
      <c r="B1" s="295"/>
      <c r="C1" s="295"/>
      <c r="D1" s="295"/>
      <c r="E1" s="295"/>
      <c r="F1" s="295"/>
      <c r="G1" s="295"/>
      <c r="H1" s="295"/>
      <c r="I1" s="295"/>
      <c r="J1" s="57" t="s">
        <v>10</v>
      </c>
      <c r="K1" s="3"/>
      <c r="L1" s="99"/>
      <c r="M1" s="3"/>
      <c r="N1" s="3"/>
      <c r="O1" s="3"/>
      <c r="P1" s="3"/>
      <c r="Q1" s="3"/>
      <c r="R1" s="3"/>
    </row>
    <row r="2" spans="1:18" ht="15">
      <c r="A2" s="296" t="s">
        <v>139</v>
      </c>
      <c r="B2" s="296"/>
      <c r="C2" s="296"/>
      <c r="D2" s="296"/>
      <c r="E2" s="296"/>
      <c r="F2" s="296"/>
      <c r="G2" s="296"/>
      <c r="H2" s="296"/>
      <c r="I2" s="296"/>
      <c r="J2" s="57" t="s">
        <v>10</v>
      </c>
      <c r="K2" s="4"/>
      <c r="L2" s="100"/>
      <c r="M2" s="4"/>
      <c r="N2" s="4"/>
      <c r="O2" s="4"/>
      <c r="P2" s="4"/>
      <c r="Q2" s="4"/>
      <c r="R2" s="4"/>
    </row>
    <row r="3" spans="1:18">
      <c r="A3" s="297" t="s">
        <v>1</v>
      </c>
      <c r="B3" s="297"/>
      <c r="C3" s="297"/>
      <c r="D3" s="297"/>
      <c r="E3" s="297"/>
      <c r="F3" s="297"/>
      <c r="G3" s="297"/>
      <c r="H3" s="297"/>
      <c r="I3" s="297"/>
      <c r="J3" s="57" t="s">
        <v>10</v>
      </c>
      <c r="K3" s="158"/>
      <c r="L3" s="100"/>
      <c r="M3" s="158"/>
      <c r="N3" s="158"/>
      <c r="O3" s="158"/>
      <c r="P3" s="158"/>
      <c r="Q3" s="158"/>
      <c r="R3" s="158"/>
    </row>
    <row r="4" spans="1:18">
      <c r="A4" s="308" t="s">
        <v>2</v>
      </c>
      <c r="B4" s="308"/>
      <c r="C4" s="308"/>
      <c r="D4" s="308"/>
      <c r="E4" s="308"/>
      <c r="F4" s="308"/>
      <c r="G4" s="308"/>
      <c r="H4" s="308"/>
      <c r="I4" s="308"/>
      <c r="J4" s="57" t="s">
        <v>10</v>
      </c>
      <c r="K4" s="157"/>
      <c r="L4" s="100"/>
      <c r="M4" s="157"/>
      <c r="N4" s="157"/>
      <c r="O4" s="157"/>
      <c r="P4" s="157"/>
      <c r="Q4" s="157"/>
      <c r="R4" s="157"/>
    </row>
    <row r="5" spans="1:18" ht="15.75" thickBot="1">
      <c r="A5" s="308"/>
      <c r="B5" s="308"/>
      <c r="C5" s="308"/>
      <c r="D5" s="308"/>
      <c r="E5" s="308"/>
      <c r="F5" s="308"/>
      <c r="G5" s="308"/>
      <c r="H5" s="308"/>
      <c r="I5" s="308"/>
      <c r="J5" s="57" t="s">
        <v>10</v>
      </c>
      <c r="K5" s="157"/>
      <c r="L5" s="101"/>
      <c r="M5" s="157"/>
      <c r="N5" s="157"/>
      <c r="O5" s="157"/>
      <c r="P5" s="157"/>
      <c r="Q5" s="157"/>
      <c r="R5" s="157"/>
    </row>
    <row r="6" spans="1:18" ht="45" customHeight="1">
      <c r="A6" s="303" t="s">
        <v>58</v>
      </c>
      <c r="B6" s="306" t="s">
        <v>174</v>
      </c>
      <c r="C6" s="306"/>
      <c r="D6" s="306" t="s">
        <v>173</v>
      </c>
      <c r="E6" s="306"/>
      <c r="F6" s="306" t="s">
        <v>135</v>
      </c>
      <c r="G6" s="306"/>
      <c r="H6" s="306" t="s">
        <v>30</v>
      </c>
      <c r="I6" s="307"/>
      <c r="J6" s="57" t="s">
        <v>10</v>
      </c>
      <c r="L6" s="56"/>
    </row>
    <row r="7" spans="1:18" ht="28.5">
      <c r="A7" s="304"/>
      <c r="B7" s="165" t="s">
        <v>15</v>
      </c>
      <c r="C7" s="165" t="s">
        <v>4</v>
      </c>
      <c r="D7" s="165" t="s">
        <v>15</v>
      </c>
      <c r="E7" s="165" t="s">
        <v>4</v>
      </c>
      <c r="F7" s="165" t="s">
        <v>15</v>
      </c>
      <c r="G7" s="223" t="s">
        <v>4</v>
      </c>
      <c r="H7" s="165" t="s">
        <v>15</v>
      </c>
      <c r="I7" s="168" t="s">
        <v>4</v>
      </c>
      <c r="J7" s="57" t="s">
        <v>10</v>
      </c>
      <c r="L7" s="207"/>
    </row>
    <row r="8" spans="1:18">
      <c r="A8" s="208" t="s">
        <v>59</v>
      </c>
      <c r="B8" s="117">
        <v>3137</v>
      </c>
      <c r="C8" s="117">
        <v>278140</v>
      </c>
      <c r="D8" s="117">
        <v>3074</v>
      </c>
      <c r="E8" s="225">
        <v>295113.01755849045</v>
      </c>
      <c r="F8" s="117">
        <v>2998</v>
      </c>
      <c r="G8" s="224">
        <v>288685.01755849045</v>
      </c>
      <c r="H8" s="117">
        <f t="shared" ref="H8:I11" si="0">F8-D8</f>
        <v>-76</v>
      </c>
      <c r="I8" s="118">
        <f t="shared" si="0"/>
        <v>-6428</v>
      </c>
      <c r="J8" s="57" t="s">
        <v>10</v>
      </c>
      <c r="K8" s="143"/>
      <c r="L8" s="56"/>
    </row>
    <row r="9" spans="1:18">
      <c r="A9" s="141" t="s">
        <v>60</v>
      </c>
      <c r="B9" s="147"/>
      <c r="C9" s="21">
        <v>1021</v>
      </c>
      <c r="D9" s="147"/>
      <c r="E9" s="224">
        <v>1083.304777907596</v>
      </c>
      <c r="F9" s="147"/>
      <c r="G9" s="224">
        <v>1083.304777907596</v>
      </c>
      <c r="H9" s="21">
        <f t="shared" si="0"/>
        <v>0</v>
      </c>
      <c r="I9" s="119">
        <f t="shared" si="0"/>
        <v>0</v>
      </c>
      <c r="J9" s="57" t="s">
        <v>10</v>
      </c>
    </row>
    <row r="10" spans="1:18">
      <c r="A10" s="141" t="s">
        <v>117</v>
      </c>
      <c r="B10" s="147"/>
      <c r="C10" s="21">
        <v>36809</v>
      </c>
      <c r="D10" s="147"/>
      <c r="E10" s="127">
        <v>39055.206238982079</v>
      </c>
      <c r="F10" s="147"/>
      <c r="G10" s="224">
        <v>38027.206238982079</v>
      </c>
      <c r="H10" s="21">
        <f t="shared" si="0"/>
        <v>0</v>
      </c>
      <c r="I10" s="119">
        <f t="shared" si="0"/>
        <v>-1028</v>
      </c>
      <c r="J10" s="57" t="s">
        <v>10</v>
      </c>
    </row>
    <row r="11" spans="1:18">
      <c r="A11" s="141" t="s">
        <v>61</v>
      </c>
      <c r="B11" s="133"/>
      <c r="C11" s="133">
        <v>42</v>
      </c>
      <c r="D11" s="133"/>
      <c r="E11" s="133">
        <v>0</v>
      </c>
      <c r="F11" s="133"/>
      <c r="G11" s="224">
        <f>+E11</f>
        <v>0</v>
      </c>
      <c r="H11" s="133">
        <f t="shared" si="0"/>
        <v>0</v>
      </c>
      <c r="I11" s="134">
        <f t="shared" si="0"/>
        <v>0</v>
      </c>
      <c r="J11" s="57" t="s">
        <v>10</v>
      </c>
    </row>
    <row r="12" spans="1:18" ht="15">
      <c r="A12" s="67" t="s">
        <v>13</v>
      </c>
      <c r="B12" s="111">
        <f t="shared" ref="B12:I12" si="1">SUM(B8:B10,B11)</f>
        <v>3137</v>
      </c>
      <c r="C12" s="111">
        <f t="shared" si="1"/>
        <v>316012</v>
      </c>
      <c r="D12" s="111">
        <f t="shared" si="1"/>
        <v>3074</v>
      </c>
      <c r="E12" s="111">
        <f t="shared" si="1"/>
        <v>335251.52857538016</v>
      </c>
      <c r="F12" s="111">
        <f t="shared" si="1"/>
        <v>2998</v>
      </c>
      <c r="G12" s="226">
        <f t="shared" si="1"/>
        <v>327795.52857538016</v>
      </c>
      <c r="H12" s="111">
        <f t="shared" si="1"/>
        <v>-76</v>
      </c>
      <c r="I12" s="113">
        <f t="shared" si="1"/>
        <v>-7456</v>
      </c>
      <c r="J12" s="57" t="s">
        <v>10</v>
      </c>
    </row>
    <row r="13" spans="1:18" ht="15">
      <c r="A13" s="66" t="s">
        <v>62</v>
      </c>
      <c r="B13" s="21"/>
      <c r="C13" s="21"/>
      <c r="D13" s="21"/>
      <c r="E13" s="129"/>
      <c r="F13" s="21"/>
      <c r="G13" s="224"/>
      <c r="H13" s="21"/>
      <c r="I13" s="119"/>
      <c r="J13" s="57" t="s">
        <v>10</v>
      </c>
    </row>
    <row r="14" spans="1:18">
      <c r="A14" s="141" t="s">
        <v>63</v>
      </c>
      <c r="B14" s="21"/>
      <c r="C14" s="21">
        <v>109736</v>
      </c>
      <c r="D14" s="21"/>
      <c r="E14" s="224">
        <v>116432.45162435647</v>
      </c>
      <c r="F14" s="21"/>
      <c r="G14" s="224">
        <v>113676.45162435647</v>
      </c>
      <c r="H14" s="21"/>
      <c r="I14" s="119">
        <f t="shared" ref="I14:I34" si="2">G14-E14</f>
        <v>-2756</v>
      </c>
      <c r="J14" s="57" t="s">
        <v>10</v>
      </c>
    </row>
    <row r="15" spans="1:18">
      <c r="A15" s="141" t="s">
        <v>64</v>
      </c>
      <c r="B15" s="21"/>
      <c r="C15" s="21">
        <v>0</v>
      </c>
      <c r="D15" s="21"/>
      <c r="E15" s="224">
        <v>52</v>
      </c>
      <c r="F15" s="21"/>
      <c r="G15" s="224">
        <v>52</v>
      </c>
      <c r="H15" s="21"/>
      <c r="I15" s="119">
        <f t="shared" si="2"/>
        <v>0</v>
      </c>
      <c r="J15" s="57" t="s">
        <v>10</v>
      </c>
    </row>
    <row r="16" spans="1:18">
      <c r="A16" s="141" t="s">
        <v>65</v>
      </c>
      <c r="B16" s="21"/>
      <c r="C16" s="21">
        <v>6955</v>
      </c>
      <c r="D16" s="21"/>
      <c r="E16" s="224">
        <v>7379.4169738955243</v>
      </c>
      <c r="F16" s="21"/>
      <c r="G16" s="224">
        <v>7005</v>
      </c>
      <c r="H16" s="21"/>
      <c r="I16" s="119">
        <f t="shared" si="2"/>
        <v>-374.41697389552428</v>
      </c>
      <c r="J16" s="57" t="s">
        <v>10</v>
      </c>
    </row>
    <row r="17" spans="1:10">
      <c r="A17" s="141" t="s">
        <v>118</v>
      </c>
      <c r="B17" s="21"/>
      <c r="C17" s="21">
        <v>95</v>
      </c>
      <c r="D17" s="21"/>
      <c r="E17" s="224">
        <v>100.79721243998199</v>
      </c>
      <c r="F17" s="21"/>
      <c r="G17" s="224">
        <v>100.79721243998199</v>
      </c>
      <c r="H17" s="21"/>
      <c r="I17" s="119">
        <f t="shared" si="2"/>
        <v>0</v>
      </c>
      <c r="J17" s="57" t="s">
        <v>10</v>
      </c>
    </row>
    <row r="18" spans="1:10">
      <c r="A18" s="141" t="s">
        <v>66</v>
      </c>
      <c r="B18" s="21"/>
      <c r="C18" s="21">
        <v>802</v>
      </c>
      <c r="D18" s="21"/>
      <c r="E18" s="224">
        <v>798</v>
      </c>
      <c r="F18" s="21"/>
      <c r="G18" s="224">
        <v>809</v>
      </c>
      <c r="H18" s="21"/>
      <c r="I18" s="119">
        <f t="shared" si="2"/>
        <v>11</v>
      </c>
      <c r="J18" s="57" t="s">
        <v>10</v>
      </c>
    </row>
    <row r="19" spans="1:10">
      <c r="A19" s="141" t="s">
        <v>67</v>
      </c>
      <c r="B19" s="21"/>
      <c r="C19" s="21">
        <v>70</v>
      </c>
      <c r="D19" s="21"/>
      <c r="E19" s="224">
        <v>74.271630218934106</v>
      </c>
      <c r="F19" s="21"/>
      <c r="G19" s="224">
        <v>70</v>
      </c>
      <c r="H19" s="21"/>
      <c r="I19" s="119">
        <f t="shared" si="2"/>
        <v>-4.2716302189341064</v>
      </c>
      <c r="J19" s="57" t="s">
        <v>10</v>
      </c>
    </row>
    <row r="20" spans="1:10">
      <c r="A20" s="141" t="s">
        <v>68</v>
      </c>
      <c r="B20" s="21"/>
      <c r="C20" s="21">
        <v>4556</v>
      </c>
      <c r="D20" s="21"/>
      <c r="E20" s="224">
        <v>4834.0221039637681</v>
      </c>
      <c r="F20" s="21"/>
      <c r="G20" s="224">
        <v>4606</v>
      </c>
      <c r="H20" s="21"/>
      <c r="I20" s="119">
        <f t="shared" si="2"/>
        <v>-228.02210396376813</v>
      </c>
      <c r="J20" s="57" t="s">
        <v>10</v>
      </c>
    </row>
    <row r="21" spans="1:10">
      <c r="A21" s="141" t="s">
        <v>69</v>
      </c>
      <c r="B21" s="21"/>
      <c r="C21" s="21">
        <v>20</v>
      </c>
      <c r="D21" s="21"/>
      <c r="E21" s="224">
        <v>21.220465776838314</v>
      </c>
      <c r="F21" s="21"/>
      <c r="G21" s="224">
        <v>21.220465776838314</v>
      </c>
      <c r="H21" s="21"/>
      <c r="I21" s="119">
        <f t="shared" si="2"/>
        <v>0</v>
      </c>
      <c r="J21" s="57" t="s">
        <v>10</v>
      </c>
    </row>
    <row r="22" spans="1:10">
      <c r="A22" s="141" t="s">
        <v>70</v>
      </c>
      <c r="B22" s="21"/>
      <c r="C22" s="21">
        <v>7419</v>
      </c>
      <c r="D22" s="21"/>
      <c r="E22" s="224">
        <v>7871.7317799181728</v>
      </c>
      <c r="F22" s="21"/>
      <c r="G22" s="224">
        <v>7871.7317799181728</v>
      </c>
      <c r="H22" s="21"/>
      <c r="I22" s="119">
        <f t="shared" si="2"/>
        <v>0</v>
      </c>
      <c r="J22" s="57" t="s">
        <v>10</v>
      </c>
    </row>
    <row r="23" spans="1:10">
      <c r="A23" s="141" t="s">
        <v>71</v>
      </c>
      <c r="B23" s="21"/>
      <c r="C23" s="21">
        <f>38411-2719</f>
        <v>35692</v>
      </c>
      <c r="D23" s="21"/>
      <c r="E23" s="224">
        <v>39917.965547706823</v>
      </c>
      <c r="F23" s="21"/>
      <c r="G23" s="224">
        <v>38410.965547706823</v>
      </c>
      <c r="H23" s="21"/>
      <c r="I23" s="119">
        <f t="shared" si="2"/>
        <v>-1507</v>
      </c>
      <c r="J23" s="57" t="s">
        <v>10</v>
      </c>
    </row>
    <row r="24" spans="1:10">
      <c r="A24" s="141" t="s">
        <v>72</v>
      </c>
      <c r="B24" s="21"/>
      <c r="C24" s="21">
        <v>12</v>
      </c>
      <c r="D24" s="21"/>
      <c r="E24" s="224">
        <v>12.732279466102989</v>
      </c>
      <c r="F24" s="21"/>
      <c r="G24" s="224">
        <v>12.732279466102989</v>
      </c>
      <c r="H24" s="21"/>
      <c r="I24" s="119">
        <f t="shared" si="2"/>
        <v>0</v>
      </c>
      <c r="J24" s="57" t="s">
        <v>10</v>
      </c>
    </row>
    <row r="25" spans="1:10">
      <c r="A25" s="141" t="s">
        <v>73</v>
      </c>
      <c r="B25" s="21"/>
      <c r="C25" s="21">
        <v>124</v>
      </c>
      <c r="D25" s="21"/>
      <c r="E25" s="224">
        <v>131.56688781639755</v>
      </c>
      <c r="F25" s="21"/>
      <c r="G25" s="224">
        <v>131.56688781639755</v>
      </c>
      <c r="H25" s="21"/>
      <c r="I25" s="119">
        <f t="shared" si="2"/>
        <v>0</v>
      </c>
      <c r="J25" s="57" t="s">
        <v>10</v>
      </c>
    </row>
    <row r="26" spans="1:10">
      <c r="A26" s="141" t="s">
        <v>74</v>
      </c>
      <c r="B26" s="21"/>
      <c r="C26" s="21">
        <v>185</v>
      </c>
      <c r="D26" s="21"/>
      <c r="E26" s="224">
        <v>196.28930843575444</v>
      </c>
      <c r="F26" s="21"/>
      <c r="G26" s="224">
        <v>185</v>
      </c>
      <c r="H26" s="21"/>
      <c r="I26" s="119">
        <f t="shared" si="2"/>
        <v>-11.289308435754435</v>
      </c>
      <c r="J26" s="57" t="s">
        <v>10</v>
      </c>
    </row>
    <row r="27" spans="1:10">
      <c r="A27" s="141" t="s">
        <v>26</v>
      </c>
      <c r="B27" s="21"/>
      <c r="C27" s="21">
        <v>0</v>
      </c>
      <c r="D27" s="21"/>
      <c r="E27" s="224">
        <v>0</v>
      </c>
      <c r="F27" s="21"/>
      <c r="G27" s="224">
        <v>0</v>
      </c>
      <c r="H27" s="21"/>
      <c r="I27" s="119">
        <f t="shared" si="2"/>
        <v>0</v>
      </c>
      <c r="J27" s="57" t="s">
        <v>10</v>
      </c>
    </row>
    <row r="28" spans="1:10">
      <c r="A28" s="141" t="s">
        <v>75</v>
      </c>
      <c r="B28" s="21"/>
      <c r="C28" s="21">
        <v>417</v>
      </c>
      <c r="D28" s="21"/>
      <c r="E28" s="224">
        <v>442.44671144707888</v>
      </c>
      <c r="F28" s="21"/>
      <c r="G28" s="224">
        <v>442.44671144707888</v>
      </c>
      <c r="H28" s="21"/>
      <c r="I28" s="119">
        <f t="shared" si="2"/>
        <v>0</v>
      </c>
      <c r="J28" s="57" t="s">
        <v>10</v>
      </c>
    </row>
    <row r="29" spans="1:10">
      <c r="A29" s="141" t="s">
        <v>76</v>
      </c>
      <c r="B29" s="21"/>
      <c r="C29" s="21">
        <v>133</v>
      </c>
      <c r="D29" s="21"/>
      <c r="E29" s="224">
        <v>141.11609741597479</v>
      </c>
      <c r="F29" s="21"/>
      <c r="G29" s="224">
        <v>141.11609741597479</v>
      </c>
      <c r="H29" s="21"/>
      <c r="I29" s="119">
        <f t="shared" si="2"/>
        <v>0</v>
      </c>
      <c r="J29" s="57" t="s">
        <v>10</v>
      </c>
    </row>
    <row r="30" spans="1:10">
      <c r="A30" s="141" t="s">
        <v>77</v>
      </c>
      <c r="B30" s="21"/>
      <c r="C30" s="21">
        <v>2025</v>
      </c>
      <c r="D30" s="21"/>
      <c r="E30" s="224">
        <v>2148.5721599048798</v>
      </c>
      <c r="F30" s="21"/>
      <c r="G30" s="224">
        <v>2148.5721599048798</v>
      </c>
      <c r="H30" s="21"/>
      <c r="I30" s="119">
        <f t="shared" si="2"/>
        <v>0</v>
      </c>
      <c r="J30" s="57" t="s">
        <v>10</v>
      </c>
    </row>
    <row r="31" spans="1:10">
      <c r="A31" s="141" t="s">
        <v>78</v>
      </c>
      <c r="B31" s="21"/>
      <c r="C31" s="21">
        <v>1427</v>
      </c>
      <c r="D31" s="21"/>
      <c r="E31" s="224">
        <v>1514.0802331774139</v>
      </c>
      <c r="F31" s="21"/>
      <c r="G31" s="224">
        <v>1514.0802331774139</v>
      </c>
      <c r="H31" s="21"/>
      <c r="I31" s="119">
        <f t="shared" si="2"/>
        <v>0</v>
      </c>
      <c r="J31" s="57" t="s">
        <v>10</v>
      </c>
    </row>
    <row r="32" spans="1:10">
      <c r="A32" s="141" t="s">
        <v>79</v>
      </c>
      <c r="B32" s="21"/>
      <c r="C32" s="21">
        <v>4</v>
      </c>
      <c r="D32" s="21"/>
      <c r="E32" s="224">
        <v>4.2440931553676631</v>
      </c>
      <c r="F32" s="21"/>
      <c r="G32" s="224">
        <v>4.2440931553676631</v>
      </c>
      <c r="H32" s="21"/>
      <c r="I32" s="119">
        <f t="shared" si="2"/>
        <v>0</v>
      </c>
      <c r="J32" s="57" t="s">
        <v>10</v>
      </c>
    </row>
    <row r="33" spans="1:12">
      <c r="A33" s="141" t="s">
        <v>80</v>
      </c>
      <c r="B33" s="21"/>
      <c r="C33" s="21">
        <v>0</v>
      </c>
      <c r="D33" s="21"/>
      <c r="E33" s="224">
        <v>0</v>
      </c>
      <c r="F33" s="21"/>
      <c r="G33" s="224">
        <v>0</v>
      </c>
      <c r="H33" s="21"/>
      <c r="I33" s="119">
        <f t="shared" si="2"/>
        <v>0</v>
      </c>
      <c r="J33" s="57" t="s">
        <v>10</v>
      </c>
    </row>
    <row r="34" spans="1:12">
      <c r="A34" s="141" t="s">
        <v>81</v>
      </c>
      <c r="B34" s="21"/>
      <c r="C34" s="21">
        <v>1</v>
      </c>
      <c r="D34" s="21"/>
      <c r="E34" s="127">
        <v>1.0610232888419158</v>
      </c>
      <c r="F34" s="21"/>
      <c r="G34" s="127">
        <v>1.0610232888419158</v>
      </c>
      <c r="H34" s="21"/>
      <c r="I34" s="119">
        <f t="shared" si="2"/>
        <v>0</v>
      </c>
      <c r="J34" s="57" t="s">
        <v>10</v>
      </c>
    </row>
    <row r="35" spans="1:12" ht="15">
      <c r="A35" s="67" t="s">
        <v>82</v>
      </c>
      <c r="B35" s="79"/>
      <c r="C35" s="79">
        <f>SUM(C12:C34)</f>
        <v>485685</v>
      </c>
      <c r="D35" s="79"/>
      <c r="E35" s="79">
        <f>SUM(E12:E34)</f>
        <v>517325.51470776455</v>
      </c>
      <c r="F35" s="79"/>
      <c r="G35" s="79">
        <f>SUM(G12:G34)</f>
        <v>504999.51469125057</v>
      </c>
      <c r="H35" s="79"/>
      <c r="I35" s="81">
        <f>SUM(I12:I34)</f>
        <v>-12326.000016513981</v>
      </c>
      <c r="J35" s="57" t="s">
        <v>10</v>
      </c>
      <c r="L35" s="56"/>
    </row>
    <row r="36" spans="1:12">
      <c r="A36" s="141" t="s">
        <v>119</v>
      </c>
      <c r="B36" s="21"/>
      <c r="C36" s="21">
        <v>-1966</v>
      </c>
      <c r="D36" s="21"/>
      <c r="E36" s="21">
        <v>-1826</v>
      </c>
      <c r="F36" s="21"/>
      <c r="G36" s="21">
        <v>0</v>
      </c>
      <c r="H36" s="21"/>
      <c r="I36" s="119">
        <f>G36-E36</f>
        <v>1826</v>
      </c>
      <c r="J36" s="57" t="s">
        <v>10</v>
      </c>
      <c r="L36" s="56"/>
    </row>
    <row r="37" spans="1:12">
      <c r="A37" s="141" t="s">
        <v>123</v>
      </c>
      <c r="B37" s="21"/>
      <c r="C37" s="21">
        <v>0</v>
      </c>
      <c r="D37" s="21"/>
      <c r="E37" s="21">
        <v>0</v>
      </c>
      <c r="F37" s="21"/>
      <c r="G37" s="21">
        <v>0</v>
      </c>
      <c r="H37" s="21"/>
      <c r="I37" s="119">
        <f>G37-E37</f>
        <v>0</v>
      </c>
      <c r="J37" s="57" t="s">
        <v>10</v>
      </c>
      <c r="L37" s="56"/>
    </row>
    <row r="38" spans="1:12">
      <c r="A38" s="141" t="s">
        <v>124</v>
      </c>
      <c r="B38" s="21"/>
      <c r="C38" s="21">
        <v>-1148</v>
      </c>
      <c r="D38" s="21"/>
      <c r="E38" s="21">
        <v>-1500</v>
      </c>
      <c r="F38" s="21"/>
      <c r="G38" s="21">
        <v>0</v>
      </c>
      <c r="H38" s="21"/>
      <c r="I38" s="119">
        <f>G38-E38</f>
        <v>1500</v>
      </c>
      <c r="J38" s="57" t="s">
        <v>10</v>
      </c>
      <c r="L38" s="56"/>
    </row>
    <row r="39" spans="1:12">
      <c r="A39" s="141" t="s">
        <v>83</v>
      </c>
      <c r="B39" s="21"/>
      <c r="C39" s="21">
        <v>1826</v>
      </c>
      <c r="D39" s="21"/>
      <c r="E39" s="21">
        <v>0</v>
      </c>
      <c r="F39" s="21"/>
      <c r="G39" s="21">
        <v>0</v>
      </c>
      <c r="H39" s="21"/>
      <c r="I39" s="119">
        <f>G39-E39</f>
        <v>0</v>
      </c>
      <c r="J39" s="57" t="s">
        <v>10</v>
      </c>
      <c r="L39" s="56"/>
    </row>
    <row r="40" spans="1:12">
      <c r="A40" s="141" t="s">
        <v>122</v>
      </c>
      <c r="B40" s="21"/>
      <c r="C40" s="21">
        <v>41</v>
      </c>
      <c r="D40" s="21"/>
      <c r="E40" s="21">
        <v>0</v>
      </c>
      <c r="F40" s="21"/>
      <c r="G40" s="21">
        <v>0</v>
      </c>
      <c r="H40" s="21"/>
      <c r="I40" s="119">
        <f>G40-E40</f>
        <v>0</v>
      </c>
      <c r="J40" s="57" t="s">
        <v>10</v>
      </c>
      <c r="L40" s="56"/>
    </row>
    <row r="41" spans="1:12" ht="15.75" thickBot="1">
      <c r="A41" s="68" t="s">
        <v>84</v>
      </c>
      <c r="B41" s="139">
        <f t="shared" ref="B41:I41" si="3">SUM(B35:B40)</f>
        <v>0</v>
      </c>
      <c r="C41" s="139">
        <f>SUM(C35:C40)</f>
        <v>484438</v>
      </c>
      <c r="D41" s="139">
        <f t="shared" si="3"/>
        <v>0</v>
      </c>
      <c r="E41" s="139">
        <f t="shared" si="3"/>
        <v>513999.51470776455</v>
      </c>
      <c r="F41" s="139">
        <f t="shared" si="3"/>
        <v>0</v>
      </c>
      <c r="G41" s="139">
        <f t="shared" si="3"/>
        <v>504999.51469125057</v>
      </c>
      <c r="H41" s="139">
        <f t="shared" si="3"/>
        <v>0</v>
      </c>
      <c r="I41" s="140">
        <f t="shared" si="3"/>
        <v>-9000.0000165139809</v>
      </c>
      <c r="J41" s="57" t="s">
        <v>10</v>
      </c>
      <c r="L41" s="56"/>
    </row>
    <row r="42" spans="1:12">
      <c r="A42" s="209" t="s">
        <v>14</v>
      </c>
      <c r="B42" s="210"/>
      <c r="C42" s="210"/>
      <c r="D42" s="210"/>
      <c r="E42" s="210"/>
      <c r="F42" s="210"/>
      <c r="G42" s="210"/>
      <c r="H42" s="210"/>
      <c r="I42" s="211"/>
      <c r="J42" s="57" t="s">
        <v>10</v>
      </c>
    </row>
    <row r="43" spans="1:12">
      <c r="A43" s="141" t="s">
        <v>85</v>
      </c>
      <c r="B43" s="147">
        <f>B12</f>
        <v>3137</v>
      </c>
      <c r="C43" s="147"/>
      <c r="D43" s="147">
        <f>D12</f>
        <v>3074</v>
      </c>
      <c r="E43" s="147"/>
      <c r="F43" s="147">
        <f>F12</f>
        <v>2998</v>
      </c>
      <c r="G43" s="147"/>
      <c r="H43" s="147">
        <f>F43-D43</f>
        <v>-76</v>
      </c>
      <c r="I43" s="145"/>
      <c r="J43" s="57" t="s">
        <v>10</v>
      </c>
    </row>
    <row r="44" spans="1:12">
      <c r="A44" s="141"/>
      <c r="B44" s="147"/>
      <c r="C44" s="147"/>
      <c r="D44" s="147"/>
      <c r="E44" s="147"/>
      <c r="F44" s="147"/>
      <c r="G44" s="147"/>
      <c r="H44" s="147"/>
      <c r="I44" s="145"/>
      <c r="J44" s="57" t="s">
        <v>10</v>
      </c>
      <c r="L44" s="56"/>
    </row>
    <row r="45" spans="1:12">
      <c r="A45" s="141" t="s">
        <v>86</v>
      </c>
      <c r="B45" s="147"/>
      <c r="C45" s="147">
        <v>0</v>
      </c>
      <c r="D45" s="147"/>
      <c r="E45" s="147">
        <v>0</v>
      </c>
      <c r="F45" s="147"/>
      <c r="G45" s="147">
        <v>0</v>
      </c>
      <c r="H45" s="147"/>
      <c r="I45" s="145">
        <f>G45-E45</f>
        <v>0</v>
      </c>
      <c r="J45" s="57" t="s">
        <v>10</v>
      </c>
    </row>
    <row r="46" spans="1:12" ht="15" thickBot="1">
      <c r="A46" s="212" t="s">
        <v>87</v>
      </c>
      <c r="B46" s="213"/>
      <c r="C46" s="213">
        <v>0</v>
      </c>
      <c r="D46" s="213"/>
      <c r="E46" s="213">
        <v>0</v>
      </c>
      <c r="F46" s="213"/>
      <c r="G46" s="213">
        <v>0</v>
      </c>
      <c r="H46" s="213"/>
      <c r="I46" s="214">
        <f>G46-E46</f>
        <v>0</v>
      </c>
      <c r="J46" s="57" t="s">
        <v>10</v>
      </c>
    </row>
    <row r="47" spans="1:12">
      <c r="C47" s="143"/>
      <c r="J47" s="1" t="s">
        <v>11</v>
      </c>
    </row>
    <row r="48" spans="1:12">
      <c r="A48" s="215"/>
    </row>
  </sheetData>
  <mergeCells count="10">
    <mergeCell ref="A1:I1"/>
    <mergeCell ref="A2:I2"/>
    <mergeCell ref="A3:I3"/>
    <mergeCell ref="A4:I4"/>
    <mergeCell ref="A5:I5"/>
    <mergeCell ref="A6:A7"/>
    <mergeCell ref="B6:C6"/>
    <mergeCell ref="D6:E6"/>
    <mergeCell ref="F6:G6"/>
    <mergeCell ref="H6:I6"/>
  </mergeCells>
  <printOptions horizontalCentered="1"/>
  <pageMargins left="0.6" right="0.6" top="0.56999999999999995" bottom="0.55000000000000004" header="0.3" footer="0.3"/>
  <pageSetup scale="71" orientation="landscape" r:id="rId1"/>
  <headerFooter>
    <oddHeader>&amp;L&amp;"Arial,Bold"&amp;12K. Summary of Requirements by Object Class</oddHeader>
    <oddFooter>&amp;C&amp;"Arial,Regular"Exhibit K - Summary of Requirements by Object Class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view="pageBreakPreview" topLeftCell="A10" zoomScale="115" zoomScaleNormal="100" zoomScaleSheetLayoutView="115" workbookViewId="0">
      <selection activeCell="H17" sqref="H17"/>
    </sheetView>
  </sheetViews>
  <sheetFormatPr defaultColWidth="9.140625" defaultRowHeight="15"/>
  <cols>
    <col min="1" max="16384" width="9.140625" style="159"/>
  </cols>
  <sheetData>
    <row r="1" spans="1:11" s="228" customFormat="1" ht="15.75">
      <c r="A1" s="227"/>
      <c r="K1" s="229" t="s">
        <v>10</v>
      </c>
    </row>
    <row r="2" spans="1:11" s="228" customFormat="1">
      <c r="K2" s="229" t="s">
        <v>10</v>
      </c>
    </row>
    <row r="3" spans="1:11" s="228" customFormat="1" ht="20.25">
      <c r="A3" s="230"/>
      <c r="B3" s="231"/>
      <c r="C3" s="231"/>
      <c r="D3" s="231"/>
      <c r="E3" s="231"/>
      <c r="F3" s="231"/>
      <c r="G3" s="231"/>
      <c r="H3" s="231"/>
      <c r="I3" s="231"/>
      <c r="J3" s="231"/>
      <c r="K3" s="229" t="s">
        <v>10</v>
      </c>
    </row>
    <row r="4" spans="1:11" s="228" customFormat="1" ht="20.25">
      <c r="A4" s="230"/>
      <c r="B4" s="231"/>
      <c r="C4" s="231"/>
      <c r="D4" s="231"/>
      <c r="E4" s="231"/>
      <c r="F4" s="231"/>
      <c r="G4" s="231"/>
      <c r="H4" s="231"/>
      <c r="I4" s="231"/>
      <c r="J4" s="231"/>
      <c r="K4" s="229" t="s">
        <v>10</v>
      </c>
    </row>
    <row r="5" spans="1:11" s="228" customFormat="1">
      <c r="A5" s="296" t="s">
        <v>139</v>
      </c>
      <c r="B5" s="296"/>
      <c r="C5" s="296"/>
      <c r="D5" s="296"/>
      <c r="E5" s="296"/>
      <c r="F5" s="296"/>
      <c r="G5" s="296"/>
      <c r="H5" s="296"/>
      <c r="I5" s="296"/>
      <c r="J5" s="296"/>
      <c r="K5" s="229" t="s">
        <v>10</v>
      </c>
    </row>
    <row r="6" spans="1:11" s="228" customFormat="1">
      <c r="A6" s="231"/>
      <c r="B6" s="231"/>
      <c r="C6" s="231"/>
      <c r="D6" s="231"/>
      <c r="E6" s="231"/>
      <c r="F6" s="231"/>
      <c r="G6" s="231"/>
      <c r="H6" s="231"/>
      <c r="I6" s="231"/>
      <c r="J6" s="231"/>
      <c r="K6" s="229" t="s">
        <v>10</v>
      </c>
    </row>
    <row r="7" spans="1:11" s="228" customFormat="1" ht="15.75">
      <c r="A7" s="370" t="s">
        <v>1</v>
      </c>
      <c r="B7" s="371"/>
      <c r="C7" s="371"/>
      <c r="D7" s="371"/>
      <c r="E7" s="371"/>
      <c r="F7" s="371"/>
      <c r="G7" s="371"/>
      <c r="H7" s="371"/>
      <c r="I7" s="371"/>
      <c r="J7" s="371"/>
      <c r="K7" s="229" t="s">
        <v>10</v>
      </c>
    </row>
    <row r="8" spans="1:11" s="228" customFormat="1">
      <c r="A8" s="372" t="s">
        <v>2</v>
      </c>
      <c r="B8" s="373"/>
      <c r="C8" s="373"/>
      <c r="D8" s="373"/>
      <c r="E8" s="373"/>
      <c r="F8" s="373"/>
      <c r="G8" s="373"/>
      <c r="H8" s="373"/>
      <c r="I8" s="373"/>
      <c r="J8" s="373"/>
      <c r="K8" s="229" t="s">
        <v>10</v>
      </c>
    </row>
    <row r="9" spans="1:11" s="228" customFormat="1">
      <c r="A9" s="247"/>
      <c r="B9" s="247"/>
      <c r="C9" s="247"/>
      <c r="D9" s="247"/>
      <c r="E9" s="247"/>
      <c r="F9" s="247"/>
      <c r="G9" s="247"/>
      <c r="H9" s="247"/>
      <c r="I9" s="247"/>
      <c r="J9" s="247"/>
      <c r="K9" s="229" t="s">
        <v>10</v>
      </c>
    </row>
    <row r="10" spans="1:11" s="228" customFormat="1" ht="15.75">
      <c r="A10" s="232"/>
      <c r="B10" s="232"/>
      <c r="C10" s="232"/>
      <c r="D10" s="232"/>
      <c r="E10" s="233"/>
      <c r="F10" s="233"/>
      <c r="G10" s="233"/>
      <c r="H10" s="233"/>
      <c r="I10" s="233"/>
      <c r="J10" s="232"/>
      <c r="K10" s="229" t="s">
        <v>10</v>
      </c>
    </row>
    <row r="11" spans="1:11" s="228" customFormat="1" ht="15.75">
      <c r="A11" s="374" t="s">
        <v>175</v>
      </c>
      <c r="B11" s="374"/>
      <c r="C11" s="374"/>
      <c r="D11" s="374"/>
      <c r="E11" s="374"/>
      <c r="F11" s="374"/>
      <c r="G11" s="374"/>
      <c r="H11" s="374"/>
      <c r="I11" s="374"/>
      <c r="J11" s="374"/>
      <c r="K11" s="229" t="s">
        <v>10</v>
      </c>
    </row>
    <row r="12" spans="1:11" s="228" customFormat="1" ht="15.75">
      <c r="A12" s="248"/>
      <c r="B12" s="248"/>
      <c r="C12" s="248"/>
      <c r="D12" s="248"/>
      <c r="E12" s="248"/>
      <c r="F12" s="248"/>
      <c r="G12" s="248"/>
      <c r="H12" s="248"/>
      <c r="I12" s="248"/>
      <c r="J12" s="248"/>
      <c r="K12" s="229" t="s">
        <v>10</v>
      </c>
    </row>
    <row r="13" spans="1:11" s="228" customFormat="1" ht="20.25">
      <c r="A13" s="234"/>
      <c r="B13" s="232"/>
      <c r="C13" s="232"/>
      <c r="D13" s="232"/>
      <c r="E13" s="232"/>
      <c r="F13" s="232"/>
      <c r="G13" s="232"/>
      <c r="H13" s="232"/>
      <c r="I13" s="232"/>
      <c r="J13" s="232"/>
      <c r="K13" s="229" t="s">
        <v>10</v>
      </c>
    </row>
    <row r="14" spans="1:11" s="228" customFormat="1" ht="47.45" customHeight="1">
      <c r="A14" s="375" t="s">
        <v>200</v>
      </c>
      <c r="B14" s="375"/>
      <c r="C14" s="375"/>
      <c r="D14" s="375"/>
      <c r="E14" s="375"/>
      <c r="F14" s="375"/>
      <c r="G14" s="375"/>
      <c r="H14" s="375"/>
      <c r="I14" s="375"/>
      <c r="J14" s="375"/>
      <c r="K14" s="229" t="s">
        <v>10</v>
      </c>
    </row>
    <row r="15" spans="1:11" s="228" customFormat="1" ht="15.6" customHeight="1">
      <c r="A15" s="243"/>
      <c r="B15" s="235"/>
      <c r="C15" s="235"/>
      <c r="D15" s="235"/>
      <c r="E15" s="235"/>
      <c r="F15" s="235"/>
      <c r="G15" s="235"/>
      <c r="H15" s="235"/>
      <c r="I15" s="235"/>
      <c r="J15" s="235"/>
      <c r="K15" s="229" t="s">
        <v>10</v>
      </c>
    </row>
    <row r="16" spans="1:11" s="228" customFormat="1" ht="50.25" customHeight="1">
      <c r="A16" s="376" t="s">
        <v>186</v>
      </c>
      <c r="B16" s="376"/>
      <c r="C16" s="376"/>
      <c r="D16" s="376"/>
      <c r="E16" s="376"/>
      <c r="F16" s="376"/>
      <c r="G16" s="376"/>
      <c r="H16" s="376"/>
      <c r="I16" s="376"/>
      <c r="J16" s="376"/>
      <c r="K16" s="229" t="s">
        <v>10</v>
      </c>
    </row>
    <row r="17" spans="1:11" s="228" customFormat="1" ht="15.6" customHeight="1">
      <c r="A17" s="243"/>
      <c r="B17" s="235"/>
      <c r="C17" s="235"/>
      <c r="D17" s="235"/>
      <c r="E17" s="235"/>
      <c r="F17" s="235"/>
      <c r="G17" s="235"/>
      <c r="H17" s="235"/>
      <c r="I17" s="235"/>
      <c r="J17" s="235"/>
      <c r="K17" s="229" t="s">
        <v>10</v>
      </c>
    </row>
    <row r="18" spans="1:11" ht="15.75">
      <c r="A18" s="243"/>
      <c r="B18" s="236"/>
      <c r="C18" s="236"/>
      <c r="D18" s="236"/>
      <c r="E18" s="236"/>
      <c r="F18" s="236"/>
      <c r="G18" s="236"/>
      <c r="H18" s="236"/>
      <c r="I18" s="236"/>
      <c r="J18" s="236"/>
      <c r="K18" s="229" t="s">
        <v>11</v>
      </c>
    </row>
    <row r="19" spans="1:11">
      <c r="A19" s="237"/>
      <c r="B19" s="237"/>
      <c r="C19" s="237"/>
      <c r="D19" s="237"/>
      <c r="E19" s="237"/>
      <c r="F19" s="237"/>
      <c r="G19" s="237"/>
      <c r="H19" s="237"/>
      <c r="I19" s="237"/>
      <c r="J19" s="237"/>
      <c r="K19" s="238"/>
    </row>
    <row r="20" spans="1:11">
      <c r="A20" s="237"/>
      <c r="B20" s="237"/>
      <c r="C20" s="237"/>
      <c r="D20" s="237"/>
      <c r="E20" s="237"/>
      <c r="F20" s="237"/>
      <c r="G20" s="237"/>
      <c r="H20" s="237"/>
      <c r="I20" s="237"/>
      <c r="J20" s="237"/>
      <c r="K20" s="238"/>
    </row>
    <row r="21" spans="1:11" s="227" customFormat="1" ht="15.75">
      <c r="A21" s="239" t="s">
        <v>176</v>
      </c>
      <c r="B21" s="239"/>
      <c r="C21" s="239"/>
      <c r="D21" s="239"/>
      <c r="E21" s="239"/>
      <c r="F21" s="239"/>
      <c r="G21" s="239"/>
      <c r="H21" s="239"/>
      <c r="I21" s="239"/>
      <c r="J21" s="239"/>
      <c r="K21" s="240"/>
    </row>
    <row r="22" spans="1:11" s="228" customFormat="1">
      <c r="A22" s="241"/>
      <c r="B22" s="241"/>
      <c r="C22" s="241"/>
      <c r="D22" s="241"/>
      <c r="E22" s="241"/>
      <c r="F22" s="241"/>
      <c r="G22" s="241"/>
      <c r="H22" s="241"/>
      <c r="I22" s="241"/>
      <c r="J22" s="241"/>
      <c r="K22" s="238"/>
    </row>
    <row r="23" spans="1:11" s="228" customFormat="1" ht="42.75" customHeight="1">
      <c r="A23" s="368" t="s">
        <v>177</v>
      </c>
      <c r="B23" s="369"/>
      <c r="C23" s="369"/>
      <c r="D23" s="369"/>
      <c r="E23" s="369"/>
      <c r="F23" s="369"/>
      <c r="G23" s="369"/>
      <c r="H23" s="369"/>
      <c r="I23" s="369"/>
      <c r="J23" s="369"/>
      <c r="K23" s="238"/>
    </row>
    <row r="24" spans="1:11" s="228" customFormat="1">
      <c r="A24" s="242"/>
      <c r="B24" s="242"/>
      <c r="C24" s="242"/>
      <c r="D24" s="242"/>
      <c r="E24" s="242"/>
      <c r="F24" s="242"/>
      <c r="G24" s="242"/>
      <c r="H24" s="242"/>
      <c r="I24" s="242"/>
      <c r="J24" s="242"/>
      <c r="K24" s="238"/>
    </row>
    <row r="25" spans="1:11" s="228" customFormat="1" ht="43.5" customHeight="1">
      <c r="A25" s="368" t="s">
        <v>178</v>
      </c>
      <c r="B25" s="369"/>
      <c r="C25" s="369"/>
      <c r="D25" s="369"/>
      <c r="E25" s="369"/>
      <c r="F25" s="369"/>
      <c r="G25" s="369"/>
      <c r="H25" s="369"/>
      <c r="I25" s="369"/>
      <c r="J25" s="369"/>
      <c r="K25" s="238"/>
    </row>
    <row r="26" spans="1:11" s="228" customFormat="1"/>
    <row r="27" spans="1:11">
      <c r="K27" s="238"/>
    </row>
    <row r="28" spans="1:11">
      <c r="K28" s="238"/>
    </row>
    <row r="29" spans="1:11">
      <c r="K29" s="238"/>
    </row>
    <row r="30" spans="1:11">
      <c r="K30" s="238"/>
    </row>
  </sheetData>
  <mergeCells count="8">
    <mergeCell ref="A23:J23"/>
    <mergeCell ref="A25:J25"/>
    <mergeCell ref="A5:J5"/>
    <mergeCell ref="A7:J7"/>
    <mergeCell ref="A8:J8"/>
    <mergeCell ref="A11:J11"/>
    <mergeCell ref="A14:J14"/>
    <mergeCell ref="A16:J16"/>
  </mergeCells>
  <pageMargins left="0.75" right="0.75" top="1" bottom="1" header="0.5" footer="0.5"/>
  <pageSetup orientation="landscape" r:id="rId1"/>
  <headerFooter alignWithMargins="0">
    <oddHeader xml:space="preserve">&amp;L&amp;"Arial,Bold"&amp;12L.  Status of Congressionally Requested Studies, Reports, and Evaluations
</oddHeader>
    <oddFooter>&amp;C&amp;"Arial,Regular"Exhibit L - Status of Congressionally Requested Studies, Reports, and Evaluations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view="pageBreakPreview" topLeftCell="B1" zoomScaleNormal="100" zoomScaleSheetLayoutView="100" workbookViewId="0">
      <selection activeCell="G1" sqref="G1:G1048576"/>
    </sheetView>
  </sheetViews>
  <sheetFormatPr defaultColWidth="9.140625" defaultRowHeight="14.25"/>
  <cols>
    <col min="1" max="1" width="75.28515625" style="142" customWidth="1"/>
    <col min="2" max="2" width="17.28515625" style="143" customWidth="1"/>
    <col min="3" max="3" width="11.42578125" style="143" customWidth="1"/>
    <col min="4" max="4" width="14.5703125" style="144" customWidth="1"/>
    <col min="5" max="5" width="11.5703125" style="1" bestFit="1" customWidth="1"/>
    <col min="6" max="6" width="4.85546875" style="142" customWidth="1"/>
    <col min="7" max="7" width="140.28515625" style="142" customWidth="1"/>
    <col min="8" max="16384" width="9.140625" style="142"/>
  </cols>
  <sheetData>
    <row r="1" spans="1:7" ht="18">
      <c r="A1" s="295" t="s">
        <v>0</v>
      </c>
      <c r="B1" s="295"/>
      <c r="C1" s="295"/>
      <c r="D1" s="295"/>
      <c r="E1" s="1" t="s">
        <v>10</v>
      </c>
      <c r="G1" s="99"/>
    </row>
    <row r="2" spans="1:7" ht="15">
      <c r="A2" s="296" t="s">
        <v>140</v>
      </c>
      <c r="B2" s="296"/>
      <c r="C2" s="296"/>
      <c r="D2" s="296"/>
      <c r="E2" s="1" t="s">
        <v>10</v>
      </c>
      <c r="G2" s="100"/>
    </row>
    <row r="3" spans="1:7">
      <c r="A3" s="297" t="s">
        <v>1</v>
      </c>
      <c r="B3" s="297"/>
      <c r="C3" s="297"/>
      <c r="D3" s="297"/>
      <c r="E3" s="1" t="s">
        <v>10</v>
      </c>
      <c r="G3" s="100"/>
    </row>
    <row r="4" spans="1:7">
      <c r="A4" s="298" t="s">
        <v>2</v>
      </c>
      <c r="B4" s="298"/>
      <c r="C4" s="298"/>
      <c r="D4" s="298"/>
      <c r="E4" s="1" t="s">
        <v>10</v>
      </c>
      <c r="G4" s="100"/>
    </row>
    <row r="5" spans="1:7" ht="15" thickBot="1">
      <c r="E5" s="1" t="s">
        <v>10</v>
      </c>
      <c r="G5" s="105"/>
    </row>
    <row r="6" spans="1:7" ht="15">
      <c r="B6" s="299" t="s">
        <v>126</v>
      </c>
      <c r="C6" s="300"/>
      <c r="D6" s="301"/>
      <c r="E6" s="1" t="s">
        <v>10</v>
      </c>
    </row>
    <row r="7" spans="1:7" ht="17.25" customHeight="1" thickBot="1">
      <c r="B7" s="286" t="s">
        <v>187</v>
      </c>
      <c r="C7" s="287" t="s">
        <v>188</v>
      </c>
      <c r="D7" s="288" t="s">
        <v>4</v>
      </c>
      <c r="E7" s="1" t="s">
        <v>10</v>
      </c>
      <c r="G7" s="102"/>
    </row>
    <row r="8" spans="1:7" ht="15">
      <c r="A8" s="86" t="s">
        <v>127</v>
      </c>
      <c r="B8" s="87">
        <v>3190</v>
      </c>
      <c r="C8" s="88">
        <v>3137</v>
      </c>
      <c r="D8" s="89">
        <v>521793</v>
      </c>
      <c r="E8" s="1" t="s">
        <v>10</v>
      </c>
      <c r="G8" s="103"/>
    </row>
    <row r="9" spans="1:7">
      <c r="A9" s="161" t="s">
        <v>163</v>
      </c>
      <c r="B9" s="162">
        <v>0</v>
      </c>
      <c r="C9" s="163">
        <v>0</v>
      </c>
      <c r="D9" s="164">
        <f>-9794+-1024</f>
        <v>-10818</v>
      </c>
      <c r="G9" s="103"/>
    </row>
    <row r="10" spans="1:7">
      <c r="A10" s="161" t="s">
        <v>128</v>
      </c>
      <c r="B10" s="162">
        <v>0</v>
      </c>
      <c r="C10" s="163">
        <v>0</v>
      </c>
      <c r="D10" s="164">
        <v>-26537</v>
      </c>
      <c r="G10" s="103"/>
    </row>
    <row r="11" spans="1:7" ht="15">
      <c r="A11" s="85" t="s">
        <v>189</v>
      </c>
      <c r="B11" s="110">
        <f>SUM(B8:B10)</f>
        <v>3190</v>
      </c>
      <c r="C11" s="111">
        <f>SUM(C8:C10)</f>
        <v>3137</v>
      </c>
      <c r="D11" s="112">
        <f>SUM(D8:D10)</f>
        <v>484438</v>
      </c>
      <c r="E11" s="1" t="s">
        <v>10</v>
      </c>
      <c r="G11" s="104"/>
    </row>
    <row r="12" spans="1:7" ht="15">
      <c r="A12" s="85"/>
      <c r="B12" s="110"/>
      <c r="C12" s="111"/>
      <c r="D12" s="112"/>
      <c r="G12" s="104"/>
    </row>
    <row r="13" spans="1:7" ht="15">
      <c r="A13" s="77" t="s">
        <v>165</v>
      </c>
      <c r="B13" s="110">
        <v>3127</v>
      </c>
      <c r="C13" s="111">
        <v>3074</v>
      </c>
      <c r="D13" s="112">
        <v>514000</v>
      </c>
      <c r="E13" s="1" t="s">
        <v>10</v>
      </c>
      <c r="G13" s="103"/>
    </row>
    <row r="14" spans="1:7" ht="15">
      <c r="A14" s="80"/>
      <c r="B14" s="78"/>
      <c r="C14" s="79"/>
      <c r="D14" s="81"/>
      <c r="E14" s="1" t="s">
        <v>10</v>
      </c>
      <c r="G14" s="103"/>
    </row>
    <row r="15" spans="1:7" ht="15">
      <c r="A15" s="82" t="s">
        <v>105</v>
      </c>
      <c r="B15" s="78"/>
      <c r="C15" s="79"/>
      <c r="D15" s="81"/>
      <c r="E15" s="1" t="s">
        <v>10</v>
      </c>
      <c r="G15" s="104"/>
    </row>
    <row r="16" spans="1:7" ht="15">
      <c r="A16" s="148" t="s">
        <v>5</v>
      </c>
      <c r="B16" s="146">
        <v>0</v>
      </c>
      <c r="C16" s="147">
        <v>0</v>
      </c>
      <c r="D16" s="145">
        <f>2780+1055+30+680+565</f>
        <v>5110</v>
      </c>
      <c r="E16" s="1" t="s">
        <v>10</v>
      </c>
      <c r="G16" s="104"/>
    </row>
    <row r="17" spans="1:7" ht="15">
      <c r="A17" s="148" t="s">
        <v>6</v>
      </c>
      <c r="B17" s="146">
        <v>0</v>
      </c>
      <c r="C17" s="147">
        <v>0</v>
      </c>
      <c r="D17" s="290">
        <f>11+539</f>
        <v>550</v>
      </c>
      <c r="E17" s="1" t="s">
        <v>10</v>
      </c>
      <c r="G17" s="104"/>
    </row>
    <row r="18" spans="1:7" ht="15">
      <c r="A18" s="80" t="s">
        <v>106</v>
      </c>
      <c r="B18" s="114">
        <v>0</v>
      </c>
      <c r="C18" s="24">
        <v>0</v>
      </c>
      <c r="D18" s="25">
        <f>SUM(D16:D17)</f>
        <v>5660</v>
      </c>
      <c r="E18" s="1" t="s">
        <v>10</v>
      </c>
      <c r="G18" s="104"/>
    </row>
    <row r="19" spans="1:7" ht="15">
      <c r="A19" s="83" t="s">
        <v>129</v>
      </c>
      <c r="B19" s="260">
        <f>+B13+B18</f>
        <v>3127</v>
      </c>
      <c r="C19" s="122">
        <f>+C13+C18</f>
        <v>3074</v>
      </c>
      <c r="D19" s="112">
        <f>+D13+D18</f>
        <v>519660</v>
      </c>
      <c r="E19" s="1" t="s">
        <v>10</v>
      </c>
      <c r="G19" s="104"/>
    </row>
    <row r="20" spans="1:7" ht="15">
      <c r="A20" s="83" t="s">
        <v>7</v>
      </c>
      <c r="B20" s="110"/>
      <c r="C20" s="111"/>
      <c r="D20" s="112"/>
      <c r="E20" s="1" t="s">
        <v>10</v>
      </c>
      <c r="G20" s="103"/>
    </row>
    <row r="21" spans="1:7" ht="15">
      <c r="A21" s="148" t="s">
        <v>167</v>
      </c>
      <c r="B21" s="283"/>
      <c r="C21" s="284"/>
      <c r="D21" s="285"/>
      <c r="E21" s="1" t="s">
        <v>10</v>
      </c>
      <c r="G21" s="103"/>
    </row>
    <row r="22" spans="1:7">
      <c r="A22" s="249" t="s">
        <v>166</v>
      </c>
      <c r="B22" s="259">
        <v>-76</v>
      </c>
      <c r="C22" s="258">
        <v>-76</v>
      </c>
      <c r="D22" s="257">
        <v>-14660</v>
      </c>
      <c r="E22" s="1" t="s">
        <v>10</v>
      </c>
      <c r="G22" s="103"/>
    </row>
    <row r="23" spans="1:7">
      <c r="A23" s="149" t="s">
        <v>8</v>
      </c>
      <c r="B23" s="150">
        <f>SUM(B22:B22)</f>
        <v>-76</v>
      </c>
      <c r="C23" s="147">
        <f>SUM(C22:C22)</f>
        <v>-76</v>
      </c>
      <c r="D23" s="151">
        <f>SUM(D22:D22)</f>
        <v>-14660</v>
      </c>
      <c r="E23" s="1" t="s">
        <v>10</v>
      </c>
      <c r="G23" s="103"/>
    </row>
    <row r="24" spans="1:7" ht="15">
      <c r="A24" s="80" t="s">
        <v>9</v>
      </c>
      <c r="B24" s="261">
        <f>+B23</f>
        <v>-76</v>
      </c>
      <c r="C24" s="24">
        <f>+C23</f>
        <v>-76</v>
      </c>
      <c r="D24" s="115">
        <f>+D23</f>
        <v>-14660</v>
      </c>
      <c r="E24" s="1" t="s">
        <v>10</v>
      </c>
      <c r="G24" s="104"/>
    </row>
    <row r="25" spans="1:7" ht="15">
      <c r="A25" s="84" t="s">
        <v>130</v>
      </c>
      <c r="B25" s="110">
        <f>B19+B24</f>
        <v>3051</v>
      </c>
      <c r="C25" s="111">
        <f>C19+C24</f>
        <v>2998</v>
      </c>
      <c r="D25" s="112">
        <f>D19+D24</f>
        <v>505000</v>
      </c>
      <c r="E25" s="1" t="s">
        <v>10</v>
      </c>
      <c r="G25" s="104"/>
    </row>
    <row r="26" spans="1:7" ht="15.75" thickBot="1">
      <c r="A26" s="152" t="s">
        <v>131</v>
      </c>
      <c r="B26" s="262">
        <f>B25-B13</f>
        <v>-76</v>
      </c>
      <c r="C26" s="153">
        <f>C25-C13</f>
        <v>-76</v>
      </c>
      <c r="D26" s="154">
        <f>D25-D13</f>
        <v>-9000</v>
      </c>
      <c r="E26" s="1" t="s">
        <v>10</v>
      </c>
      <c r="G26" s="104"/>
    </row>
    <row r="27" spans="1:7">
      <c r="A27" s="1"/>
      <c r="E27" s="1" t="s">
        <v>11</v>
      </c>
    </row>
    <row r="28" spans="1:7" ht="17.25">
      <c r="A28" s="293" t="s">
        <v>190</v>
      </c>
      <c r="B28" s="294"/>
      <c r="C28" s="294"/>
      <c r="D28" s="294"/>
      <c r="E28" s="142"/>
    </row>
  </sheetData>
  <mergeCells count="6">
    <mergeCell ref="A28:D28"/>
    <mergeCell ref="A1:D1"/>
    <mergeCell ref="A2:D2"/>
    <mergeCell ref="A3:D3"/>
    <mergeCell ref="A4:D4"/>
    <mergeCell ref="B6:D6"/>
  </mergeCells>
  <printOptions horizontalCentered="1"/>
  <pageMargins left="0.7" right="0.7" top="0.63" bottom="0.63" header="0.3" footer="0.3"/>
  <pageSetup fitToHeight="0"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view="pageBreakPreview" topLeftCell="E3" zoomScaleNormal="100" zoomScaleSheetLayoutView="100" workbookViewId="0">
      <selection activeCell="M32" sqref="M32:M33"/>
    </sheetView>
  </sheetViews>
  <sheetFormatPr defaultColWidth="9.140625" defaultRowHeight="14.25"/>
  <cols>
    <col min="1" max="1" width="37.140625" style="6" customWidth="1"/>
    <col min="2" max="3" width="8.28515625" style="6" customWidth="1"/>
    <col min="4" max="4" width="13.7109375" style="6" customWidth="1"/>
    <col min="5" max="6" width="8.28515625" style="6" customWidth="1"/>
    <col min="7" max="7" width="12.7109375" style="6" customWidth="1"/>
    <col min="8" max="9" width="8.28515625" style="6" customWidth="1"/>
    <col min="10" max="10" width="12.7109375" style="6" customWidth="1"/>
    <col min="11" max="12" width="8.28515625" style="6" customWidth="1"/>
    <col min="13" max="13" width="12.7109375" style="6" customWidth="1"/>
    <col min="14" max="14" width="14" style="1" bestFit="1" customWidth="1"/>
    <col min="15" max="15" width="4.5703125" style="6" customWidth="1"/>
    <col min="16" max="16" width="116.7109375" style="6" customWidth="1"/>
    <col min="17" max="18" width="8.28515625" style="6" customWidth="1"/>
    <col min="19" max="19" width="12.7109375" style="6" customWidth="1"/>
    <col min="20" max="21" width="8.28515625" style="6" customWidth="1"/>
    <col min="22" max="22" width="12.7109375" style="6" customWidth="1"/>
    <col min="23" max="16384" width="9.140625" style="6"/>
  </cols>
  <sheetData>
    <row r="1" spans="1:22" ht="18">
      <c r="A1" s="295" t="s">
        <v>0</v>
      </c>
      <c r="B1" s="295"/>
      <c r="C1" s="295"/>
      <c r="D1" s="295"/>
      <c r="E1" s="295"/>
      <c r="F1" s="295"/>
      <c r="G1" s="295"/>
      <c r="H1" s="295"/>
      <c r="I1" s="295"/>
      <c r="J1" s="295"/>
      <c r="K1" s="295"/>
      <c r="L1" s="295"/>
      <c r="M1" s="295"/>
      <c r="N1" s="57" t="s">
        <v>10</v>
      </c>
      <c r="O1" s="3"/>
      <c r="P1" s="99"/>
      <c r="Q1" s="3"/>
      <c r="R1" s="3"/>
      <c r="S1" s="3"/>
      <c r="T1" s="3"/>
      <c r="U1" s="3"/>
      <c r="V1" s="3"/>
    </row>
    <row r="2" spans="1:22" ht="15">
      <c r="A2" s="296" t="s">
        <v>140</v>
      </c>
      <c r="B2" s="296"/>
      <c r="C2" s="296"/>
      <c r="D2" s="296"/>
      <c r="E2" s="296"/>
      <c r="F2" s="296"/>
      <c r="G2" s="296"/>
      <c r="H2" s="296"/>
      <c r="I2" s="296"/>
      <c r="J2" s="296"/>
      <c r="K2" s="296"/>
      <c r="L2" s="296"/>
      <c r="M2" s="296"/>
      <c r="N2" s="57" t="s">
        <v>10</v>
      </c>
      <c r="O2" s="4"/>
      <c r="P2" s="100"/>
      <c r="Q2" s="4"/>
      <c r="R2" s="4"/>
      <c r="S2" s="4"/>
      <c r="T2" s="4"/>
      <c r="U2" s="4"/>
      <c r="V2" s="4"/>
    </row>
    <row r="3" spans="1:22">
      <c r="A3" s="305" t="s">
        <v>1</v>
      </c>
      <c r="B3" s="305"/>
      <c r="C3" s="305"/>
      <c r="D3" s="305"/>
      <c r="E3" s="305"/>
      <c r="F3" s="305"/>
      <c r="G3" s="305"/>
      <c r="H3" s="305"/>
      <c r="I3" s="305"/>
      <c r="J3" s="305"/>
      <c r="K3" s="305"/>
      <c r="L3" s="305"/>
      <c r="M3" s="305"/>
      <c r="N3" s="57" t="s">
        <v>10</v>
      </c>
      <c r="O3" s="7"/>
      <c r="P3" s="100"/>
      <c r="Q3" s="7"/>
      <c r="R3" s="7"/>
      <c r="S3" s="7"/>
      <c r="T3" s="7"/>
      <c r="U3" s="7"/>
      <c r="V3" s="7"/>
    </row>
    <row r="4" spans="1:22">
      <c r="A4" s="302" t="s">
        <v>2</v>
      </c>
      <c r="B4" s="302"/>
      <c r="C4" s="302"/>
      <c r="D4" s="302"/>
      <c r="E4" s="302"/>
      <c r="F4" s="302"/>
      <c r="G4" s="302"/>
      <c r="H4" s="302"/>
      <c r="I4" s="302"/>
      <c r="J4" s="302"/>
      <c r="K4" s="302"/>
      <c r="L4" s="302"/>
      <c r="M4" s="302"/>
      <c r="N4" s="57" t="s">
        <v>10</v>
      </c>
      <c r="O4" s="5"/>
      <c r="P4" s="100"/>
      <c r="Q4" s="5"/>
      <c r="R4" s="5"/>
      <c r="S4" s="5"/>
      <c r="T4" s="5"/>
      <c r="U4" s="5"/>
      <c r="V4" s="5"/>
    </row>
    <row r="5" spans="1:22" ht="15.75" thickBot="1">
      <c r="A5" s="302"/>
      <c r="B5" s="302"/>
      <c r="C5" s="302"/>
      <c r="D5" s="302"/>
      <c r="E5" s="302"/>
      <c r="F5" s="302"/>
      <c r="G5" s="302"/>
      <c r="H5" s="302"/>
      <c r="I5" s="302"/>
      <c r="J5" s="302"/>
      <c r="K5" s="302"/>
      <c r="L5" s="302"/>
      <c r="M5" s="302"/>
      <c r="N5" s="57" t="s">
        <v>10</v>
      </c>
      <c r="O5" s="5"/>
      <c r="P5" s="101"/>
      <c r="Q5" s="5"/>
      <c r="R5" s="5"/>
      <c r="S5" s="5"/>
      <c r="T5" s="5"/>
      <c r="U5" s="5"/>
      <c r="V5" s="5"/>
    </row>
    <row r="6" spans="1:22" ht="15" thickBot="1">
      <c r="A6" s="302"/>
      <c r="B6" s="302"/>
      <c r="C6" s="302"/>
      <c r="D6" s="302"/>
      <c r="E6" s="302"/>
      <c r="F6" s="302"/>
      <c r="G6" s="302"/>
      <c r="H6" s="302"/>
      <c r="I6" s="302"/>
      <c r="J6" s="302"/>
      <c r="K6" s="302"/>
      <c r="L6" s="302"/>
      <c r="M6" s="302"/>
      <c r="N6" s="57" t="s">
        <v>10</v>
      </c>
      <c r="O6" s="5"/>
      <c r="P6" s="5"/>
      <c r="Q6" s="5"/>
      <c r="R6" s="5"/>
      <c r="S6" s="5"/>
      <c r="T6" s="5"/>
      <c r="U6" s="5"/>
      <c r="V6" s="5"/>
    </row>
    <row r="7" spans="1:22" ht="63.75" customHeight="1">
      <c r="A7" s="303" t="s">
        <v>112</v>
      </c>
      <c r="B7" s="306" t="s">
        <v>191</v>
      </c>
      <c r="C7" s="306"/>
      <c r="D7" s="306"/>
      <c r="E7" s="306" t="s">
        <v>165</v>
      </c>
      <c r="F7" s="306"/>
      <c r="G7" s="306"/>
      <c r="H7" s="306" t="s">
        <v>132</v>
      </c>
      <c r="I7" s="306"/>
      <c r="J7" s="306"/>
      <c r="K7" s="306" t="s">
        <v>129</v>
      </c>
      <c r="L7" s="306"/>
      <c r="M7" s="307"/>
      <c r="N7" s="57" t="s">
        <v>10</v>
      </c>
      <c r="P7" s="98"/>
    </row>
    <row r="8" spans="1:22" ht="28.5">
      <c r="A8" s="304"/>
      <c r="B8" s="8" t="s">
        <v>3</v>
      </c>
      <c r="C8" s="165" t="s">
        <v>182</v>
      </c>
      <c r="D8" s="8" t="s">
        <v>4</v>
      </c>
      <c r="E8" s="8" t="s">
        <v>3</v>
      </c>
      <c r="F8" s="92" t="s">
        <v>120</v>
      </c>
      <c r="G8" s="8" t="s">
        <v>4</v>
      </c>
      <c r="H8" s="8" t="s">
        <v>3</v>
      </c>
      <c r="I8" s="8" t="s">
        <v>120</v>
      </c>
      <c r="J8" s="8" t="s">
        <v>4</v>
      </c>
      <c r="K8" s="8" t="s">
        <v>3</v>
      </c>
      <c r="L8" s="8" t="s">
        <v>120</v>
      </c>
      <c r="M8" s="9" t="s">
        <v>4</v>
      </c>
      <c r="N8" s="57" t="s">
        <v>10</v>
      </c>
      <c r="P8" s="17"/>
    </row>
    <row r="9" spans="1:22">
      <c r="A9" s="166" t="s">
        <v>137</v>
      </c>
      <c r="B9" s="197">
        <v>2140</v>
      </c>
      <c r="C9" s="117">
        <v>2139</v>
      </c>
      <c r="D9" s="117">
        <v>343916</v>
      </c>
      <c r="E9" s="197">
        <v>2077</v>
      </c>
      <c r="F9" s="117">
        <v>2076</v>
      </c>
      <c r="G9" s="117">
        <v>364114</v>
      </c>
      <c r="H9" s="117">
        <v>0</v>
      </c>
      <c r="I9" s="117">
        <v>0</v>
      </c>
      <c r="J9" s="117">
        <f>367976-364114</f>
        <v>3862</v>
      </c>
      <c r="K9" s="117">
        <f>E9+H9</f>
        <v>2077</v>
      </c>
      <c r="L9" s="117">
        <f t="shared" ref="L9:M12" si="0">F9+I9</f>
        <v>2076</v>
      </c>
      <c r="M9" s="118">
        <f t="shared" si="0"/>
        <v>367976</v>
      </c>
      <c r="N9" s="57" t="s">
        <v>10</v>
      </c>
      <c r="P9" s="18"/>
    </row>
    <row r="10" spans="1:22">
      <c r="A10" s="167" t="s">
        <v>138</v>
      </c>
      <c r="B10" s="198">
        <f>1023+27</f>
        <v>1050</v>
      </c>
      <c r="C10" s="21">
        <v>998</v>
      </c>
      <c r="D10" s="21">
        <v>140522</v>
      </c>
      <c r="E10" s="198">
        <v>1050</v>
      </c>
      <c r="F10" s="21">
        <v>998</v>
      </c>
      <c r="G10" s="21">
        <v>149886</v>
      </c>
      <c r="H10" s="21">
        <v>0</v>
      </c>
      <c r="I10" s="21">
        <v>0</v>
      </c>
      <c r="J10" s="21">
        <v>1798</v>
      </c>
      <c r="K10" s="21">
        <f>E10+H10</f>
        <v>1050</v>
      </c>
      <c r="L10" s="21">
        <f t="shared" si="0"/>
        <v>998</v>
      </c>
      <c r="M10" s="119">
        <f t="shared" si="0"/>
        <v>151684</v>
      </c>
      <c r="N10" s="57" t="s">
        <v>10</v>
      </c>
      <c r="P10" s="18"/>
    </row>
    <row r="11" spans="1:22" ht="15">
      <c r="A11" s="10" t="s">
        <v>109</v>
      </c>
      <c r="B11" s="120">
        <f t="shared" ref="B11:M11" si="1">SUM(B9:B10)</f>
        <v>3190</v>
      </c>
      <c r="C11" s="120">
        <f t="shared" si="1"/>
        <v>3137</v>
      </c>
      <c r="D11" s="120">
        <f t="shared" si="1"/>
        <v>484438</v>
      </c>
      <c r="E11" s="120">
        <f t="shared" si="1"/>
        <v>3127</v>
      </c>
      <c r="F11" s="120">
        <f t="shared" si="1"/>
        <v>3074</v>
      </c>
      <c r="G11" s="120">
        <f t="shared" si="1"/>
        <v>514000</v>
      </c>
      <c r="H11" s="120">
        <f t="shared" si="1"/>
        <v>0</v>
      </c>
      <c r="I11" s="120">
        <f t="shared" si="1"/>
        <v>0</v>
      </c>
      <c r="J11" s="120">
        <f t="shared" si="1"/>
        <v>5660</v>
      </c>
      <c r="K11" s="120">
        <f t="shared" si="1"/>
        <v>3127</v>
      </c>
      <c r="L11" s="120">
        <f t="shared" si="1"/>
        <v>3074</v>
      </c>
      <c r="M11" s="121">
        <f t="shared" si="1"/>
        <v>519660</v>
      </c>
      <c r="N11" s="57" t="s">
        <v>10</v>
      </c>
      <c r="P11" s="2"/>
    </row>
    <row r="12" spans="1:22" ht="15">
      <c r="A12" s="91" t="s">
        <v>108</v>
      </c>
      <c r="B12" s="122"/>
      <c r="C12" s="122"/>
      <c r="D12" s="123">
        <v>0</v>
      </c>
      <c r="E12" s="122"/>
      <c r="F12" s="122"/>
      <c r="G12" s="123">
        <v>0</v>
      </c>
      <c r="H12" s="122"/>
      <c r="I12" s="122"/>
      <c r="J12" s="123">
        <v>0</v>
      </c>
      <c r="K12" s="122"/>
      <c r="L12" s="122"/>
      <c r="M12" s="124">
        <f t="shared" si="0"/>
        <v>0</v>
      </c>
      <c r="N12" s="57" t="s">
        <v>10</v>
      </c>
      <c r="P12" s="2"/>
    </row>
    <row r="13" spans="1:22" ht="15">
      <c r="A13" s="109" t="s">
        <v>121</v>
      </c>
      <c r="B13" s="24"/>
      <c r="C13" s="24"/>
      <c r="D13" s="125">
        <f>SUM(D11:D12)</f>
        <v>484438</v>
      </c>
      <c r="E13" s="24"/>
      <c r="F13" s="24"/>
      <c r="G13" s="125">
        <f>SUM(G11:G12)</f>
        <v>514000</v>
      </c>
      <c r="H13" s="24"/>
      <c r="I13" s="24"/>
      <c r="J13" s="125">
        <f>SUM(J11:J12)</f>
        <v>5660</v>
      </c>
      <c r="K13" s="24"/>
      <c r="L13" s="24"/>
      <c r="M13" s="126">
        <f>G13+J13</f>
        <v>519660</v>
      </c>
      <c r="N13" s="57" t="s">
        <v>10</v>
      </c>
      <c r="P13" s="2"/>
    </row>
    <row r="14" spans="1:22">
      <c r="A14" s="93" t="s">
        <v>14</v>
      </c>
      <c r="B14" s="127"/>
      <c r="C14" s="127">
        <v>0</v>
      </c>
      <c r="D14" s="127"/>
      <c r="E14" s="127"/>
      <c r="F14" s="127">
        <v>0</v>
      </c>
      <c r="G14" s="127"/>
      <c r="H14" s="127"/>
      <c r="I14" s="127">
        <v>0</v>
      </c>
      <c r="J14" s="127"/>
      <c r="K14" s="127"/>
      <c r="L14" s="127">
        <f>F14+I14</f>
        <v>0</v>
      </c>
      <c r="M14" s="128"/>
      <c r="N14" s="57" t="s">
        <v>10</v>
      </c>
      <c r="P14" s="98"/>
    </row>
    <row r="15" spans="1:22">
      <c r="A15" s="94" t="s">
        <v>110</v>
      </c>
      <c r="B15" s="21"/>
      <c r="C15" s="21">
        <f>C11+C14</f>
        <v>3137</v>
      </c>
      <c r="D15" s="21"/>
      <c r="E15" s="21"/>
      <c r="F15" s="21">
        <f>F11+F14</f>
        <v>3074</v>
      </c>
      <c r="G15" s="21"/>
      <c r="H15" s="21"/>
      <c r="I15" s="21">
        <f>I11+I14</f>
        <v>0</v>
      </c>
      <c r="J15" s="21"/>
      <c r="K15" s="21"/>
      <c r="L15" s="21">
        <f>F15+I15</f>
        <v>3074</v>
      </c>
      <c r="M15" s="119"/>
      <c r="N15" s="57" t="s">
        <v>10</v>
      </c>
      <c r="P15" s="98"/>
    </row>
    <row r="16" spans="1:22">
      <c r="A16" s="14"/>
      <c r="B16" s="21"/>
      <c r="C16" s="21"/>
      <c r="D16" s="21"/>
      <c r="E16" s="21"/>
      <c r="F16" s="21"/>
      <c r="G16" s="21"/>
      <c r="H16" s="21"/>
      <c r="I16" s="21"/>
      <c r="J16" s="21"/>
      <c r="K16" s="21"/>
      <c r="L16" s="21"/>
      <c r="M16" s="119"/>
      <c r="N16" s="57" t="s">
        <v>10</v>
      </c>
      <c r="P16" s="18"/>
    </row>
    <row r="17" spans="1:16" ht="15" thickBot="1">
      <c r="A17" s="95" t="s">
        <v>111</v>
      </c>
      <c r="B17" s="131"/>
      <c r="C17" s="131">
        <f>+C15</f>
        <v>3137</v>
      </c>
      <c r="D17" s="131"/>
      <c r="E17" s="131"/>
      <c r="F17" s="131">
        <f>+F15</f>
        <v>3074</v>
      </c>
      <c r="G17" s="131"/>
      <c r="H17" s="131"/>
      <c r="I17" s="131">
        <f>+I15</f>
        <v>0</v>
      </c>
      <c r="J17" s="131"/>
      <c r="K17" s="131"/>
      <c r="L17" s="131">
        <f>F17+I17</f>
        <v>3074</v>
      </c>
      <c r="M17" s="132"/>
      <c r="N17" s="57" t="s">
        <v>10</v>
      </c>
      <c r="P17" s="18"/>
    </row>
    <row r="18" spans="1:16" ht="17.45" customHeight="1" thickBot="1">
      <c r="N18" s="57" t="s">
        <v>10</v>
      </c>
      <c r="P18" s="18"/>
    </row>
    <row r="19" spans="1:16" ht="15">
      <c r="A19" s="303" t="s">
        <v>112</v>
      </c>
      <c r="B19" s="306" t="s">
        <v>133</v>
      </c>
      <c r="C19" s="306"/>
      <c r="D19" s="306"/>
      <c r="E19" s="306" t="s">
        <v>134</v>
      </c>
      <c r="F19" s="306"/>
      <c r="G19" s="306"/>
      <c r="H19" s="306" t="s">
        <v>135</v>
      </c>
      <c r="I19" s="306"/>
      <c r="J19" s="307"/>
      <c r="N19" s="57" t="s">
        <v>10</v>
      </c>
    </row>
    <row r="20" spans="1:16" ht="28.5">
      <c r="A20" s="304"/>
      <c r="B20" s="8" t="s">
        <v>3</v>
      </c>
      <c r="C20" s="8" t="s">
        <v>120</v>
      </c>
      <c r="D20" s="8" t="s">
        <v>4</v>
      </c>
      <c r="E20" s="8" t="s">
        <v>3</v>
      </c>
      <c r="F20" s="8" t="s">
        <v>120</v>
      </c>
      <c r="G20" s="8" t="s">
        <v>4</v>
      </c>
      <c r="H20" s="8" t="s">
        <v>3</v>
      </c>
      <c r="I20" s="8" t="s">
        <v>120</v>
      </c>
      <c r="J20" s="9" t="s">
        <v>4</v>
      </c>
      <c r="N20" s="57" t="s">
        <v>10</v>
      </c>
    </row>
    <row r="21" spans="1:16">
      <c r="A21" s="11" t="str">
        <f>A9</f>
        <v>Investigations</v>
      </c>
      <c r="B21" s="117">
        <v>0</v>
      </c>
      <c r="C21" s="117">
        <v>0</v>
      </c>
      <c r="D21" s="117">
        <v>0</v>
      </c>
      <c r="E21" s="117">
        <v>-76</v>
      </c>
      <c r="F21" s="117">
        <v>-76</v>
      </c>
      <c r="G21" s="117">
        <v>-14485</v>
      </c>
      <c r="H21" s="117">
        <f t="shared" ref="H21:J22" si="2">K9+B21+E21</f>
        <v>2001</v>
      </c>
      <c r="I21" s="117">
        <f t="shared" si="2"/>
        <v>2000</v>
      </c>
      <c r="J21" s="118">
        <f t="shared" si="2"/>
        <v>353491</v>
      </c>
      <c r="N21" s="57" t="s">
        <v>10</v>
      </c>
    </row>
    <row r="22" spans="1:16">
      <c r="A22" s="14" t="str">
        <f>A10</f>
        <v>Prosecutions</v>
      </c>
      <c r="B22" s="21">
        <v>0</v>
      </c>
      <c r="C22" s="21">
        <v>0</v>
      </c>
      <c r="D22" s="21">
        <v>0</v>
      </c>
      <c r="E22" s="21">
        <v>0</v>
      </c>
      <c r="F22" s="21">
        <v>0</v>
      </c>
      <c r="G22" s="21">
        <v>-175</v>
      </c>
      <c r="H22" s="21">
        <f t="shared" si="2"/>
        <v>1050</v>
      </c>
      <c r="I22" s="21">
        <f t="shared" si="2"/>
        <v>998</v>
      </c>
      <c r="J22" s="119">
        <f t="shared" si="2"/>
        <v>151509</v>
      </c>
      <c r="N22" s="57" t="s">
        <v>10</v>
      </c>
    </row>
    <row r="23" spans="1:16" ht="15">
      <c r="A23" s="10" t="s">
        <v>109</v>
      </c>
      <c r="B23" s="120">
        <f t="shared" ref="B23:I23" si="3">SUM(B21:B22)</f>
        <v>0</v>
      </c>
      <c r="C23" s="120">
        <f t="shared" si="3"/>
        <v>0</v>
      </c>
      <c r="D23" s="120">
        <f t="shared" si="3"/>
        <v>0</v>
      </c>
      <c r="E23" s="120">
        <f t="shared" si="3"/>
        <v>-76</v>
      </c>
      <c r="F23" s="120">
        <f t="shared" si="3"/>
        <v>-76</v>
      </c>
      <c r="G23" s="120">
        <f t="shared" si="3"/>
        <v>-14660</v>
      </c>
      <c r="H23" s="120">
        <f t="shared" si="3"/>
        <v>3051</v>
      </c>
      <c r="I23" s="120">
        <f t="shared" si="3"/>
        <v>2998</v>
      </c>
      <c r="J23" s="121">
        <f>SUM(J21:J22)</f>
        <v>505000</v>
      </c>
      <c r="N23" s="57" t="s">
        <v>10</v>
      </c>
    </row>
    <row r="24" spans="1:16" ht="15">
      <c r="A24" s="91" t="s">
        <v>108</v>
      </c>
      <c r="B24" s="122"/>
      <c r="C24" s="122"/>
      <c r="D24" s="123">
        <v>0</v>
      </c>
      <c r="E24" s="122"/>
      <c r="F24" s="122"/>
      <c r="G24" s="123">
        <v>0</v>
      </c>
      <c r="H24" s="122"/>
      <c r="I24" s="122"/>
      <c r="J24" s="124">
        <f>M12+D24+G24</f>
        <v>0</v>
      </c>
      <c r="N24" s="57" t="s">
        <v>10</v>
      </c>
    </row>
    <row r="25" spans="1:16" ht="15">
      <c r="A25" s="109" t="s">
        <v>121</v>
      </c>
      <c r="B25" s="24"/>
      <c r="C25" s="24"/>
      <c r="D25" s="125">
        <f>SUM(D23:D24)</f>
        <v>0</v>
      </c>
      <c r="E25" s="24"/>
      <c r="F25" s="24"/>
      <c r="G25" s="125">
        <f>SUM(G23:G24)</f>
        <v>-14660</v>
      </c>
      <c r="H25" s="24"/>
      <c r="I25" s="24"/>
      <c r="J25" s="126">
        <f>M13+D25+G25</f>
        <v>505000</v>
      </c>
      <c r="N25" s="57" t="s">
        <v>10</v>
      </c>
    </row>
    <row r="26" spans="1:16">
      <c r="A26" s="90" t="s">
        <v>14</v>
      </c>
      <c r="B26" s="127"/>
      <c r="C26" s="127">
        <v>0</v>
      </c>
      <c r="D26" s="127"/>
      <c r="E26" s="127"/>
      <c r="F26" s="127">
        <v>0</v>
      </c>
      <c r="G26" s="127"/>
      <c r="H26" s="127"/>
      <c r="I26" s="127">
        <f>L14+C26+F26</f>
        <v>0</v>
      </c>
      <c r="J26" s="128"/>
      <c r="N26" s="57" t="s">
        <v>10</v>
      </c>
    </row>
    <row r="27" spans="1:16">
      <c r="A27" s="14" t="s">
        <v>110</v>
      </c>
      <c r="B27" s="21"/>
      <c r="C27" s="21">
        <f>C23+C26</f>
        <v>0</v>
      </c>
      <c r="D27" s="21"/>
      <c r="E27" s="21"/>
      <c r="F27" s="21">
        <f>F23+F26</f>
        <v>-76</v>
      </c>
      <c r="G27" s="21"/>
      <c r="H27" s="21"/>
      <c r="I27" s="21">
        <f>L15+C27+F27</f>
        <v>2998</v>
      </c>
      <c r="J27" s="119"/>
      <c r="N27" s="57" t="s">
        <v>10</v>
      </c>
    </row>
    <row r="28" spans="1:16">
      <c r="A28" s="14"/>
      <c r="B28" s="21"/>
      <c r="C28" s="21"/>
      <c r="D28" s="21"/>
      <c r="E28" s="21"/>
      <c r="F28" s="21"/>
      <c r="G28" s="21"/>
      <c r="H28" s="21"/>
      <c r="I28" s="21"/>
      <c r="J28" s="119"/>
      <c r="N28" s="57" t="s">
        <v>10</v>
      </c>
    </row>
    <row r="29" spans="1:16" ht="15" thickBot="1">
      <c r="A29" s="15" t="s">
        <v>111</v>
      </c>
      <c r="B29" s="131"/>
      <c r="C29" s="131">
        <v>0</v>
      </c>
      <c r="D29" s="131"/>
      <c r="E29" s="131"/>
      <c r="F29" s="131">
        <f>+F27</f>
        <v>-76</v>
      </c>
      <c r="G29" s="131"/>
      <c r="H29" s="131"/>
      <c r="I29" s="131">
        <f>L17+C29+F29</f>
        <v>2998</v>
      </c>
      <c r="J29" s="132"/>
      <c r="N29" s="57" t="s">
        <v>10</v>
      </c>
    </row>
    <row r="30" spans="1:16">
      <c r="N30" s="1" t="s">
        <v>11</v>
      </c>
    </row>
    <row r="31" spans="1:16">
      <c r="A31" s="155"/>
    </row>
  </sheetData>
  <mergeCells count="15">
    <mergeCell ref="A5:M5"/>
    <mergeCell ref="A6:M6"/>
    <mergeCell ref="A19:A20"/>
    <mergeCell ref="A1:M1"/>
    <mergeCell ref="A2:M2"/>
    <mergeCell ref="A3:M3"/>
    <mergeCell ref="A4:M4"/>
    <mergeCell ref="A7:A8"/>
    <mergeCell ref="B7:D7"/>
    <mergeCell ref="E7:G7"/>
    <mergeCell ref="H7:J7"/>
    <mergeCell ref="K7:M7"/>
    <mergeCell ref="B19:D19"/>
    <mergeCell ref="E19:G19"/>
    <mergeCell ref="H19:J19"/>
  </mergeCells>
  <printOptions horizontalCentered="1"/>
  <pageMargins left="0.7" right="0.7" top="0.75" bottom="0.75" header="0.3" footer="0.3"/>
  <pageSetup scale="78" orientation="landscape" r:id="rId1"/>
  <headerFooter>
    <oddHeader>&amp;L&amp;"Arial,Bold"&amp;12B. Summary of Requirements</oddHeader>
    <oddFooter>&amp;C&amp;"Arial,Regular"Exhibit B - Summary of Requirements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3"/>
  <sheetViews>
    <sheetView view="pageBreakPreview" topLeftCell="F4" zoomScaleNormal="100" zoomScaleSheetLayoutView="100" workbookViewId="0">
      <selection activeCell="Q4" sqref="Q1:Q1048576"/>
    </sheetView>
  </sheetViews>
  <sheetFormatPr defaultColWidth="9.140625" defaultRowHeight="14.25"/>
  <cols>
    <col min="1" max="1" width="57" style="142" customWidth="1"/>
    <col min="2" max="2" width="17" style="142" customWidth="1"/>
    <col min="3" max="5" width="8.7109375" style="142" customWidth="1"/>
    <col min="6" max="6" width="12.7109375" style="142" customWidth="1"/>
    <col min="7" max="9" width="8.7109375" style="142" customWidth="1"/>
    <col min="10" max="10" width="12.7109375" style="142" customWidth="1"/>
    <col min="11" max="13" width="8.7109375" style="142" customWidth="1"/>
    <col min="14" max="14" width="12.7109375" style="142" customWidth="1"/>
    <col min="15" max="15" width="14" style="1" bestFit="1" customWidth="1"/>
    <col min="16" max="16" width="4.5703125" style="142" customWidth="1"/>
    <col min="17" max="17" width="122.85546875" style="142" customWidth="1"/>
    <col min="18" max="19" width="8.28515625" style="142" customWidth="1"/>
    <col min="20" max="20" width="12.7109375" style="142" customWidth="1"/>
    <col min="21" max="22" width="8.28515625" style="142" customWidth="1"/>
    <col min="23" max="23" width="12.7109375" style="142" customWidth="1"/>
    <col min="24" max="16384" width="9.140625" style="142"/>
  </cols>
  <sheetData>
    <row r="1" spans="1:23" ht="18">
      <c r="A1" s="295" t="s">
        <v>141</v>
      </c>
      <c r="B1" s="295"/>
      <c r="C1" s="295"/>
      <c r="D1" s="295"/>
      <c r="E1" s="295"/>
      <c r="F1" s="295"/>
      <c r="G1" s="295"/>
      <c r="H1" s="295"/>
      <c r="I1" s="295"/>
      <c r="J1" s="295"/>
      <c r="K1" s="295"/>
      <c r="L1" s="295"/>
      <c r="M1" s="295"/>
      <c r="N1" s="295"/>
      <c r="O1" s="57" t="s">
        <v>10</v>
      </c>
      <c r="P1" s="3"/>
      <c r="Q1" s="173"/>
      <c r="R1" s="3"/>
      <c r="S1" s="3"/>
      <c r="T1" s="3"/>
      <c r="U1" s="3"/>
      <c r="V1" s="3"/>
      <c r="W1" s="3"/>
    </row>
    <row r="2" spans="1:23" ht="15">
      <c r="A2" s="296" t="s">
        <v>140</v>
      </c>
      <c r="B2" s="296"/>
      <c r="C2" s="296"/>
      <c r="D2" s="296"/>
      <c r="E2" s="296"/>
      <c r="F2" s="296"/>
      <c r="G2" s="296"/>
      <c r="H2" s="296"/>
      <c r="I2" s="296"/>
      <c r="J2" s="296"/>
      <c r="K2" s="296"/>
      <c r="L2" s="296"/>
      <c r="M2" s="296"/>
      <c r="N2" s="296"/>
      <c r="O2" s="57" t="s">
        <v>10</v>
      </c>
      <c r="P2" s="4"/>
      <c r="Q2" s="174"/>
      <c r="R2" s="4"/>
      <c r="S2" s="4"/>
      <c r="T2" s="4"/>
      <c r="U2" s="4"/>
      <c r="V2" s="4"/>
      <c r="W2" s="4"/>
    </row>
    <row r="3" spans="1:23">
      <c r="A3" s="297" t="s">
        <v>1</v>
      </c>
      <c r="B3" s="297"/>
      <c r="C3" s="297"/>
      <c r="D3" s="297"/>
      <c r="E3" s="297"/>
      <c r="F3" s="297"/>
      <c r="G3" s="297"/>
      <c r="H3" s="297"/>
      <c r="I3" s="297"/>
      <c r="J3" s="297"/>
      <c r="K3" s="297"/>
      <c r="L3" s="297"/>
      <c r="M3" s="297"/>
      <c r="N3" s="297"/>
      <c r="O3" s="57" t="s">
        <v>10</v>
      </c>
      <c r="P3" s="158"/>
      <c r="Q3" s="175"/>
      <c r="R3" s="158"/>
      <c r="S3" s="158"/>
      <c r="T3" s="158"/>
      <c r="U3" s="158"/>
      <c r="V3" s="158"/>
      <c r="W3" s="158"/>
    </row>
    <row r="4" spans="1:23" ht="15" thickBot="1">
      <c r="A4" s="308" t="s">
        <v>2</v>
      </c>
      <c r="B4" s="308"/>
      <c r="C4" s="308"/>
      <c r="D4" s="308"/>
      <c r="E4" s="308"/>
      <c r="F4" s="308"/>
      <c r="G4" s="308"/>
      <c r="H4" s="308"/>
      <c r="I4" s="308"/>
      <c r="J4" s="308"/>
      <c r="K4" s="308"/>
      <c r="L4" s="308"/>
      <c r="M4" s="308"/>
      <c r="N4" s="308"/>
      <c r="O4" s="57" t="s">
        <v>10</v>
      </c>
      <c r="P4" s="157"/>
      <c r="Q4" s="176"/>
      <c r="R4" s="157"/>
      <c r="S4" s="157"/>
      <c r="T4" s="157"/>
      <c r="U4" s="157"/>
      <c r="V4" s="157"/>
      <c r="W4" s="157"/>
    </row>
    <row r="5" spans="1:23">
      <c r="A5" s="308"/>
      <c r="B5" s="308"/>
      <c r="C5" s="308"/>
      <c r="D5" s="308"/>
      <c r="E5" s="308"/>
      <c r="F5" s="308"/>
      <c r="G5" s="308"/>
      <c r="H5" s="308"/>
      <c r="I5" s="308"/>
      <c r="J5" s="308"/>
      <c r="K5" s="308"/>
      <c r="L5" s="308"/>
      <c r="M5" s="308"/>
      <c r="N5" s="308"/>
      <c r="O5" s="57" t="s">
        <v>10</v>
      </c>
      <c r="P5" s="157"/>
      <c r="Q5" s="185"/>
      <c r="R5" s="157"/>
      <c r="S5" s="157"/>
      <c r="T5" s="157"/>
      <c r="U5" s="157"/>
      <c r="V5" s="157"/>
      <c r="W5" s="157"/>
    </row>
    <row r="6" spans="1:23" ht="15" thickBot="1">
      <c r="O6" s="57" t="s">
        <v>10</v>
      </c>
    </row>
    <row r="7" spans="1:23" ht="33.75" customHeight="1">
      <c r="A7" s="303" t="s">
        <v>17</v>
      </c>
      <c r="B7" s="309" t="s">
        <v>142</v>
      </c>
      <c r="C7" s="306" t="s">
        <v>137</v>
      </c>
      <c r="D7" s="306"/>
      <c r="E7" s="306"/>
      <c r="F7" s="306"/>
      <c r="G7" s="306" t="s">
        <v>138</v>
      </c>
      <c r="H7" s="306"/>
      <c r="I7" s="306"/>
      <c r="J7" s="306"/>
      <c r="K7" s="306" t="s">
        <v>145</v>
      </c>
      <c r="L7" s="306"/>
      <c r="M7" s="306"/>
      <c r="N7" s="306"/>
      <c r="O7" s="57" t="s">
        <v>10</v>
      </c>
    </row>
    <row r="8" spans="1:23" ht="28.5">
      <c r="A8" s="304"/>
      <c r="B8" s="310"/>
      <c r="C8" s="165" t="s">
        <v>3</v>
      </c>
      <c r="D8" s="165" t="s">
        <v>143</v>
      </c>
      <c r="E8" s="165" t="s">
        <v>120</v>
      </c>
      <c r="F8" s="165" t="s">
        <v>4</v>
      </c>
      <c r="G8" s="165" t="s">
        <v>3</v>
      </c>
      <c r="H8" s="165" t="s">
        <v>143</v>
      </c>
      <c r="I8" s="165" t="s">
        <v>120</v>
      </c>
      <c r="J8" s="165" t="s">
        <v>4</v>
      </c>
      <c r="K8" s="165" t="s">
        <v>3</v>
      </c>
      <c r="L8" s="165" t="s">
        <v>143</v>
      </c>
      <c r="M8" s="165" t="s">
        <v>120</v>
      </c>
      <c r="N8" s="165" t="s">
        <v>4</v>
      </c>
      <c r="O8" s="57" t="s">
        <v>10</v>
      </c>
    </row>
    <row r="9" spans="1:23" ht="14.45" customHeight="1">
      <c r="A9" s="263" t="s">
        <v>192</v>
      </c>
      <c r="B9" s="177"/>
      <c r="C9" s="178">
        <v>-76</v>
      </c>
      <c r="D9" s="178">
        <v>-53</v>
      </c>
      <c r="E9" s="178">
        <v>-76</v>
      </c>
      <c r="F9" s="178">
        <v>-14485</v>
      </c>
      <c r="G9" s="178">
        <v>0</v>
      </c>
      <c r="H9" s="178">
        <v>0</v>
      </c>
      <c r="I9" s="178">
        <v>0</v>
      </c>
      <c r="J9" s="178">
        <v>-175</v>
      </c>
      <c r="K9" s="178">
        <f>C9+G9</f>
        <v>-76</v>
      </c>
      <c r="L9" s="178">
        <f t="shared" ref="L9:M9" si="0">D9+H9</f>
        <v>-53</v>
      </c>
      <c r="M9" s="178">
        <f t="shared" si="0"/>
        <v>-76</v>
      </c>
      <c r="N9" s="178">
        <f>F9+J9</f>
        <v>-14660</v>
      </c>
      <c r="O9" s="57" t="s">
        <v>10</v>
      </c>
      <c r="Q9" s="2"/>
    </row>
    <row r="10" spans="1:23" ht="15.75" thickBot="1">
      <c r="A10" s="182" t="s">
        <v>144</v>
      </c>
      <c r="B10" s="183"/>
      <c r="C10" s="31">
        <f t="shared" ref="C10:N10" si="1">SUM(C9:C9)</f>
        <v>-76</v>
      </c>
      <c r="D10" s="31">
        <f t="shared" si="1"/>
        <v>-53</v>
      </c>
      <c r="E10" s="31">
        <f t="shared" si="1"/>
        <v>-76</v>
      </c>
      <c r="F10" s="31">
        <f t="shared" si="1"/>
        <v>-14485</v>
      </c>
      <c r="G10" s="31">
        <f t="shared" si="1"/>
        <v>0</v>
      </c>
      <c r="H10" s="31">
        <f t="shared" si="1"/>
        <v>0</v>
      </c>
      <c r="I10" s="31">
        <f t="shared" si="1"/>
        <v>0</v>
      </c>
      <c r="J10" s="31">
        <f t="shared" si="1"/>
        <v>-175</v>
      </c>
      <c r="K10" s="31">
        <f t="shared" si="1"/>
        <v>-76</v>
      </c>
      <c r="L10" s="31">
        <f t="shared" si="1"/>
        <v>-53</v>
      </c>
      <c r="M10" s="31">
        <f t="shared" si="1"/>
        <v>-76</v>
      </c>
      <c r="N10" s="31">
        <f t="shared" si="1"/>
        <v>-14660</v>
      </c>
      <c r="O10" s="57" t="s">
        <v>10</v>
      </c>
      <c r="Q10" s="2"/>
    </row>
    <row r="11" spans="1:23">
      <c r="O11" s="57" t="s">
        <v>10</v>
      </c>
    </row>
    <row r="12" spans="1:23">
      <c r="O12" s="1" t="s">
        <v>11</v>
      </c>
    </row>
    <row r="13" spans="1:23">
      <c r="B13" s="184"/>
    </row>
  </sheetData>
  <mergeCells count="10">
    <mergeCell ref="A7:A8"/>
    <mergeCell ref="B7:B8"/>
    <mergeCell ref="C7:F7"/>
    <mergeCell ref="G7:J7"/>
    <mergeCell ref="K7:N7"/>
    <mergeCell ref="A1:N1"/>
    <mergeCell ref="A2:N2"/>
    <mergeCell ref="A3:N3"/>
    <mergeCell ref="A4:N4"/>
    <mergeCell ref="A5:N5"/>
  </mergeCells>
  <printOptions horizontalCentered="1"/>
  <pageMargins left="0.7" right="0.7" top="0.75" bottom="0.75" header="0.3" footer="0.3"/>
  <pageSetup scale="64" fitToHeight="0" orientation="landscape" r:id="rId1"/>
  <headerFooter>
    <oddHeader xml:space="preserve">&amp;L&amp;"Arial,Bold"&amp;12C. Program Changes by Decision Unit
</oddHeader>
    <oddFooter>&amp;C&amp;"Arial,Regular"Exhibit C - Program Changes by Decision Unit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
  <sheetViews>
    <sheetView view="pageBreakPreview" topLeftCell="G1" zoomScaleNormal="100" zoomScaleSheetLayoutView="100" workbookViewId="0">
      <selection activeCell="Q1" sqref="Q1:Q1048576"/>
    </sheetView>
  </sheetViews>
  <sheetFormatPr defaultColWidth="9.140625" defaultRowHeight="14.25"/>
  <cols>
    <col min="1" max="1" width="7.42578125" style="6" bestFit="1" customWidth="1"/>
    <col min="2" max="2" width="59.42578125" style="6" customWidth="1"/>
    <col min="3" max="3" width="8.7109375" style="6" customWidth="1"/>
    <col min="4" max="4" width="12.7109375" style="6" customWidth="1"/>
    <col min="5" max="5" width="8.7109375" style="6" customWidth="1"/>
    <col min="6" max="6" width="12.7109375" style="6" customWidth="1"/>
    <col min="7" max="7" width="8.7109375" style="6" customWidth="1"/>
    <col min="8" max="8" width="12.7109375" style="6" customWidth="1"/>
    <col min="9" max="9" width="8.7109375" style="6" customWidth="1"/>
    <col min="10" max="10" width="12.7109375" style="6" customWidth="1"/>
    <col min="11" max="11" width="8.7109375" style="6" customWidth="1"/>
    <col min="12" max="12" width="12.7109375" style="6" customWidth="1"/>
    <col min="13" max="13" width="8.7109375" style="6" customWidth="1"/>
    <col min="14" max="14" width="12.7109375" style="6" customWidth="1"/>
    <col min="15" max="15" width="14" style="1" bestFit="1" customWidth="1"/>
    <col min="16" max="16" width="4.5703125" style="6" customWidth="1"/>
    <col min="17" max="17" width="122.85546875" style="6" customWidth="1"/>
    <col min="18" max="19" width="8.28515625" style="6" customWidth="1"/>
    <col min="20" max="20" width="12.7109375" style="6" customWidth="1"/>
    <col min="21" max="22" width="8.28515625" style="6" customWidth="1"/>
    <col min="23" max="23" width="12.7109375" style="6" customWidth="1"/>
    <col min="24" max="16384" width="9.140625" style="6"/>
  </cols>
  <sheetData>
    <row r="1" spans="1:23" ht="18">
      <c r="A1" s="295" t="s">
        <v>18</v>
      </c>
      <c r="B1" s="295"/>
      <c r="C1" s="295"/>
      <c r="D1" s="295"/>
      <c r="E1" s="295"/>
      <c r="F1" s="295"/>
      <c r="G1" s="295"/>
      <c r="H1" s="295"/>
      <c r="I1" s="295"/>
      <c r="J1" s="295"/>
      <c r="K1" s="295"/>
      <c r="L1" s="295"/>
      <c r="M1" s="295"/>
      <c r="N1" s="295"/>
      <c r="O1" s="57" t="s">
        <v>10</v>
      </c>
      <c r="P1" s="3"/>
      <c r="Q1" s="99"/>
      <c r="R1" s="3"/>
      <c r="S1" s="3"/>
      <c r="T1" s="3"/>
      <c r="U1" s="3"/>
      <c r="V1" s="3"/>
      <c r="W1" s="3"/>
    </row>
    <row r="2" spans="1:23" ht="15">
      <c r="A2" s="296" t="s">
        <v>140</v>
      </c>
      <c r="B2" s="296"/>
      <c r="C2" s="296"/>
      <c r="D2" s="296"/>
      <c r="E2" s="296"/>
      <c r="F2" s="296"/>
      <c r="G2" s="296"/>
      <c r="H2" s="296"/>
      <c r="I2" s="296"/>
      <c r="J2" s="296"/>
      <c r="K2" s="296"/>
      <c r="L2" s="296"/>
      <c r="M2" s="296"/>
      <c r="N2" s="296"/>
      <c r="O2" s="57" t="s">
        <v>10</v>
      </c>
      <c r="P2" s="4"/>
      <c r="Q2" s="100"/>
      <c r="R2" s="4"/>
      <c r="S2" s="4"/>
      <c r="T2" s="4"/>
      <c r="U2" s="4"/>
      <c r="V2" s="4"/>
      <c r="W2" s="4"/>
    </row>
    <row r="3" spans="1:23">
      <c r="A3" s="318" t="s">
        <v>1</v>
      </c>
      <c r="B3" s="318"/>
      <c r="C3" s="318"/>
      <c r="D3" s="318"/>
      <c r="E3" s="318"/>
      <c r="F3" s="318"/>
      <c r="G3" s="318"/>
      <c r="H3" s="318"/>
      <c r="I3" s="318"/>
      <c r="J3" s="318"/>
      <c r="K3" s="318"/>
      <c r="L3" s="318"/>
      <c r="M3" s="318"/>
      <c r="N3" s="318"/>
      <c r="O3" s="57" t="s">
        <v>10</v>
      </c>
      <c r="P3" s="7"/>
      <c r="Q3" s="100"/>
      <c r="R3" s="7"/>
      <c r="S3" s="7"/>
      <c r="T3" s="7"/>
      <c r="U3" s="7"/>
      <c r="V3" s="7"/>
      <c r="W3" s="7"/>
    </row>
    <row r="4" spans="1:23">
      <c r="A4" s="302" t="s">
        <v>2</v>
      </c>
      <c r="B4" s="302"/>
      <c r="C4" s="302"/>
      <c r="D4" s="302"/>
      <c r="E4" s="302"/>
      <c r="F4" s="302"/>
      <c r="G4" s="302"/>
      <c r="H4" s="302"/>
      <c r="I4" s="302"/>
      <c r="J4" s="302"/>
      <c r="K4" s="302"/>
      <c r="L4" s="302"/>
      <c r="M4" s="302"/>
      <c r="N4" s="302"/>
      <c r="O4" s="57" t="s">
        <v>10</v>
      </c>
      <c r="P4" s="5"/>
      <c r="Q4" s="100"/>
      <c r="R4" s="5"/>
      <c r="S4" s="5"/>
      <c r="T4" s="5"/>
      <c r="U4" s="5"/>
      <c r="V4" s="5"/>
      <c r="W4" s="5"/>
    </row>
    <row r="5" spans="1:23" ht="15.75" thickBot="1">
      <c r="A5" s="305"/>
      <c r="B5" s="305"/>
      <c r="C5" s="305"/>
      <c r="D5" s="305"/>
      <c r="E5" s="305"/>
      <c r="F5" s="305"/>
      <c r="G5" s="305"/>
      <c r="H5" s="305"/>
      <c r="I5" s="305"/>
      <c r="J5" s="305"/>
      <c r="K5" s="305"/>
      <c r="L5" s="305"/>
      <c r="M5" s="305"/>
      <c r="N5" s="305"/>
      <c r="O5" s="57" t="s">
        <v>10</v>
      </c>
      <c r="P5" s="5"/>
      <c r="Q5" s="101"/>
      <c r="R5" s="5"/>
      <c r="S5" s="5"/>
      <c r="T5" s="5"/>
      <c r="U5" s="5"/>
      <c r="V5" s="5"/>
      <c r="W5" s="5"/>
    </row>
    <row r="6" spans="1:23" ht="15" thickBot="1">
      <c r="A6" s="319"/>
      <c r="B6" s="319"/>
      <c r="C6" s="319"/>
      <c r="D6" s="319"/>
      <c r="E6" s="319"/>
      <c r="F6" s="319"/>
      <c r="G6" s="319"/>
      <c r="H6" s="319"/>
      <c r="I6" s="319"/>
      <c r="J6" s="319"/>
      <c r="K6" s="319"/>
      <c r="L6" s="319"/>
      <c r="M6" s="319"/>
      <c r="N6" s="319"/>
      <c r="O6" s="57" t="s">
        <v>10</v>
      </c>
      <c r="P6" s="5"/>
      <c r="Q6" s="32"/>
      <c r="R6" s="5"/>
      <c r="S6" s="5"/>
      <c r="T6" s="5"/>
      <c r="U6" s="5"/>
      <c r="V6" s="5"/>
      <c r="W6" s="5"/>
    </row>
    <row r="7" spans="1:23" s="18" customFormat="1" ht="63.75" customHeight="1">
      <c r="A7" s="314" t="s">
        <v>19</v>
      </c>
      <c r="B7" s="315"/>
      <c r="C7" s="306" t="s">
        <v>191</v>
      </c>
      <c r="D7" s="306"/>
      <c r="E7" s="306" t="s">
        <v>165</v>
      </c>
      <c r="F7" s="306"/>
      <c r="G7" s="306" t="s">
        <v>129</v>
      </c>
      <c r="H7" s="306"/>
      <c r="I7" s="306" t="s">
        <v>133</v>
      </c>
      <c r="J7" s="306"/>
      <c r="K7" s="306" t="s">
        <v>134</v>
      </c>
      <c r="L7" s="306"/>
      <c r="M7" s="306" t="s">
        <v>130</v>
      </c>
      <c r="N7" s="307"/>
      <c r="O7" s="57" t="s">
        <v>10</v>
      </c>
      <c r="Q7" s="106"/>
    </row>
    <row r="8" spans="1:23" s="18" customFormat="1" ht="42.75">
      <c r="A8" s="316"/>
      <c r="B8" s="317"/>
      <c r="C8" s="16" t="s">
        <v>21</v>
      </c>
      <c r="D8" s="96" t="s">
        <v>20</v>
      </c>
      <c r="E8" s="16" t="s">
        <v>21</v>
      </c>
      <c r="F8" s="96" t="s">
        <v>20</v>
      </c>
      <c r="G8" s="16" t="s">
        <v>21</v>
      </c>
      <c r="H8" s="16" t="s">
        <v>20</v>
      </c>
      <c r="I8" s="16" t="s">
        <v>21</v>
      </c>
      <c r="J8" s="16" t="s">
        <v>20</v>
      </c>
      <c r="K8" s="16" t="s">
        <v>21</v>
      </c>
      <c r="L8" s="16" t="s">
        <v>20</v>
      </c>
      <c r="M8" s="16" t="s">
        <v>21</v>
      </c>
      <c r="N8" s="20" t="s">
        <v>20</v>
      </c>
      <c r="O8" s="57" t="s">
        <v>10</v>
      </c>
    </row>
    <row r="9" spans="1:23" ht="30">
      <c r="A9" s="26" t="s">
        <v>22</v>
      </c>
      <c r="B9" s="33" t="s">
        <v>23</v>
      </c>
      <c r="C9" s="12"/>
      <c r="D9" s="12"/>
      <c r="E9" s="12"/>
      <c r="F9" s="12"/>
      <c r="G9" s="12"/>
      <c r="H9" s="12"/>
      <c r="I9" s="12"/>
      <c r="J9" s="12"/>
      <c r="K9" s="12"/>
      <c r="L9" s="12"/>
      <c r="M9" s="12"/>
      <c r="N9" s="13"/>
      <c r="O9" s="57" t="s">
        <v>10</v>
      </c>
      <c r="Q9" s="18"/>
    </row>
    <row r="10" spans="1:23" s="268" customFormat="1" ht="42.75">
      <c r="A10" s="264">
        <v>2.1</v>
      </c>
      <c r="B10" s="250" t="s">
        <v>194</v>
      </c>
      <c r="C10" s="198">
        <v>336</v>
      </c>
      <c r="D10" s="198">
        <v>51735</v>
      </c>
      <c r="E10" s="198">
        <v>329</v>
      </c>
      <c r="F10" s="198">
        <v>54891</v>
      </c>
      <c r="G10" s="198">
        <v>329</v>
      </c>
      <c r="H10" s="198">
        <v>55497</v>
      </c>
      <c r="I10" s="198">
        <v>0</v>
      </c>
      <c r="J10" s="198">
        <v>0</v>
      </c>
      <c r="K10" s="198">
        <v>-8</v>
      </c>
      <c r="L10" s="198">
        <v>-1564</v>
      </c>
      <c r="M10" s="265">
        <f t="shared" ref="M10:N12" si="0">G10+I10+K10</f>
        <v>321</v>
      </c>
      <c r="N10" s="266">
        <f t="shared" si="0"/>
        <v>53933</v>
      </c>
      <c r="O10" s="267" t="s">
        <v>10</v>
      </c>
      <c r="Q10" s="269"/>
    </row>
    <row r="11" spans="1:23" ht="42.75">
      <c r="A11" s="27">
        <v>2.2999999999999998</v>
      </c>
      <c r="B11" s="250" t="s">
        <v>199</v>
      </c>
      <c r="C11" s="21">
        <f>3137-336</f>
        <v>2801</v>
      </c>
      <c r="D11" s="21">
        <f>484438-929-51735</f>
        <v>431774</v>
      </c>
      <c r="E11" s="21">
        <f>3074-329</f>
        <v>2745</v>
      </c>
      <c r="F11" s="21">
        <f>513000-54891</f>
        <v>458109</v>
      </c>
      <c r="G11" s="21">
        <f>3074-G10</f>
        <v>2745</v>
      </c>
      <c r="H11" s="21">
        <f>518660-55497</f>
        <v>463163</v>
      </c>
      <c r="I11" s="21">
        <v>0</v>
      </c>
      <c r="J11" s="21">
        <v>0</v>
      </c>
      <c r="K11" s="21">
        <v>-68</v>
      </c>
      <c r="L11" s="21">
        <f>-14620+1564</f>
        <v>-13056</v>
      </c>
      <c r="M11" s="22">
        <f t="shared" si="0"/>
        <v>2677</v>
      </c>
      <c r="N11" s="23">
        <f t="shared" si="0"/>
        <v>450107</v>
      </c>
      <c r="O11" s="57" t="s">
        <v>10</v>
      </c>
      <c r="Q11" s="18"/>
    </row>
    <row r="12" spans="1:23" ht="28.5">
      <c r="A12" s="27">
        <v>2.4</v>
      </c>
      <c r="B12" s="250" t="s">
        <v>193</v>
      </c>
      <c r="C12" s="21">
        <v>0</v>
      </c>
      <c r="D12" s="21">
        <v>929</v>
      </c>
      <c r="E12" s="21">
        <v>0</v>
      </c>
      <c r="F12" s="21">
        <v>1000</v>
      </c>
      <c r="G12" s="21">
        <v>0</v>
      </c>
      <c r="H12" s="21">
        <v>1000</v>
      </c>
      <c r="I12" s="21">
        <v>0</v>
      </c>
      <c r="J12" s="21">
        <v>0</v>
      </c>
      <c r="K12" s="21">
        <v>0</v>
      </c>
      <c r="L12" s="21">
        <v>-40</v>
      </c>
      <c r="M12" s="22">
        <f t="shared" si="0"/>
        <v>0</v>
      </c>
      <c r="N12" s="23">
        <f t="shared" si="0"/>
        <v>960</v>
      </c>
      <c r="O12" s="57" t="s">
        <v>10</v>
      </c>
      <c r="Q12" s="18"/>
    </row>
    <row r="13" spans="1:23" ht="15">
      <c r="A13" s="28"/>
      <c r="B13" s="34" t="s">
        <v>24</v>
      </c>
      <c r="C13" s="24">
        <f t="shared" ref="C13:N13" si="1">SUM(C10:C12)</f>
        <v>3137</v>
      </c>
      <c r="D13" s="24">
        <f t="shared" si="1"/>
        <v>484438</v>
      </c>
      <c r="E13" s="24">
        <f t="shared" si="1"/>
        <v>3074</v>
      </c>
      <c r="F13" s="24">
        <f t="shared" si="1"/>
        <v>514000</v>
      </c>
      <c r="G13" s="24">
        <f t="shared" si="1"/>
        <v>3074</v>
      </c>
      <c r="H13" s="24">
        <f t="shared" si="1"/>
        <v>519660</v>
      </c>
      <c r="I13" s="24">
        <f t="shared" si="1"/>
        <v>0</v>
      </c>
      <c r="J13" s="24">
        <f t="shared" si="1"/>
        <v>0</v>
      </c>
      <c r="K13" s="24">
        <f t="shared" si="1"/>
        <v>-76</v>
      </c>
      <c r="L13" s="24">
        <f t="shared" si="1"/>
        <v>-14660</v>
      </c>
      <c r="M13" s="24">
        <f t="shared" si="1"/>
        <v>2998</v>
      </c>
      <c r="N13" s="25">
        <f t="shared" si="1"/>
        <v>505000</v>
      </c>
      <c r="O13" s="57" t="s">
        <v>10</v>
      </c>
      <c r="Q13" s="18"/>
    </row>
    <row r="14" spans="1:23" ht="15.75" thickBot="1">
      <c r="A14" s="29"/>
      <c r="B14" s="30" t="s">
        <v>25</v>
      </c>
      <c r="C14" s="31">
        <f>+C13</f>
        <v>3137</v>
      </c>
      <c r="D14" s="31">
        <f>+D13</f>
        <v>484438</v>
      </c>
      <c r="E14" s="289">
        <f t="shared" ref="E14:N14" si="2">+E13</f>
        <v>3074</v>
      </c>
      <c r="F14" s="31">
        <f t="shared" si="2"/>
        <v>514000</v>
      </c>
      <c r="G14" s="31">
        <f t="shared" si="2"/>
        <v>3074</v>
      </c>
      <c r="H14" s="31">
        <f t="shared" si="2"/>
        <v>519660</v>
      </c>
      <c r="I14" s="31">
        <f t="shared" si="2"/>
        <v>0</v>
      </c>
      <c r="J14" s="31">
        <f t="shared" si="2"/>
        <v>0</v>
      </c>
      <c r="K14" s="31">
        <f t="shared" si="2"/>
        <v>-76</v>
      </c>
      <c r="L14" s="31">
        <f t="shared" si="2"/>
        <v>-14660</v>
      </c>
      <c r="M14" s="289">
        <f>+M13</f>
        <v>2998</v>
      </c>
      <c r="N14" s="31">
        <f t="shared" si="2"/>
        <v>505000</v>
      </c>
      <c r="O14" s="57" t="s">
        <v>10</v>
      </c>
      <c r="Q14" s="2"/>
    </row>
    <row r="15" spans="1:23">
      <c r="O15" s="57" t="s">
        <v>10</v>
      </c>
    </row>
    <row r="16" spans="1:23" ht="15">
      <c r="A16" s="313" t="s">
        <v>113</v>
      </c>
      <c r="B16" s="313"/>
      <c r="C16" s="313"/>
      <c r="D16" s="313"/>
      <c r="E16" s="313"/>
      <c r="F16" s="313"/>
      <c r="G16" s="313"/>
      <c r="H16" s="313"/>
      <c r="I16" s="313"/>
      <c r="J16" s="313"/>
      <c r="K16" s="313"/>
      <c r="L16" s="313"/>
      <c r="M16" s="313"/>
      <c r="N16" s="313"/>
      <c r="O16" s="57" t="s">
        <v>10</v>
      </c>
    </row>
    <row r="17" spans="1:15">
      <c r="L17" s="268"/>
      <c r="O17" s="57" t="s">
        <v>11</v>
      </c>
    </row>
    <row r="19" spans="1:15">
      <c r="A19" s="311"/>
      <c r="B19" s="312"/>
      <c r="C19" s="312"/>
      <c r="D19" s="270"/>
    </row>
    <row r="20" spans="1:15">
      <c r="A20" s="312"/>
      <c r="B20" s="312"/>
      <c r="C20" s="312"/>
    </row>
    <row r="21" spans="1:15">
      <c r="A21" s="312"/>
      <c r="B21" s="312"/>
      <c r="C21" s="312"/>
    </row>
  </sheetData>
  <mergeCells count="15">
    <mergeCell ref="A19:C21"/>
    <mergeCell ref="A16:N16"/>
    <mergeCell ref="M7:N7"/>
    <mergeCell ref="A7:B8"/>
    <mergeCell ref="A1:N1"/>
    <mergeCell ref="A2:N2"/>
    <mergeCell ref="A3:N3"/>
    <mergeCell ref="A4:N4"/>
    <mergeCell ref="A5:N5"/>
    <mergeCell ref="A6:N6"/>
    <mergeCell ref="C7:D7"/>
    <mergeCell ref="E7:F7"/>
    <mergeCell ref="G7:H7"/>
    <mergeCell ref="I7:J7"/>
    <mergeCell ref="K7:L7"/>
  </mergeCells>
  <printOptions horizontalCentered="1"/>
  <pageMargins left="0.7" right="0.7" top="0.75" bottom="0.75" header="0.3" footer="0.3"/>
  <pageSetup scale="62"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view="pageBreakPreview" zoomScaleNormal="100" zoomScaleSheetLayoutView="100" workbookViewId="0">
      <pane xSplit="4" ySplit="6" topLeftCell="E7" activePane="bottomRight" state="frozen"/>
      <selection pane="topRight" activeCell="E1" sqref="E1"/>
      <selection pane="bottomLeft" activeCell="A7" sqref="A7"/>
      <selection pane="bottomRight" activeCell="J1" sqref="J1:J1048576"/>
    </sheetView>
  </sheetViews>
  <sheetFormatPr defaultColWidth="9.140625" defaultRowHeight="14.25"/>
  <cols>
    <col min="1" max="1" width="3.7109375" style="142" customWidth="1"/>
    <col min="2" max="2" width="71.140625" style="142" customWidth="1"/>
    <col min="3" max="4" width="14.7109375" style="142" customWidth="1"/>
    <col min="5" max="6" width="8.7109375" style="142" customWidth="1"/>
    <col min="7" max="7" width="12.7109375" style="142" customWidth="1"/>
    <col min="8" max="8" width="14" style="41" bestFit="1" customWidth="1"/>
    <col min="9" max="9" width="6.28515625" style="142" customWidth="1"/>
    <col min="10" max="10" width="122.85546875" style="156" customWidth="1"/>
    <col min="11" max="12" width="8.28515625" style="142" customWidth="1"/>
    <col min="13" max="13" width="12.7109375" style="142" customWidth="1"/>
    <col min="14" max="15" width="8.28515625" style="142" customWidth="1"/>
    <col min="16" max="16" width="12.7109375" style="142" customWidth="1"/>
    <col min="17" max="16384" width="9.140625" style="142"/>
  </cols>
  <sheetData>
    <row r="1" spans="1:16" ht="18">
      <c r="A1" s="333" t="s">
        <v>114</v>
      </c>
      <c r="B1" s="333"/>
      <c r="C1" s="333"/>
      <c r="D1" s="333"/>
      <c r="E1" s="333"/>
      <c r="F1" s="333"/>
      <c r="G1" s="333"/>
      <c r="H1" s="37" t="s">
        <v>10</v>
      </c>
      <c r="I1" s="3"/>
      <c r="J1" s="99"/>
      <c r="K1" s="3"/>
      <c r="L1" s="3"/>
      <c r="M1" s="3"/>
      <c r="N1" s="3"/>
      <c r="O1" s="3"/>
      <c r="P1" s="3"/>
    </row>
    <row r="2" spans="1:16" ht="15">
      <c r="A2" s="296" t="s">
        <v>140</v>
      </c>
      <c r="B2" s="296"/>
      <c r="C2" s="296"/>
      <c r="D2" s="296"/>
      <c r="E2" s="296"/>
      <c r="F2" s="296"/>
      <c r="G2" s="296"/>
      <c r="H2" s="37" t="s">
        <v>10</v>
      </c>
      <c r="I2" s="4"/>
      <c r="J2" s="100"/>
      <c r="K2" s="4"/>
      <c r="L2" s="4"/>
      <c r="M2" s="4"/>
      <c r="N2" s="4"/>
      <c r="O2" s="4"/>
      <c r="P2" s="4"/>
    </row>
    <row r="3" spans="1:16">
      <c r="A3" s="334" t="s">
        <v>1</v>
      </c>
      <c r="B3" s="334"/>
      <c r="C3" s="334"/>
      <c r="D3" s="334"/>
      <c r="E3" s="334"/>
      <c r="F3" s="334"/>
      <c r="G3" s="334"/>
      <c r="H3" s="37" t="s">
        <v>10</v>
      </c>
      <c r="I3" s="158"/>
      <c r="J3" s="100"/>
      <c r="K3" s="158"/>
      <c r="L3" s="158"/>
      <c r="M3" s="158"/>
      <c r="N3" s="158"/>
      <c r="O3" s="158"/>
      <c r="P3" s="158"/>
    </row>
    <row r="4" spans="1:16">
      <c r="A4" s="335" t="s">
        <v>2</v>
      </c>
      <c r="B4" s="335"/>
      <c r="C4" s="335"/>
      <c r="D4" s="335"/>
      <c r="E4" s="335"/>
      <c r="F4" s="335"/>
      <c r="G4" s="335"/>
      <c r="H4" s="37" t="s">
        <v>10</v>
      </c>
      <c r="I4" s="157"/>
      <c r="J4" s="100"/>
      <c r="K4" s="157"/>
      <c r="L4" s="157"/>
      <c r="M4" s="157"/>
      <c r="N4" s="157"/>
      <c r="O4" s="157"/>
      <c r="P4" s="157"/>
    </row>
    <row r="5" spans="1:16" ht="15" thickBot="1">
      <c r="A5" s="336"/>
      <c r="B5" s="336"/>
      <c r="C5" s="336"/>
      <c r="D5" s="336"/>
      <c r="E5" s="337"/>
      <c r="F5" s="337"/>
      <c r="G5" s="337"/>
      <c r="H5" s="37" t="s">
        <v>10</v>
      </c>
      <c r="I5" s="157"/>
      <c r="J5" s="105"/>
      <c r="K5" s="157"/>
      <c r="L5" s="157"/>
      <c r="M5" s="157"/>
      <c r="N5" s="157"/>
      <c r="O5" s="157"/>
      <c r="P5" s="157"/>
    </row>
    <row r="6" spans="1:16" s="38" customFormat="1" ht="29.25" customHeight="1" thickBot="1">
      <c r="A6" s="36"/>
      <c r="B6" s="36"/>
      <c r="C6" s="36"/>
      <c r="D6" s="36"/>
      <c r="E6" s="51" t="s">
        <v>3</v>
      </c>
      <c r="F6" s="43" t="s">
        <v>107</v>
      </c>
      <c r="G6" s="42" t="s">
        <v>4</v>
      </c>
      <c r="H6" s="37" t="s">
        <v>10</v>
      </c>
      <c r="J6" s="56"/>
    </row>
    <row r="7" spans="1:16" s="38" customFormat="1" ht="12.75">
      <c r="A7" s="46"/>
      <c r="B7" s="320" t="s">
        <v>5</v>
      </c>
      <c r="C7" s="320"/>
      <c r="D7" s="320"/>
      <c r="E7" s="45"/>
      <c r="F7" s="45"/>
      <c r="G7" s="54"/>
      <c r="H7" s="37" t="s">
        <v>10</v>
      </c>
      <c r="J7" s="156"/>
    </row>
    <row r="8" spans="1:16" s="38" customFormat="1" ht="13.15" customHeight="1">
      <c r="A8" s="218">
        <v>1</v>
      </c>
      <c r="B8" s="321" t="s">
        <v>164</v>
      </c>
      <c r="C8" s="322"/>
      <c r="D8" s="323"/>
      <c r="E8" s="219"/>
      <c r="F8" s="219"/>
      <c r="G8" s="220"/>
      <c r="H8" s="37" t="s">
        <v>10</v>
      </c>
      <c r="J8" s="156"/>
    </row>
    <row r="9" spans="1:16" s="38" customFormat="1" ht="29.25" customHeight="1">
      <c r="A9" s="218"/>
      <c r="B9" s="324"/>
      <c r="C9" s="324"/>
      <c r="D9" s="325"/>
      <c r="E9" s="219"/>
      <c r="F9" s="219"/>
      <c r="G9" s="220">
        <v>2780</v>
      </c>
      <c r="H9" s="37" t="s">
        <v>10</v>
      </c>
      <c r="J9" s="156"/>
    </row>
    <row r="10" spans="1:16" s="38" customFormat="1" ht="12.75">
      <c r="A10" s="218">
        <v>2</v>
      </c>
      <c r="B10" s="326" t="s">
        <v>170</v>
      </c>
      <c r="C10" s="327"/>
      <c r="D10" s="328"/>
      <c r="E10" s="219"/>
      <c r="F10" s="219"/>
      <c r="G10" s="220"/>
      <c r="H10" s="37" t="s">
        <v>10</v>
      </c>
      <c r="J10" s="156"/>
    </row>
    <row r="11" spans="1:16" s="38" customFormat="1" ht="46.5" customHeight="1">
      <c r="A11" s="218"/>
      <c r="B11" s="329"/>
      <c r="C11" s="329"/>
      <c r="D11" s="330"/>
      <c r="E11" s="219"/>
      <c r="F11" s="219"/>
      <c r="G11" s="220">
        <v>1055</v>
      </c>
      <c r="H11" s="37"/>
      <c r="J11" s="156"/>
    </row>
    <row r="12" spans="1:16" s="38" customFormat="1" ht="52.5" customHeight="1">
      <c r="A12" s="218"/>
      <c r="B12" s="331" t="s">
        <v>169</v>
      </c>
      <c r="C12" s="331"/>
      <c r="D12" s="332"/>
      <c r="E12" s="219"/>
      <c r="F12" s="219"/>
      <c r="G12" s="220">
        <v>30</v>
      </c>
      <c r="H12" s="37" t="s">
        <v>10</v>
      </c>
      <c r="J12" s="156"/>
    </row>
    <row r="13" spans="1:16" s="38" customFormat="1" ht="38.25" customHeight="1">
      <c r="A13" s="39">
        <v>3</v>
      </c>
      <c r="B13" s="340" t="s">
        <v>195</v>
      </c>
      <c r="C13" s="341"/>
      <c r="D13" s="342"/>
      <c r="E13" s="47"/>
      <c r="F13" s="47"/>
      <c r="G13" s="52">
        <v>680</v>
      </c>
      <c r="H13" s="37" t="s">
        <v>10</v>
      </c>
      <c r="J13" s="156"/>
    </row>
    <row r="14" spans="1:16" s="38" customFormat="1" ht="63" customHeight="1">
      <c r="A14" s="39">
        <v>4</v>
      </c>
      <c r="B14" s="340" t="s">
        <v>168</v>
      </c>
      <c r="C14" s="341"/>
      <c r="D14" s="342"/>
      <c r="E14" s="47" t="s">
        <v>27</v>
      </c>
      <c r="F14" s="47"/>
      <c r="G14" s="52">
        <v>565</v>
      </c>
      <c r="H14" s="37" t="s">
        <v>10</v>
      </c>
      <c r="J14" s="156"/>
    </row>
    <row r="15" spans="1:16" s="38" customFormat="1" ht="12.75">
      <c r="A15" s="40"/>
      <c r="B15" s="343" t="s">
        <v>28</v>
      </c>
      <c r="C15" s="343"/>
      <c r="D15" s="343"/>
      <c r="E15" s="44">
        <f>SUM(E9:E14)</f>
        <v>0</v>
      </c>
      <c r="F15" s="44">
        <f>SUM(F9:F14)</f>
        <v>0</v>
      </c>
      <c r="G15" s="53">
        <f>SUM(G9:G14)</f>
        <v>5110</v>
      </c>
      <c r="H15" s="37" t="s">
        <v>10</v>
      </c>
      <c r="J15" s="56"/>
    </row>
    <row r="16" spans="1:16" s="38" customFormat="1" ht="12.75">
      <c r="A16" s="49"/>
      <c r="B16" s="344" t="s">
        <v>6</v>
      </c>
      <c r="C16" s="344"/>
      <c r="D16" s="345"/>
      <c r="E16" s="48"/>
      <c r="F16" s="48"/>
      <c r="G16" s="55"/>
      <c r="H16" s="37" t="s">
        <v>10</v>
      </c>
      <c r="J16" s="156"/>
    </row>
    <row r="17" spans="1:10" s="38" customFormat="1" ht="76.5" customHeight="1">
      <c r="A17" s="39">
        <v>1</v>
      </c>
      <c r="B17" s="340" t="s">
        <v>179</v>
      </c>
      <c r="C17" s="341"/>
      <c r="D17" s="342"/>
      <c r="E17" s="47"/>
      <c r="F17" s="47"/>
      <c r="G17" s="52">
        <v>11</v>
      </c>
      <c r="H17" s="37" t="s">
        <v>10</v>
      </c>
      <c r="J17" s="156"/>
    </row>
    <row r="18" spans="1:10" s="38" customFormat="1" ht="37.5" customHeight="1">
      <c r="A18" s="39">
        <v>2</v>
      </c>
      <c r="B18" s="340" t="s">
        <v>136</v>
      </c>
      <c r="C18" s="341"/>
      <c r="D18" s="342"/>
      <c r="E18" s="47"/>
      <c r="F18" s="47"/>
      <c r="G18" s="52">
        <v>539</v>
      </c>
      <c r="H18" s="37" t="s">
        <v>10</v>
      </c>
      <c r="J18" s="156"/>
    </row>
    <row r="19" spans="1:10" s="38" customFormat="1" ht="12.75">
      <c r="A19" s="40"/>
      <c r="B19" s="343" t="s">
        <v>29</v>
      </c>
      <c r="C19" s="343"/>
      <c r="D19" s="343"/>
      <c r="E19" s="44">
        <f>SUM(E17:E18)</f>
        <v>0</v>
      </c>
      <c r="F19" s="44">
        <f>SUM(F17:F18)</f>
        <v>0</v>
      </c>
      <c r="G19" s="53">
        <f>SUM(G17:G18)</f>
        <v>550</v>
      </c>
      <c r="H19" s="37" t="s">
        <v>10</v>
      </c>
      <c r="J19" s="56"/>
    </row>
    <row r="20" spans="1:10" ht="15" thickBot="1">
      <c r="A20" s="50"/>
      <c r="B20" s="338" t="s">
        <v>115</v>
      </c>
      <c r="C20" s="338"/>
      <c r="D20" s="339"/>
      <c r="E20" s="271">
        <f t="shared" ref="E20:F20" si="0">+E19+E15</f>
        <v>0</v>
      </c>
      <c r="F20" s="273">
        <f t="shared" si="0"/>
        <v>0</v>
      </c>
      <c r="G20" s="272">
        <f>+G19+G15</f>
        <v>5660</v>
      </c>
      <c r="H20" s="37" t="s">
        <v>10</v>
      </c>
      <c r="J20" s="56"/>
    </row>
    <row r="21" spans="1:10">
      <c r="H21" s="41">
        <f>514000+5110</f>
        <v>519110</v>
      </c>
    </row>
    <row r="22" spans="1:10">
      <c r="H22" s="244">
        <f>+(519110-514000)/514000</f>
        <v>9.9416342412451363E-3</v>
      </c>
    </row>
    <row r="23" spans="1:10">
      <c r="H23" s="41">
        <f>16105*H22</f>
        <v>160.11001945525291</v>
      </c>
    </row>
  </sheetData>
  <mergeCells count="17">
    <mergeCell ref="B20:D20"/>
    <mergeCell ref="B13:D13"/>
    <mergeCell ref="B14:D14"/>
    <mergeCell ref="B15:D15"/>
    <mergeCell ref="B16:D16"/>
    <mergeCell ref="B17:D17"/>
    <mergeCell ref="B18:D18"/>
    <mergeCell ref="B19:D19"/>
    <mergeCell ref="B7:D7"/>
    <mergeCell ref="B8:D9"/>
    <mergeCell ref="B10:D11"/>
    <mergeCell ref="B12:D12"/>
    <mergeCell ref="A1:G1"/>
    <mergeCell ref="A2:G2"/>
    <mergeCell ref="A3:G3"/>
    <mergeCell ref="A4:G4"/>
    <mergeCell ref="A5:G5"/>
  </mergeCells>
  <printOptions horizontalCentered="1"/>
  <pageMargins left="0.7" right="0.7" top="0.65" bottom="0.46" header="0.3" footer="0.21"/>
  <pageSetup scale="91" fitToHeight="0" orientation="landscape" verticalDpi="4" r:id="rId1"/>
  <headerFooter>
    <oddHeader>&amp;L&amp;"Arial,Bold"&amp;12E. Justification for Technical and Base Adjustments</oddHeader>
    <oddFooter>&amp;C&amp;"Arial,Regular"Exhibit E - Justification for Technical and Base Adjustments</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26"/>
  <sheetViews>
    <sheetView view="pageBreakPreview" topLeftCell="M1" zoomScaleNormal="100" zoomScaleSheetLayoutView="100" workbookViewId="0">
      <selection activeCell="X32" sqref="X32"/>
    </sheetView>
  </sheetViews>
  <sheetFormatPr defaultColWidth="9.140625" defaultRowHeight="14.25"/>
  <cols>
    <col min="1" max="1" width="37.140625" style="142" customWidth="1"/>
    <col min="2" max="3" width="8.28515625" style="142" customWidth="1"/>
    <col min="4" max="4" width="12.7109375" style="142" customWidth="1"/>
    <col min="5" max="7" width="8.140625" style="253" customWidth="1"/>
    <col min="8" max="8" width="7.140625" style="142" customWidth="1"/>
    <col min="9" max="9" width="8.7109375" style="142" customWidth="1"/>
    <col min="10" max="10" width="8.7109375" style="142" bestFit="1" customWidth="1"/>
    <col min="11" max="11" width="7.140625" style="142" customWidth="1"/>
    <col min="12" max="12" width="8.7109375" style="142" customWidth="1"/>
    <col min="13" max="13" width="8.7109375" style="142" bestFit="1" customWidth="1"/>
    <col min="14" max="15" width="8.28515625" style="142" customWidth="1"/>
    <col min="16" max="16" width="11.28515625" style="142" customWidth="1"/>
    <col min="17" max="18" width="12.7109375" style="142" customWidth="1"/>
    <col min="19" max="20" width="8.28515625" style="142" customWidth="1"/>
    <col min="21" max="21" width="12.7109375" style="142" customWidth="1"/>
    <col min="22" max="22" width="14" style="1" bestFit="1" customWidth="1"/>
    <col min="23" max="23" width="4.5703125" style="142" customWidth="1"/>
    <col min="24" max="24" width="116.7109375" style="142" customWidth="1"/>
    <col min="25" max="26" width="8.28515625" style="142" customWidth="1"/>
    <col min="27" max="27" width="12.7109375" style="142" customWidth="1"/>
    <col min="28" max="29" width="8.28515625" style="142" customWidth="1"/>
    <col min="30" max="30" width="12.7109375" style="142" customWidth="1"/>
    <col min="31" max="16384" width="9.140625" style="142"/>
  </cols>
  <sheetData>
    <row r="1" spans="1:30" ht="18">
      <c r="A1" s="295" t="s">
        <v>146</v>
      </c>
      <c r="B1" s="295"/>
      <c r="C1" s="295"/>
      <c r="D1" s="295"/>
      <c r="E1" s="295"/>
      <c r="F1" s="295"/>
      <c r="G1" s="295"/>
      <c r="H1" s="295"/>
      <c r="I1" s="295"/>
      <c r="J1" s="295"/>
      <c r="K1" s="295"/>
      <c r="L1" s="295"/>
      <c r="M1" s="295"/>
      <c r="N1" s="295"/>
      <c r="O1" s="295"/>
      <c r="P1" s="295"/>
      <c r="Q1" s="295"/>
      <c r="R1" s="295"/>
      <c r="S1" s="295"/>
      <c r="T1" s="295"/>
      <c r="U1" s="295"/>
      <c r="V1" s="57" t="s">
        <v>10</v>
      </c>
      <c r="W1" s="3"/>
      <c r="X1" s="99" t="s">
        <v>12</v>
      </c>
      <c r="Y1" s="3"/>
      <c r="Z1" s="3"/>
      <c r="AA1" s="3"/>
      <c r="AB1" s="3"/>
      <c r="AC1" s="3"/>
      <c r="AD1" s="3"/>
    </row>
    <row r="2" spans="1:30" ht="15">
      <c r="A2" s="296" t="s">
        <v>140</v>
      </c>
      <c r="B2" s="296"/>
      <c r="C2" s="296"/>
      <c r="D2" s="296"/>
      <c r="E2" s="296"/>
      <c r="F2" s="296"/>
      <c r="G2" s="296"/>
      <c r="H2" s="296"/>
      <c r="I2" s="296"/>
      <c r="J2" s="296"/>
      <c r="K2" s="296"/>
      <c r="L2" s="296"/>
      <c r="M2" s="296"/>
      <c r="N2" s="296"/>
      <c r="O2" s="296"/>
      <c r="P2" s="296"/>
      <c r="Q2" s="296"/>
      <c r="R2" s="296"/>
      <c r="S2" s="296"/>
      <c r="T2" s="296"/>
      <c r="U2" s="296"/>
      <c r="V2" s="57" t="s">
        <v>10</v>
      </c>
      <c r="W2" s="4"/>
      <c r="X2" s="100"/>
      <c r="Y2" s="4"/>
      <c r="Z2" s="4"/>
      <c r="AA2" s="4"/>
      <c r="AB2" s="4"/>
      <c r="AC2" s="4"/>
      <c r="AD2" s="4"/>
    </row>
    <row r="3" spans="1:30">
      <c r="A3" s="297" t="s">
        <v>1</v>
      </c>
      <c r="B3" s="297"/>
      <c r="C3" s="297"/>
      <c r="D3" s="297"/>
      <c r="E3" s="297"/>
      <c r="F3" s="297"/>
      <c r="G3" s="297"/>
      <c r="H3" s="297"/>
      <c r="I3" s="297"/>
      <c r="J3" s="297"/>
      <c r="K3" s="297"/>
      <c r="L3" s="297"/>
      <c r="M3" s="297"/>
      <c r="N3" s="297"/>
      <c r="O3" s="297"/>
      <c r="P3" s="297"/>
      <c r="Q3" s="297"/>
      <c r="R3" s="297"/>
      <c r="S3" s="297"/>
      <c r="T3" s="297"/>
      <c r="U3" s="297"/>
      <c r="V3" s="57" t="s">
        <v>10</v>
      </c>
      <c r="W3" s="158"/>
      <c r="X3" s="100"/>
      <c r="Y3" s="158"/>
      <c r="Z3" s="158"/>
      <c r="AA3" s="158"/>
      <c r="AB3" s="158"/>
      <c r="AC3" s="158"/>
      <c r="AD3" s="158"/>
    </row>
    <row r="4" spans="1:30">
      <c r="A4" s="308" t="s">
        <v>2</v>
      </c>
      <c r="B4" s="308"/>
      <c r="C4" s="308"/>
      <c r="D4" s="308"/>
      <c r="E4" s="308"/>
      <c r="F4" s="308"/>
      <c r="G4" s="308"/>
      <c r="H4" s="308"/>
      <c r="I4" s="308"/>
      <c r="J4" s="308"/>
      <c r="K4" s="308"/>
      <c r="L4" s="308"/>
      <c r="M4" s="308"/>
      <c r="N4" s="308"/>
      <c r="O4" s="308"/>
      <c r="P4" s="308"/>
      <c r="Q4" s="308"/>
      <c r="R4" s="308"/>
      <c r="S4" s="308"/>
      <c r="T4" s="308"/>
      <c r="U4" s="308"/>
      <c r="V4" s="57" t="s">
        <v>10</v>
      </c>
      <c r="W4" s="157"/>
      <c r="X4" s="100"/>
      <c r="Y4" s="157"/>
      <c r="Z4" s="157"/>
      <c r="AA4" s="157"/>
      <c r="AB4" s="157"/>
      <c r="AC4" s="157"/>
      <c r="AD4" s="157"/>
    </row>
    <row r="5" spans="1:30" ht="15.75" thickBot="1">
      <c r="A5" s="200"/>
      <c r="B5" s="157"/>
      <c r="C5" s="157"/>
      <c r="D5" s="157"/>
      <c r="E5" s="252"/>
      <c r="F5" s="252"/>
      <c r="G5" s="252"/>
      <c r="H5" s="157"/>
      <c r="I5" s="157"/>
      <c r="J5" s="157"/>
      <c r="K5" s="157"/>
      <c r="L5" s="157"/>
      <c r="M5" s="157"/>
      <c r="N5" s="157"/>
      <c r="O5" s="157"/>
      <c r="P5" s="157"/>
      <c r="Q5" s="157"/>
      <c r="R5" s="157"/>
      <c r="S5" s="157"/>
      <c r="T5" s="157"/>
      <c r="U5" s="157"/>
      <c r="V5" s="57" t="s">
        <v>10</v>
      </c>
      <c r="W5" s="157"/>
      <c r="X5" s="101"/>
      <c r="Y5" s="157"/>
      <c r="Z5" s="157"/>
      <c r="AA5" s="157"/>
      <c r="AB5" s="157"/>
      <c r="AC5" s="157"/>
      <c r="AD5" s="157"/>
    </row>
    <row r="6" spans="1:30" ht="15" thickBot="1">
      <c r="A6" s="186"/>
      <c r="B6" s="186"/>
      <c r="C6" s="186"/>
      <c r="D6" s="186"/>
      <c r="E6" s="254"/>
      <c r="F6" s="254"/>
      <c r="G6" s="254"/>
      <c r="H6" s="186"/>
      <c r="I6" s="186"/>
      <c r="J6" s="186"/>
      <c r="K6" s="186"/>
      <c r="L6" s="186"/>
      <c r="M6" s="186"/>
      <c r="N6" s="186"/>
      <c r="O6" s="186"/>
      <c r="P6" s="186"/>
      <c r="Q6" s="186"/>
      <c r="R6" s="186"/>
      <c r="S6" s="186"/>
      <c r="T6" s="186"/>
      <c r="U6" s="186"/>
      <c r="V6" s="57" t="s">
        <v>10</v>
      </c>
      <c r="W6" s="157"/>
      <c r="Y6" s="157"/>
      <c r="Z6" s="157"/>
      <c r="AA6" s="157"/>
      <c r="AB6" s="157"/>
      <c r="AC6" s="157"/>
      <c r="AD6" s="157"/>
    </row>
    <row r="7" spans="1:30" ht="33.75" customHeight="1">
      <c r="A7" s="303" t="s">
        <v>112</v>
      </c>
      <c r="B7" s="347" t="s">
        <v>196</v>
      </c>
      <c r="C7" s="347"/>
      <c r="D7" s="347"/>
      <c r="E7" s="352" t="s">
        <v>185</v>
      </c>
      <c r="F7" s="353"/>
      <c r="G7" s="354"/>
      <c r="H7" s="306" t="s">
        <v>108</v>
      </c>
      <c r="I7" s="348"/>
      <c r="J7" s="349"/>
      <c r="K7" s="306" t="s">
        <v>147</v>
      </c>
      <c r="L7" s="348"/>
      <c r="M7" s="349"/>
      <c r="N7" s="306" t="s">
        <v>148</v>
      </c>
      <c r="O7" s="306"/>
      <c r="P7" s="306"/>
      <c r="Q7" s="172" t="s">
        <v>149</v>
      </c>
      <c r="R7" s="172" t="s">
        <v>150</v>
      </c>
      <c r="S7" s="306" t="s">
        <v>174</v>
      </c>
      <c r="T7" s="306"/>
      <c r="U7" s="307"/>
      <c r="V7" s="57" t="s">
        <v>10</v>
      </c>
      <c r="X7" s="2"/>
    </row>
    <row r="8" spans="1:30" ht="28.5">
      <c r="A8" s="304"/>
      <c r="B8" s="165" t="s">
        <v>3</v>
      </c>
      <c r="C8" s="274" t="s">
        <v>182</v>
      </c>
      <c r="D8" s="165" t="s">
        <v>4</v>
      </c>
      <c r="E8" s="274" t="s">
        <v>3</v>
      </c>
      <c r="F8" s="274" t="s">
        <v>182</v>
      </c>
      <c r="G8" s="274" t="s">
        <v>4</v>
      </c>
      <c r="H8" s="165" t="s">
        <v>3</v>
      </c>
      <c r="I8" s="274" t="s">
        <v>182</v>
      </c>
      <c r="J8" s="274" t="s">
        <v>4</v>
      </c>
      <c r="K8" s="274" t="s">
        <v>3</v>
      </c>
      <c r="L8" s="274" t="s">
        <v>182</v>
      </c>
      <c r="M8" s="274" t="s">
        <v>4</v>
      </c>
      <c r="N8" s="274" t="s">
        <v>3</v>
      </c>
      <c r="O8" s="274" t="s">
        <v>182</v>
      </c>
      <c r="P8" s="274" t="s">
        <v>4</v>
      </c>
      <c r="Q8" s="274" t="s">
        <v>4</v>
      </c>
      <c r="R8" s="274" t="s">
        <v>4</v>
      </c>
      <c r="S8" s="274" t="s">
        <v>3</v>
      </c>
      <c r="T8" s="274" t="s">
        <v>182</v>
      </c>
      <c r="U8" s="279" t="s">
        <v>4</v>
      </c>
      <c r="V8" s="57" t="s">
        <v>10</v>
      </c>
      <c r="X8" s="2"/>
    </row>
    <row r="9" spans="1:30">
      <c r="A9" s="166" t="s">
        <v>137</v>
      </c>
      <c r="B9" s="178">
        <f>2203-62</f>
        <v>2141</v>
      </c>
      <c r="C9" s="178">
        <f>2202-62</f>
        <v>2140</v>
      </c>
      <c r="D9" s="178">
        <v>362949</v>
      </c>
      <c r="E9" s="276">
        <v>0</v>
      </c>
      <c r="F9" s="276">
        <v>0</v>
      </c>
      <c r="G9" s="276">
        <v>0</v>
      </c>
      <c r="H9" s="178">
        <v>0</v>
      </c>
      <c r="I9" s="178">
        <v>0</v>
      </c>
      <c r="J9" s="178">
        <v>0</v>
      </c>
      <c r="K9" s="178">
        <v>0</v>
      </c>
      <c r="L9" s="178">
        <v>0</v>
      </c>
      <c r="M9" s="178">
        <f>343916-D9</f>
        <v>-19033</v>
      </c>
      <c r="N9" s="178">
        <v>0</v>
      </c>
      <c r="O9" s="178">
        <v>0</v>
      </c>
      <c r="P9" s="178">
        <v>0</v>
      </c>
      <c r="Q9" s="178">
        <v>1396</v>
      </c>
      <c r="R9" s="178">
        <v>814</v>
      </c>
      <c r="S9" s="178">
        <f t="shared" ref="S9:T10" si="0">B9+N9</f>
        <v>2141</v>
      </c>
      <c r="T9" s="178">
        <f t="shared" si="0"/>
        <v>2140</v>
      </c>
      <c r="U9" s="280">
        <f>D9+G9+P9+M9+Q9+R9+J9</f>
        <v>346126</v>
      </c>
      <c r="V9" s="57" t="s">
        <v>10</v>
      </c>
      <c r="X9" s="187"/>
    </row>
    <row r="10" spans="1:30">
      <c r="A10" s="167" t="s">
        <v>138</v>
      </c>
      <c r="B10" s="147">
        <f>1023+26</f>
        <v>1049</v>
      </c>
      <c r="C10" s="147">
        <f>971+26</f>
        <v>997</v>
      </c>
      <c r="D10" s="147">
        <v>148026</v>
      </c>
      <c r="E10" s="201">
        <v>0</v>
      </c>
      <c r="F10" s="201">
        <v>0</v>
      </c>
      <c r="G10" s="201">
        <v>0</v>
      </c>
      <c r="H10" s="147">
        <v>0</v>
      </c>
      <c r="I10" s="147">
        <v>0</v>
      </c>
      <c r="J10" s="147">
        <v>0</v>
      </c>
      <c r="K10" s="147">
        <v>0</v>
      </c>
      <c r="L10" s="147">
        <v>0</v>
      </c>
      <c r="M10" s="147">
        <f>140522-D10</f>
        <v>-7504</v>
      </c>
      <c r="N10" s="147">
        <v>0</v>
      </c>
      <c r="O10" s="147">
        <v>0</v>
      </c>
      <c r="P10" s="147">
        <v>0</v>
      </c>
      <c r="Q10" s="147">
        <v>570</v>
      </c>
      <c r="R10" s="147">
        <v>334</v>
      </c>
      <c r="S10" s="147">
        <f t="shared" si="0"/>
        <v>1049</v>
      </c>
      <c r="T10" s="147">
        <f t="shared" si="0"/>
        <v>997</v>
      </c>
      <c r="U10" s="188">
        <f>D10+G10+P10+M10+Q10+R10+J10</f>
        <v>141426</v>
      </c>
      <c r="V10" s="57" t="s">
        <v>10</v>
      </c>
      <c r="X10" s="187"/>
    </row>
    <row r="11" spans="1:30" ht="15">
      <c r="A11" s="10" t="s">
        <v>109</v>
      </c>
      <c r="B11" s="120">
        <f t="shared" ref="B11:U11" si="1">SUM(B9:B10)</f>
        <v>3190</v>
      </c>
      <c r="C11" s="120">
        <f t="shared" si="1"/>
        <v>3137</v>
      </c>
      <c r="D11" s="120">
        <f t="shared" si="1"/>
        <v>510975</v>
      </c>
      <c r="E11" s="206">
        <f t="shared" si="1"/>
        <v>0</v>
      </c>
      <c r="F11" s="206">
        <f t="shared" si="1"/>
        <v>0</v>
      </c>
      <c r="G11" s="206">
        <f t="shared" si="1"/>
        <v>0</v>
      </c>
      <c r="H11" s="120">
        <f t="shared" si="1"/>
        <v>0</v>
      </c>
      <c r="I11" s="120">
        <f t="shared" si="1"/>
        <v>0</v>
      </c>
      <c r="J11" s="120">
        <f t="shared" si="1"/>
        <v>0</v>
      </c>
      <c r="K11" s="120">
        <f t="shared" si="1"/>
        <v>0</v>
      </c>
      <c r="L11" s="120">
        <f t="shared" si="1"/>
        <v>0</v>
      </c>
      <c r="M11" s="120">
        <f t="shared" si="1"/>
        <v>-26537</v>
      </c>
      <c r="N11" s="120">
        <f t="shared" si="1"/>
        <v>0</v>
      </c>
      <c r="O11" s="120">
        <f t="shared" si="1"/>
        <v>0</v>
      </c>
      <c r="P11" s="120">
        <f t="shared" si="1"/>
        <v>0</v>
      </c>
      <c r="Q11" s="120">
        <f t="shared" si="1"/>
        <v>1966</v>
      </c>
      <c r="R11" s="120">
        <f t="shared" si="1"/>
        <v>1148</v>
      </c>
      <c r="S11" s="120">
        <f t="shared" si="1"/>
        <v>3190</v>
      </c>
      <c r="T11" s="120">
        <f t="shared" si="1"/>
        <v>3137</v>
      </c>
      <c r="U11" s="121">
        <f t="shared" si="1"/>
        <v>487552</v>
      </c>
      <c r="V11" s="57" t="s">
        <v>10</v>
      </c>
      <c r="X11" s="2"/>
    </row>
    <row r="12" spans="1:30">
      <c r="A12" s="189" t="s">
        <v>14</v>
      </c>
      <c r="B12" s="190"/>
      <c r="C12" s="190">
        <v>0</v>
      </c>
      <c r="D12" s="190"/>
      <c r="E12" s="277"/>
      <c r="F12" s="277"/>
      <c r="G12" s="277">
        <v>0</v>
      </c>
      <c r="H12" s="190"/>
      <c r="I12" s="190">
        <v>0</v>
      </c>
      <c r="J12" s="190"/>
      <c r="K12" s="190"/>
      <c r="L12" s="190">
        <v>0</v>
      </c>
      <c r="M12" s="190"/>
      <c r="N12" s="190"/>
      <c r="O12" s="190">
        <v>0</v>
      </c>
      <c r="P12" s="190"/>
      <c r="Q12" s="190"/>
      <c r="R12" s="190"/>
      <c r="S12" s="190"/>
      <c r="T12" s="190">
        <f>C12+O12+I12</f>
        <v>0</v>
      </c>
      <c r="U12" s="191"/>
      <c r="V12" s="57" t="s">
        <v>10</v>
      </c>
    </row>
    <row r="13" spans="1:30" ht="15">
      <c r="A13" s="167" t="s">
        <v>110</v>
      </c>
      <c r="B13" s="147"/>
      <c r="C13" s="147">
        <f>C11+C12</f>
        <v>3137</v>
      </c>
      <c r="D13" s="147"/>
      <c r="E13" s="201"/>
      <c r="F13" s="201"/>
      <c r="G13" s="201">
        <f>G11+G12</f>
        <v>0</v>
      </c>
      <c r="H13" s="147"/>
      <c r="I13" s="147">
        <f>I11+I12</f>
        <v>0</v>
      </c>
      <c r="J13" s="147"/>
      <c r="K13" s="147"/>
      <c r="L13" s="147">
        <f>L11+L12</f>
        <v>0</v>
      </c>
      <c r="M13" s="147"/>
      <c r="N13" s="147"/>
      <c r="O13" s="147">
        <f>O11+O12</f>
        <v>0</v>
      </c>
      <c r="P13" s="147"/>
      <c r="Q13" s="147"/>
      <c r="R13" s="147"/>
      <c r="S13" s="147"/>
      <c r="T13" s="190">
        <f>T11+T12</f>
        <v>3137</v>
      </c>
      <c r="U13" s="145"/>
      <c r="V13" s="57" t="s">
        <v>10</v>
      </c>
      <c r="X13" s="17"/>
    </row>
    <row r="14" spans="1:30">
      <c r="A14" s="167"/>
      <c r="B14" s="147"/>
      <c r="C14" s="147"/>
      <c r="D14" s="147"/>
      <c r="E14" s="201"/>
      <c r="F14" s="201"/>
      <c r="G14" s="201"/>
      <c r="H14" s="147"/>
      <c r="I14" s="147"/>
      <c r="J14" s="147"/>
      <c r="K14" s="147"/>
      <c r="L14" s="147"/>
      <c r="M14" s="147"/>
      <c r="N14" s="147"/>
      <c r="O14" s="147"/>
      <c r="P14" s="147"/>
      <c r="Q14" s="147"/>
      <c r="R14" s="147"/>
      <c r="S14" s="147"/>
      <c r="T14" s="147"/>
      <c r="U14" s="145"/>
      <c r="V14" s="57" t="s">
        <v>10</v>
      </c>
    </row>
    <row r="15" spans="1:30" ht="15" thickBot="1">
      <c r="A15" s="192" t="s">
        <v>111</v>
      </c>
      <c r="B15" s="193"/>
      <c r="C15" s="193">
        <f>C13</f>
        <v>3137</v>
      </c>
      <c r="D15" s="255"/>
      <c r="E15" s="278"/>
      <c r="F15" s="278"/>
      <c r="G15" s="278">
        <f>G13</f>
        <v>0</v>
      </c>
      <c r="H15" s="193"/>
      <c r="I15" s="193">
        <f>I13</f>
        <v>0</v>
      </c>
      <c r="J15" s="193"/>
      <c r="K15" s="193"/>
      <c r="L15" s="193">
        <f>L13</f>
        <v>0</v>
      </c>
      <c r="M15" s="193"/>
      <c r="N15" s="193"/>
      <c r="O15" s="193">
        <f>O13</f>
        <v>0</v>
      </c>
      <c r="P15" s="193"/>
      <c r="Q15" s="193"/>
      <c r="R15" s="193"/>
      <c r="S15" s="193"/>
      <c r="T15" s="193">
        <f>SUM(T13)</f>
        <v>3137</v>
      </c>
      <c r="U15" s="194"/>
      <c r="V15" s="57" t="s">
        <v>10</v>
      </c>
    </row>
    <row r="16" spans="1:30" ht="15">
      <c r="A16" s="275" t="s">
        <v>183</v>
      </c>
      <c r="B16" s="251"/>
      <c r="C16" s="251"/>
      <c r="D16" s="251"/>
      <c r="E16" s="251"/>
      <c r="F16" s="251"/>
      <c r="G16" s="251"/>
      <c r="H16" s="251"/>
      <c r="I16" s="251"/>
      <c r="J16" s="251"/>
      <c r="K16" s="251"/>
      <c r="L16" s="251"/>
      <c r="M16" s="251"/>
      <c r="N16" s="251"/>
      <c r="O16" s="251"/>
      <c r="P16" s="251"/>
      <c r="Q16" s="251"/>
      <c r="R16" s="251"/>
      <c r="S16" s="251"/>
      <c r="T16" s="251"/>
      <c r="U16" s="251"/>
      <c r="V16" s="251"/>
      <c r="W16" s="251"/>
      <c r="X16" s="251"/>
    </row>
    <row r="17" spans="1:24">
      <c r="A17" s="351" t="s">
        <v>184</v>
      </c>
      <c r="B17" s="351"/>
      <c r="C17" s="351"/>
      <c r="D17" s="351"/>
      <c r="E17" s="351"/>
      <c r="F17" s="351"/>
      <c r="G17" s="351"/>
      <c r="H17" s="351"/>
      <c r="I17" s="351"/>
      <c r="J17" s="351"/>
      <c r="K17" s="351"/>
      <c r="L17" s="351"/>
      <c r="M17" s="351"/>
      <c r="N17" s="351"/>
      <c r="O17" s="351"/>
      <c r="P17" s="351"/>
      <c r="Q17" s="351"/>
      <c r="R17" s="351"/>
      <c r="S17" s="351"/>
      <c r="T17" s="351"/>
      <c r="U17" s="351"/>
      <c r="V17" s="351"/>
      <c r="W17" s="351"/>
      <c r="X17" s="351"/>
    </row>
    <row r="18" spans="1:24">
      <c r="V18" s="57"/>
    </row>
    <row r="19" spans="1:24" ht="15">
      <c r="A19" s="202" t="s">
        <v>153</v>
      </c>
      <c r="B19" s="203"/>
      <c r="C19" s="203"/>
      <c r="D19" s="203"/>
      <c r="E19" s="203"/>
      <c r="F19" s="203"/>
      <c r="G19" s="203"/>
      <c r="H19" s="203"/>
      <c r="I19" s="203"/>
      <c r="J19" s="203"/>
      <c r="K19" s="203"/>
      <c r="L19" s="203"/>
      <c r="M19" s="203"/>
      <c r="N19" s="203"/>
      <c r="O19" s="203"/>
      <c r="P19" s="203"/>
      <c r="Q19" s="203"/>
      <c r="R19" s="203"/>
      <c r="S19" s="203"/>
      <c r="T19" s="203"/>
      <c r="U19" s="203"/>
      <c r="V19" s="57" t="s">
        <v>10</v>
      </c>
    </row>
    <row r="20" spans="1:24">
      <c r="A20" s="355" t="s">
        <v>180</v>
      </c>
      <c r="B20" s="355"/>
      <c r="C20" s="355"/>
      <c r="D20" s="355"/>
      <c r="E20" s="245"/>
      <c r="F20" s="245"/>
      <c r="G20" s="245"/>
      <c r="H20" s="204"/>
      <c r="I20" s="204"/>
      <c r="J20" s="204"/>
      <c r="K20" s="204"/>
      <c r="L20" s="204"/>
      <c r="M20" s="204"/>
      <c r="N20" s="204"/>
      <c r="O20" s="204"/>
      <c r="P20" s="204"/>
      <c r="Q20" s="204"/>
      <c r="R20" s="204"/>
      <c r="S20" s="204"/>
      <c r="T20" s="204"/>
      <c r="U20" s="204"/>
      <c r="V20" s="57" t="s">
        <v>10</v>
      </c>
    </row>
    <row r="21" spans="1:24">
      <c r="A21" s="350"/>
      <c r="B21" s="350"/>
      <c r="C21" s="350"/>
      <c r="D21" s="350"/>
      <c r="E21" s="350"/>
      <c r="F21" s="350"/>
      <c r="G21" s="350"/>
      <c r="H21" s="350"/>
      <c r="I21" s="350"/>
      <c r="J21" s="350"/>
      <c r="K21" s="350"/>
      <c r="L21" s="350"/>
      <c r="M21" s="350"/>
      <c r="N21" s="350"/>
      <c r="O21" s="350"/>
      <c r="P21" s="350"/>
      <c r="Q21" s="350"/>
      <c r="R21" s="350"/>
      <c r="S21" s="350"/>
      <c r="T21" s="350"/>
      <c r="U21" s="350"/>
      <c r="V21" s="57" t="s">
        <v>10</v>
      </c>
    </row>
    <row r="22" spans="1:24" ht="15">
      <c r="A22" s="202" t="s">
        <v>154</v>
      </c>
      <c r="B22" s="203"/>
      <c r="C22" s="203"/>
      <c r="D22" s="203"/>
      <c r="E22" s="203"/>
      <c r="F22" s="203"/>
      <c r="G22" s="203"/>
      <c r="H22" s="203"/>
      <c r="I22" s="203"/>
      <c r="J22" s="203"/>
      <c r="K22" s="203"/>
      <c r="L22" s="203"/>
      <c r="M22" s="203"/>
      <c r="N22" s="203"/>
      <c r="O22" s="203"/>
      <c r="P22" s="203"/>
      <c r="Q22" s="203"/>
      <c r="R22" s="203"/>
      <c r="S22" s="203"/>
      <c r="T22" s="203"/>
      <c r="U22" s="203"/>
      <c r="V22" s="57" t="s">
        <v>10</v>
      </c>
    </row>
    <row r="23" spans="1:24">
      <c r="A23" s="356" t="s">
        <v>162</v>
      </c>
      <c r="B23" s="356"/>
      <c r="C23" s="356"/>
      <c r="D23" s="356"/>
      <c r="E23" s="246"/>
      <c r="F23" s="246"/>
      <c r="G23" s="246"/>
      <c r="H23" s="195"/>
      <c r="I23" s="195"/>
      <c r="J23" s="195"/>
      <c r="K23" s="195"/>
      <c r="L23" s="195"/>
      <c r="M23" s="195"/>
      <c r="N23" s="195"/>
      <c r="O23" s="195"/>
      <c r="P23" s="195"/>
      <c r="Q23" s="195"/>
      <c r="R23" s="195"/>
      <c r="S23" s="195"/>
      <c r="T23" s="195"/>
      <c r="U23" s="195"/>
      <c r="V23" s="57" t="s">
        <v>10</v>
      </c>
    </row>
    <row r="24" spans="1:24">
      <c r="A24" s="346"/>
      <c r="B24" s="346"/>
      <c r="C24" s="346"/>
      <c r="D24" s="346"/>
      <c r="E24" s="346"/>
      <c r="F24" s="346"/>
      <c r="G24" s="346"/>
      <c r="H24" s="346"/>
      <c r="I24" s="346"/>
      <c r="J24" s="346"/>
      <c r="K24" s="346"/>
      <c r="L24" s="346"/>
      <c r="M24" s="346"/>
      <c r="N24" s="346"/>
      <c r="O24" s="346"/>
      <c r="P24" s="346"/>
      <c r="Q24" s="346"/>
      <c r="R24" s="346"/>
      <c r="S24" s="346"/>
      <c r="T24" s="346"/>
      <c r="U24" s="346"/>
      <c r="V24" s="57" t="s">
        <v>10</v>
      </c>
    </row>
    <row r="25" spans="1:24">
      <c r="V25" s="57" t="s">
        <v>10</v>
      </c>
    </row>
    <row r="26" spans="1:24">
      <c r="V26" s="1" t="s">
        <v>11</v>
      </c>
    </row>
  </sheetData>
  <mergeCells count="16">
    <mergeCell ref="A24:U24"/>
    <mergeCell ref="A1:U1"/>
    <mergeCell ref="A2:U2"/>
    <mergeCell ref="A3:U3"/>
    <mergeCell ref="A4:U4"/>
    <mergeCell ref="A7:A8"/>
    <mergeCell ref="B7:D7"/>
    <mergeCell ref="H7:J7"/>
    <mergeCell ref="K7:M7"/>
    <mergeCell ref="N7:P7"/>
    <mergeCell ref="S7:U7"/>
    <mergeCell ref="A21:U21"/>
    <mergeCell ref="A17:X17"/>
    <mergeCell ref="E7:G7"/>
    <mergeCell ref="A20:D20"/>
    <mergeCell ref="A23:D23"/>
  </mergeCells>
  <printOptions horizontalCentered="1"/>
  <pageMargins left="0.7" right="0.7" top="0.64" bottom="0.61" header="0.3" footer="0.3"/>
  <pageSetup scale="55" fitToHeight="0" orientation="landscape" r:id="rId1"/>
  <headerFooter>
    <oddHeader>&amp;L&amp;"Arial,Bold"&amp;12F. Crosswalk of 2013 Availability</oddHeader>
    <oddFooter>&amp;C&amp;"Arial,Regular"Exhibit F - Crosswalk of 2013 Availability</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
  <sheetViews>
    <sheetView view="pageBreakPreview" topLeftCell="F1" zoomScaleNormal="100" zoomScaleSheetLayoutView="100" workbookViewId="0">
      <selection activeCell="O1" sqref="O1:O1048576"/>
    </sheetView>
  </sheetViews>
  <sheetFormatPr defaultColWidth="9.140625" defaultRowHeight="14.25"/>
  <cols>
    <col min="1" max="1" width="37.140625" style="142" customWidth="1"/>
    <col min="2" max="3" width="8.28515625" style="142" customWidth="1"/>
    <col min="4" max="4" width="12.7109375" style="142" customWidth="1"/>
    <col min="5" max="5" width="15" style="142" customWidth="1"/>
    <col min="6" max="6" width="8.28515625" style="142" customWidth="1"/>
    <col min="7" max="7" width="9.85546875" style="142" customWidth="1"/>
    <col min="8" max="10" width="12.7109375" style="142" customWidth="1"/>
    <col min="11" max="11" width="8.28515625" style="142" customWidth="1"/>
    <col min="12" max="12" width="9.85546875" style="142" customWidth="1"/>
    <col min="13" max="13" width="12.7109375" style="142" customWidth="1"/>
    <col min="14" max="14" width="14" style="1" bestFit="1" customWidth="1"/>
    <col min="15" max="15" width="4.5703125" style="142" customWidth="1"/>
    <col min="16" max="16" width="116.7109375" style="142" customWidth="1"/>
    <col min="17" max="18" width="8.28515625" style="142" customWidth="1"/>
    <col min="19" max="19" width="12.7109375" style="142" customWidth="1"/>
    <col min="20" max="21" width="8.28515625" style="142" customWidth="1"/>
    <col min="22" max="22" width="12.7109375" style="142" customWidth="1"/>
    <col min="23" max="16384" width="9.140625" style="142"/>
  </cols>
  <sheetData>
    <row r="1" spans="1:22" ht="18">
      <c r="A1" s="295" t="s">
        <v>171</v>
      </c>
      <c r="B1" s="295"/>
      <c r="C1" s="295"/>
      <c r="D1" s="295"/>
      <c r="E1" s="295"/>
      <c r="F1" s="295"/>
      <c r="G1" s="295"/>
      <c r="H1" s="295"/>
      <c r="I1" s="295"/>
      <c r="J1" s="295"/>
      <c r="K1" s="295"/>
      <c r="L1" s="295"/>
      <c r="M1" s="3"/>
      <c r="N1" s="57" t="s">
        <v>10</v>
      </c>
      <c r="O1" s="3"/>
      <c r="P1" s="99"/>
      <c r="Q1" s="3"/>
      <c r="R1" s="3"/>
      <c r="S1" s="3"/>
      <c r="T1" s="3"/>
      <c r="U1" s="3"/>
      <c r="V1" s="3"/>
    </row>
    <row r="2" spans="1:22" ht="15">
      <c r="A2" s="296" t="s">
        <v>140</v>
      </c>
      <c r="B2" s="296"/>
      <c r="C2" s="296"/>
      <c r="D2" s="296"/>
      <c r="E2" s="296"/>
      <c r="F2" s="296"/>
      <c r="G2" s="296"/>
      <c r="H2" s="296"/>
      <c r="I2" s="296"/>
      <c r="J2" s="296"/>
      <c r="K2" s="296"/>
      <c r="L2" s="296"/>
      <c r="M2" s="4"/>
      <c r="N2" s="4"/>
      <c r="O2" s="4"/>
      <c r="P2" s="4"/>
      <c r="Q2" s="4"/>
      <c r="R2" s="4"/>
      <c r="S2" s="4"/>
      <c r="T2" s="4"/>
      <c r="U2" s="4"/>
      <c r="V2" s="4"/>
    </row>
    <row r="3" spans="1:22">
      <c r="A3" s="297" t="s">
        <v>1</v>
      </c>
      <c r="B3" s="297"/>
      <c r="C3" s="297"/>
      <c r="D3" s="297"/>
      <c r="E3" s="297"/>
      <c r="F3" s="297"/>
      <c r="G3" s="297"/>
      <c r="H3" s="297"/>
      <c r="I3" s="297"/>
      <c r="J3" s="297"/>
      <c r="K3" s="297"/>
      <c r="L3" s="297"/>
      <c r="M3" s="158"/>
      <c r="N3" s="57" t="s">
        <v>10</v>
      </c>
      <c r="O3" s="158"/>
      <c r="P3" s="100"/>
      <c r="Q3" s="158"/>
      <c r="R3" s="158"/>
      <c r="S3" s="158"/>
      <c r="T3" s="158"/>
      <c r="U3" s="158"/>
      <c r="V3" s="158"/>
    </row>
    <row r="4" spans="1:22">
      <c r="A4" s="308" t="s">
        <v>2</v>
      </c>
      <c r="B4" s="308"/>
      <c r="C4" s="308"/>
      <c r="D4" s="308"/>
      <c r="E4" s="308"/>
      <c r="F4" s="308"/>
      <c r="G4" s="308"/>
      <c r="H4" s="308"/>
      <c r="I4" s="308"/>
      <c r="J4" s="308"/>
      <c r="K4" s="308"/>
      <c r="L4" s="308"/>
      <c r="M4" s="157"/>
      <c r="N4" s="57" t="s">
        <v>10</v>
      </c>
      <c r="O4" s="157"/>
      <c r="P4" s="100"/>
      <c r="Q4" s="157"/>
      <c r="R4" s="157"/>
      <c r="S4" s="157"/>
      <c r="T4" s="157"/>
      <c r="U4" s="157"/>
      <c r="V4" s="157"/>
    </row>
    <row r="5" spans="1:22" ht="15.75" thickBot="1">
      <c r="A5" s="157"/>
      <c r="B5" s="157"/>
      <c r="C5" s="157"/>
      <c r="D5" s="157"/>
      <c r="E5" s="157"/>
      <c r="F5" s="157"/>
      <c r="G5" s="157"/>
      <c r="H5" s="157"/>
      <c r="I5" s="157"/>
      <c r="J5" s="157"/>
      <c r="K5" s="157"/>
      <c r="L5" s="157"/>
      <c r="M5" s="157"/>
      <c r="N5" s="57" t="s">
        <v>10</v>
      </c>
      <c r="O5" s="157"/>
      <c r="P5" s="101"/>
      <c r="Q5" s="157"/>
      <c r="R5" s="157"/>
      <c r="S5" s="157"/>
      <c r="T5" s="157"/>
      <c r="U5" s="157"/>
      <c r="V5" s="157"/>
    </row>
    <row r="6" spans="1:22" ht="15" thickBot="1">
      <c r="A6" s="186"/>
      <c r="B6" s="186"/>
      <c r="C6" s="186"/>
      <c r="D6" s="186"/>
      <c r="E6" s="186"/>
      <c r="F6" s="186"/>
      <c r="G6" s="186"/>
      <c r="H6" s="186"/>
      <c r="I6" s="186"/>
      <c r="J6" s="186"/>
      <c r="K6" s="186"/>
      <c r="L6" s="186"/>
      <c r="M6" s="186"/>
      <c r="N6" s="57" t="s">
        <v>10</v>
      </c>
      <c r="O6" s="157"/>
      <c r="P6" s="157"/>
      <c r="Q6" s="157"/>
      <c r="R6" s="157"/>
      <c r="S6" s="157"/>
      <c r="T6" s="157"/>
      <c r="U6" s="157"/>
      <c r="V6" s="157"/>
    </row>
    <row r="7" spans="1:22" ht="47.25" customHeight="1">
      <c r="A7" s="303" t="s">
        <v>112</v>
      </c>
      <c r="B7" s="306" t="s">
        <v>172</v>
      </c>
      <c r="C7" s="306"/>
      <c r="D7" s="306"/>
      <c r="E7" s="306" t="s">
        <v>148</v>
      </c>
      <c r="F7" s="306"/>
      <c r="G7" s="306"/>
      <c r="H7" s="216" t="s">
        <v>149</v>
      </c>
      <c r="I7" s="216" t="s">
        <v>150</v>
      </c>
      <c r="J7" s="306" t="s">
        <v>173</v>
      </c>
      <c r="K7" s="306"/>
      <c r="L7" s="307"/>
      <c r="M7" s="57" t="s">
        <v>10</v>
      </c>
      <c r="N7" s="142"/>
      <c r="O7" s="2"/>
    </row>
    <row r="8" spans="1:22" ht="28.5">
      <c r="A8" s="304"/>
      <c r="B8" s="165" t="s">
        <v>3</v>
      </c>
      <c r="C8" s="165" t="s">
        <v>152</v>
      </c>
      <c r="D8" s="165" t="s">
        <v>4</v>
      </c>
      <c r="E8" s="165" t="s">
        <v>3</v>
      </c>
      <c r="F8" s="165" t="s">
        <v>152</v>
      </c>
      <c r="G8" s="165" t="s">
        <v>4</v>
      </c>
      <c r="H8" s="165" t="s">
        <v>4</v>
      </c>
      <c r="I8" s="165" t="s">
        <v>4</v>
      </c>
      <c r="J8" s="165" t="s">
        <v>3</v>
      </c>
      <c r="K8" s="165" t="s">
        <v>152</v>
      </c>
      <c r="L8" s="168" t="s">
        <v>4</v>
      </c>
      <c r="M8" s="57" t="s">
        <v>10</v>
      </c>
      <c r="N8" s="142"/>
      <c r="O8" s="2"/>
    </row>
    <row r="9" spans="1:22">
      <c r="A9" s="166" t="s">
        <v>137</v>
      </c>
      <c r="B9" s="178">
        <v>2077</v>
      </c>
      <c r="C9" s="178">
        <v>2076</v>
      </c>
      <c r="D9" s="178">
        <v>364114</v>
      </c>
      <c r="E9" s="178">
        <v>0</v>
      </c>
      <c r="F9" s="178">
        <v>0</v>
      </c>
      <c r="G9" s="178">
        <v>0</v>
      </c>
      <c r="H9" s="178">
        <f>1826*0.7</f>
        <v>1278.1999999999998</v>
      </c>
      <c r="I9" s="178">
        <f>1500*0.7</f>
        <v>1050</v>
      </c>
      <c r="J9" s="178">
        <f t="shared" ref="J9:K10" si="0">B9+E9</f>
        <v>2077</v>
      </c>
      <c r="K9" s="178">
        <f t="shared" si="0"/>
        <v>2076</v>
      </c>
      <c r="L9" s="179">
        <f t="shared" ref="L9:L12" si="1">D9+G9+H9+I9</f>
        <v>366442.2</v>
      </c>
      <c r="M9" s="57" t="s">
        <v>10</v>
      </c>
      <c r="N9" s="142"/>
      <c r="O9" s="187"/>
    </row>
    <row r="10" spans="1:22">
      <c r="A10" s="167" t="s">
        <v>138</v>
      </c>
      <c r="B10" s="147">
        <v>1050</v>
      </c>
      <c r="C10" s="147">
        <v>998</v>
      </c>
      <c r="D10" s="147">
        <v>149886</v>
      </c>
      <c r="E10" s="147">
        <v>0</v>
      </c>
      <c r="F10" s="147">
        <v>0</v>
      </c>
      <c r="G10" s="147">
        <v>0</v>
      </c>
      <c r="H10" s="147">
        <f>1826*0.3</f>
        <v>547.79999999999995</v>
      </c>
      <c r="I10" s="147">
        <f>1500*0.3</f>
        <v>450</v>
      </c>
      <c r="J10" s="147">
        <f t="shared" si="0"/>
        <v>1050</v>
      </c>
      <c r="K10" s="147">
        <f t="shared" si="0"/>
        <v>998</v>
      </c>
      <c r="L10" s="145">
        <f t="shared" si="1"/>
        <v>150883.79999999999</v>
      </c>
      <c r="M10" s="57" t="s">
        <v>10</v>
      </c>
      <c r="N10" s="142"/>
      <c r="O10" s="187"/>
    </row>
    <row r="11" spans="1:22" ht="15">
      <c r="A11" s="10" t="s">
        <v>109</v>
      </c>
      <c r="B11" s="120">
        <f t="shared" ref="B11:K11" si="2">SUM(B9:B10)</f>
        <v>3127</v>
      </c>
      <c r="C11" s="120">
        <f t="shared" si="2"/>
        <v>3074</v>
      </c>
      <c r="D11" s="120">
        <f t="shared" si="2"/>
        <v>514000</v>
      </c>
      <c r="E11" s="120">
        <f t="shared" si="2"/>
        <v>0</v>
      </c>
      <c r="F11" s="120">
        <f t="shared" si="2"/>
        <v>0</v>
      </c>
      <c r="G11" s="120">
        <f t="shared" si="2"/>
        <v>0</v>
      </c>
      <c r="H11" s="120">
        <f t="shared" si="2"/>
        <v>1825.9999999999998</v>
      </c>
      <c r="I11" s="120">
        <f t="shared" si="2"/>
        <v>1500</v>
      </c>
      <c r="J11" s="120">
        <f t="shared" si="2"/>
        <v>3127</v>
      </c>
      <c r="K11" s="120">
        <f t="shared" si="2"/>
        <v>3074</v>
      </c>
      <c r="L11" s="121">
        <f t="shared" si="1"/>
        <v>517326</v>
      </c>
      <c r="M11" s="57" t="s">
        <v>10</v>
      </c>
      <c r="N11" s="142"/>
      <c r="O11" s="2"/>
    </row>
    <row r="12" spans="1:22">
      <c r="A12" s="221" t="s">
        <v>108</v>
      </c>
      <c r="B12" s="178"/>
      <c r="C12" s="178"/>
      <c r="D12" s="178">
        <v>0</v>
      </c>
      <c r="E12" s="178"/>
      <c r="F12" s="178"/>
      <c r="G12" s="178"/>
      <c r="H12" s="178"/>
      <c r="I12" s="178"/>
      <c r="J12" s="178"/>
      <c r="K12" s="178"/>
      <c r="L12" s="179">
        <f t="shared" si="1"/>
        <v>0</v>
      </c>
      <c r="M12" s="57" t="s">
        <v>10</v>
      </c>
      <c r="N12" s="142"/>
    </row>
    <row r="13" spans="1:22" ht="15">
      <c r="A13" s="222" t="s">
        <v>121</v>
      </c>
      <c r="B13" s="180"/>
      <c r="C13" s="180"/>
      <c r="D13" s="180">
        <f>SUM(D11:D12)</f>
        <v>514000</v>
      </c>
      <c r="E13" s="180"/>
      <c r="F13" s="180"/>
      <c r="G13" s="180">
        <f>G11</f>
        <v>0</v>
      </c>
      <c r="H13" s="180">
        <f>H11</f>
        <v>1825.9999999999998</v>
      </c>
      <c r="I13" s="180">
        <f>I11</f>
        <v>1500</v>
      </c>
      <c r="J13" s="180"/>
      <c r="K13" s="180"/>
      <c r="L13" s="181">
        <f>D13+G13+H13+I13</f>
        <v>517326</v>
      </c>
      <c r="M13" s="57" t="s">
        <v>10</v>
      </c>
      <c r="N13" s="142"/>
      <c r="O13" s="17"/>
    </row>
    <row r="14" spans="1:22">
      <c r="A14" s="189" t="s">
        <v>14</v>
      </c>
      <c r="B14" s="190"/>
      <c r="C14" s="190">
        <v>0</v>
      </c>
      <c r="D14" s="190"/>
      <c r="E14" s="190"/>
      <c r="F14" s="190">
        <v>0</v>
      </c>
      <c r="G14" s="190"/>
      <c r="H14" s="190">
        <v>0</v>
      </c>
      <c r="I14" s="190"/>
      <c r="J14" s="190"/>
      <c r="K14" s="190">
        <f>C14+F14</f>
        <v>0</v>
      </c>
      <c r="L14" s="191"/>
      <c r="M14" s="57" t="s">
        <v>10</v>
      </c>
      <c r="N14" s="142"/>
    </row>
    <row r="15" spans="1:22">
      <c r="A15" s="167" t="s">
        <v>110</v>
      </c>
      <c r="B15" s="147"/>
      <c r="C15" s="147">
        <f>C11+C14</f>
        <v>3074</v>
      </c>
      <c r="D15" s="147"/>
      <c r="E15" s="147"/>
      <c r="F15" s="147">
        <f>F11+F14</f>
        <v>0</v>
      </c>
      <c r="G15" s="147"/>
      <c r="H15" s="147">
        <f>H11+H14</f>
        <v>1825.9999999999998</v>
      </c>
      <c r="I15" s="147"/>
      <c r="J15" s="147"/>
      <c r="K15" s="147">
        <f>K11+K14</f>
        <v>3074</v>
      </c>
      <c r="L15" s="145"/>
      <c r="M15" s="57" t="s">
        <v>10</v>
      </c>
      <c r="N15" s="142"/>
    </row>
    <row r="16" spans="1:22">
      <c r="A16" s="167"/>
      <c r="B16" s="147"/>
      <c r="C16" s="147"/>
      <c r="D16" s="147"/>
      <c r="E16" s="147"/>
      <c r="F16" s="147"/>
      <c r="G16" s="147"/>
      <c r="H16" s="147"/>
      <c r="I16" s="147"/>
      <c r="J16" s="147"/>
      <c r="K16" s="147"/>
      <c r="L16" s="145"/>
      <c r="M16" s="57" t="s">
        <v>10</v>
      </c>
      <c r="N16" s="142"/>
    </row>
    <row r="17" spans="1:14" ht="15" thickBot="1">
      <c r="A17" s="192" t="s">
        <v>111</v>
      </c>
      <c r="B17" s="193"/>
      <c r="C17" s="193">
        <f>+C15</f>
        <v>3074</v>
      </c>
      <c r="D17" s="193"/>
      <c r="E17" s="193"/>
      <c r="F17" s="193">
        <f>+F15</f>
        <v>0</v>
      </c>
      <c r="G17" s="193"/>
      <c r="H17" s="193">
        <f>+H15</f>
        <v>1825.9999999999998</v>
      </c>
      <c r="I17" s="193"/>
      <c r="J17" s="193"/>
      <c r="K17" s="193">
        <f>+K15</f>
        <v>3074</v>
      </c>
      <c r="L17" s="194"/>
      <c r="M17" s="57" t="s">
        <v>10</v>
      </c>
      <c r="N17" s="142"/>
    </row>
    <row r="18" spans="1:14">
      <c r="M18" s="57" t="s">
        <v>10</v>
      </c>
    </row>
    <row r="19" spans="1:14" ht="15">
      <c r="A19" s="2" t="s">
        <v>153</v>
      </c>
      <c r="M19" s="57" t="s">
        <v>10</v>
      </c>
    </row>
    <row r="20" spans="1:14">
      <c r="A20" s="355" t="s">
        <v>181</v>
      </c>
      <c r="B20" s="355"/>
      <c r="C20" s="355"/>
      <c r="D20" s="355"/>
      <c r="E20" s="195"/>
      <c r="F20" s="195"/>
      <c r="G20" s="195"/>
      <c r="H20" s="195"/>
      <c r="I20" s="195"/>
      <c r="J20" s="195"/>
      <c r="K20" s="195"/>
      <c r="L20" s="195"/>
      <c r="M20" s="57" t="s">
        <v>10</v>
      </c>
    </row>
    <row r="21" spans="1:14">
      <c r="A21" s="217"/>
      <c r="B21" s="217"/>
      <c r="C21" s="217"/>
      <c r="D21" s="217"/>
      <c r="E21" s="217"/>
      <c r="F21" s="217"/>
      <c r="G21" s="217"/>
      <c r="H21" s="217"/>
      <c r="I21" s="217"/>
      <c r="J21" s="217"/>
      <c r="K21" s="217"/>
      <c r="L21" s="217"/>
      <c r="M21" s="57" t="s">
        <v>10</v>
      </c>
    </row>
    <row r="22" spans="1:14" ht="15">
      <c r="A22" s="2" t="s">
        <v>154</v>
      </c>
      <c r="M22" s="57" t="s">
        <v>10</v>
      </c>
    </row>
    <row r="23" spans="1:14">
      <c r="A23" s="356" t="s">
        <v>162</v>
      </c>
      <c r="B23" s="356"/>
      <c r="C23" s="356"/>
      <c r="D23" s="356"/>
      <c r="E23" s="195"/>
      <c r="F23" s="195"/>
      <c r="G23" s="195"/>
      <c r="H23" s="195"/>
      <c r="I23" s="195"/>
      <c r="J23" s="195"/>
      <c r="K23" s="195"/>
      <c r="L23" s="195"/>
      <c r="M23" s="57" t="s">
        <v>10</v>
      </c>
    </row>
    <row r="24" spans="1:14">
      <c r="M24" s="1" t="s">
        <v>11</v>
      </c>
    </row>
    <row r="25" spans="1:14">
      <c r="M25" s="1"/>
      <c r="N25" s="57"/>
    </row>
  </sheetData>
  <mergeCells count="10">
    <mergeCell ref="A20:D20"/>
    <mergeCell ref="A23:D23"/>
    <mergeCell ref="A1:L1"/>
    <mergeCell ref="A3:L3"/>
    <mergeCell ref="A4:L4"/>
    <mergeCell ref="A7:A8"/>
    <mergeCell ref="B7:D7"/>
    <mergeCell ref="E7:G7"/>
    <mergeCell ref="J7:L7"/>
    <mergeCell ref="A2:L2"/>
  </mergeCells>
  <printOptions horizontalCentered="1"/>
  <pageMargins left="0.7" right="0.7" top="0.66" bottom="0.66" header="0.3" footer="0.3"/>
  <pageSetup scale="67" orientation="landscape" r:id="rId1"/>
  <headerFooter>
    <oddHeader>&amp;L&amp;"Arial,Bold"&amp;12G. Crosswalk of 2014 Availability</oddHeader>
    <oddFooter>&amp;C&amp;"Arial,Regular"Exhibit G - Crosswalk of 2014 Availability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
  <sheetViews>
    <sheetView view="pageBreakPreview" topLeftCell="E1" zoomScaleNormal="100" zoomScaleSheetLayoutView="100" workbookViewId="0">
      <selection activeCell="P1" sqref="P1:P1048576"/>
    </sheetView>
  </sheetViews>
  <sheetFormatPr defaultColWidth="9.140625" defaultRowHeight="14.25"/>
  <cols>
    <col min="1" max="1" width="47.85546875" style="142" customWidth="1"/>
    <col min="2" max="3" width="8.28515625" style="142" customWidth="1"/>
    <col min="4" max="4" width="12.7109375" style="142" customWidth="1"/>
    <col min="5" max="6" width="8.28515625" style="142" customWidth="1"/>
    <col min="7" max="7" width="12.7109375" style="142" customWidth="1"/>
    <col min="8" max="9" width="8.28515625" style="142" customWidth="1"/>
    <col min="10" max="10" width="12.7109375" style="142" customWidth="1"/>
    <col min="11" max="12" width="8.28515625" style="142" customWidth="1"/>
    <col min="13" max="13" width="12.7109375" style="142" customWidth="1"/>
    <col min="14" max="14" width="14" style="1" bestFit="1" customWidth="1"/>
    <col min="15" max="15" width="4.5703125" style="142" customWidth="1"/>
    <col min="16" max="16" width="116.7109375" style="142" customWidth="1"/>
    <col min="17" max="18" width="8.28515625" style="142" customWidth="1"/>
    <col min="19" max="19" width="12.7109375" style="142" customWidth="1"/>
    <col min="20" max="21" width="8.28515625" style="142" customWidth="1"/>
    <col min="22" max="22" width="12.7109375" style="142" customWidth="1"/>
    <col min="23" max="16384" width="9.140625" style="142"/>
  </cols>
  <sheetData>
    <row r="1" spans="1:22" ht="18">
      <c r="A1" s="295" t="s">
        <v>155</v>
      </c>
      <c r="B1" s="295"/>
      <c r="C1" s="295"/>
      <c r="D1" s="295"/>
      <c r="E1" s="295"/>
      <c r="F1" s="295"/>
      <c r="G1" s="295"/>
      <c r="H1" s="295"/>
      <c r="I1" s="295"/>
      <c r="J1" s="295"/>
      <c r="K1" s="295"/>
      <c r="L1" s="295"/>
      <c r="M1" s="295"/>
      <c r="N1" s="57" t="s">
        <v>10</v>
      </c>
      <c r="O1" s="3"/>
      <c r="P1" s="99"/>
      <c r="Q1" s="3"/>
      <c r="R1" s="3"/>
      <c r="S1" s="3"/>
      <c r="T1" s="3"/>
      <c r="U1" s="3"/>
      <c r="V1" s="3"/>
    </row>
    <row r="2" spans="1:22" ht="15">
      <c r="A2" s="296" t="s">
        <v>140</v>
      </c>
      <c r="B2" s="296"/>
      <c r="C2" s="296"/>
      <c r="D2" s="296"/>
      <c r="E2" s="296"/>
      <c r="F2" s="296"/>
      <c r="G2" s="296"/>
      <c r="H2" s="296"/>
      <c r="I2" s="296"/>
      <c r="J2" s="296"/>
      <c r="K2" s="296"/>
      <c r="L2" s="296"/>
      <c r="M2" s="296"/>
      <c r="N2" s="57" t="s">
        <v>10</v>
      </c>
      <c r="O2" s="4"/>
      <c r="P2" s="100"/>
      <c r="Q2" s="4"/>
      <c r="R2" s="4"/>
      <c r="S2" s="4"/>
      <c r="T2" s="4"/>
      <c r="U2" s="4"/>
      <c r="V2" s="4"/>
    </row>
    <row r="3" spans="1:22">
      <c r="A3" s="297" t="s">
        <v>1</v>
      </c>
      <c r="B3" s="297"/>
      <c r="C3" s="297"/>
      <c r="D3" s="297"/>
      <c r="E3" s="297"/>
      <c r="F3" s="297"/>
      <c r="G3" s="297"/>
      <c r="H3" s="297"/>
      <c r="I3" s="297"/>
      <c r="J3" s="297"/>
      <c r="K3" s="297"/>
      <c r="L3" s="297"/>
      <c r="M3" s="297"/>
      <c r="N3" s="57" t="s">
        <v>10</v>
      </c>
      <c r="O3" s="158"/>
      <c r="P3" s="100"/>
      <c r="Q3" s="158"/>
      <c r="R3" s="158"/>
      <c r="S3" s="158"/>
      <c r="T3" s="158"/>
      <c r="U3" s="158"/>
      <c r="V3" s="158"/>
    </row>
    <row r="4" spans="1:22">
      <c r="A4" s="308" t="s">
        <v>2</v>
      </c>
      <c r="B4" s="308"/>
      <c r="C4" s="308"/>
      <c r="D4" s="308"/>
      <c r="E4" s="308"/>
      <c r="F4" s="308"/>
      <c r="G4" s="308"/>
      <c r="H4" s="308"/>
      <c r="I4" s="308"/>
      <c r="J4" s="308"/>
      <c r="K4" s="308"/>
      <c r="L4" s="308"/>
      <c r="M4" s="308"/>
      <c r="N4" s="57" t="s">
        <v>10</v>
      </c>
      <c r="O4" s="157"/>
      <c r="P4" s="100"/>
      <c r="Q4" s="157"/>
      <c r="R4" s="157"/>
      <c r="S4" s="157"/>
      <c r="T4" s="157"/>
      <c r="U4" s="157"/>
      <c r="V4" s="157"/>
    </row>
    <row r="5" spans="1:22" ht="15.75" thickBot="1">
      <c r="A5" s="308"/>
      <c r="B5" s="308"/>
      <c r="C5" s="308"/>
      <c r="D5" s="308"/>
      <c r="E5" s="308"/>
      <c r="F5" s="308"/>
      <c r="G5" s="308"/>
      <c r="H5" s="308"/>
      <c r="I5" s="308"/>
      <c r="J5" s="308"/>
      <c r="K5" s="308"/>
      <c r="L5" s="308"/>
      <c r="M5" s="308"/>
      <c r="N5" s="57" t="s">
        <v>10</v>
      </c>
      <c r="O5" s="157"/>
      <c r="P5" s="101"/>
      <c r="Q5" s="157"/>
      <c r="R5" s="157"/>
      <c r="S5" s="157"/>
      <c r="T5" s="157"/>
      <c r="U5" s="157"/>
      <c r="V5" s="157"/>
    </row>
    <row r="6" spans="1:22" ht="15" thickBot="1">
      <c r="A6" s="308"/>
      <c r="B6" s="308"/>
      <c r="C6" s="308"/>
      <c r="D6" s="308"/>
      <c r="E6" s="308"/>
      <c r="F6" s="308"/>
      <c r="G6" s="308"/>
      <c r="H6" s="308"/>
      <c r="I6" s="308"/>
      <c r="J6" s="308"/>
      <c r="K6" s="308"/>
      <c r="L6" s="308"/>
      <c r="M6" s="308"/>
      <c r="N6" s="57" t="s">
        <v>10</v>
      </c>
      <c r="O6" s="157"/>
      <c r="P6" s="157"/>
      <c r="Q6" s="157"/>
      <c r="R6" s="157"/>
      <c r="S6" s="157"/>
      <c r="T6" s="157"/>
      <c r="U6" s="157"/>
      <c r="V6" s="157"/>
    </row>
    <row r="7" spans="1:22" ht="15">
      <c r="A7" s="303" t="s">
        <v>156</v>
      </c>
      <c r="B7" s="306" t="s">
        <v>151</v>
      </c>
      <c r="C7" s="306"/>
      <c r="D7" s="306"/>
      <c r="E7" s="306" t="s">
        <v>157</v>
      </c>
      <c r="F7" s="306"/>
      <c r="G7" s="306"/>
      <c r="H7" s="306" t="s">
        <v>135</v>
      </c>
      <c r="I7" s="306"/>
      <c r="J7" s="306"/>
      <c r="K7" s="306" t="s">
        <v>30</v>
      </c>
      <c r="L7" s="306"/>
      <c r="M7" s="307"/>
      <c r="N7" s="57" t="s">
        <v>10</v>
      </c>
      <c r="P7" s="2"/>
    </row>
    <row r="8" spans="1:22" ht="28.5">
      <c r="A8" s="304"/>
      <c r="B8" s="165" t="s">
        <v>31</v>
      </c>
      <c r="C8" s="165" t="s">
        <v>158</v>
      </c>
      <c r="D8" s="165" t="s">
        <v>4</v>
      </c>
      <c r="E8" s="165" t="s">
        <v>31</v>
      </c>
      <c r="F8" s="165" t="s">
        <v>158</v>
      </c>
      <c r="G8" s="165" t="s">
        <v>4</v>
      </c>
      <c r="H8" s="165" t="s">
        <v>31</v>
      </c>
      <c r="I8" s="165" t="s">
        <v>158</v>
      </c>
      <c r="J8" s="165" t="s">
        <v>4</v>
      </c>
      <c r="K8" s="165" t="s">
        <v>31</v>
      </c>
      <c r="L8" s="165" t="s">
        <v>158</v>
      </c>
      <c r="M8" s="168" t="s">
        <v>4</v>
      </c>
      <c r="N8" s="57" t="s">
        <v>10</v>
      </c>
      <c r="P8" s="195"/>
    </row>
    <row r="9" spans="1:22" ht="15">
      <c r="A9" s="196" t="s">
        <v>160</v>
      </c>
      <c r="B9" s="178">
        <v>0</v>
      </c>
      <c r="C9" s="178">
        <v>0</v>
      </c>
      <c r="D9" s="178">
        <v>52827</v>
      </c>
      <c r="E9" s="178">
        <v>0</v>
      </c>
      <c r="F9" s="178">
        <v>0</v>
      </c>
      <c r="G9" s="178">
        <v>47386</v>
      </c>
      <c r="H9" s="178">
        <v>0</v>
      </c>
      <c r="I9" s="178">
        <v>0</v>
      </c>
      <c r="J9" s="178">
        <v>47386</v>
      </c>
      <c r="K9" s="178">
        <f>H9-E9</f>
        <v>0</v>
      </c>
      <c r="L9" s="178">
        <f t="shared" ref="L9:M11" si="0">I9-F9</f>
        <v>0</v>
      </c>
      <c r="M9" s="179">
        <f t="shared" si="0"/>
        <v>0</v>
      </c>
      <c r="N9" s="57" t="s">
        <v>10</v>
      </c>
      <c r="P9" s="2"/>
    </row>
    <row r="10" spans="1:22">
      <c r="A10" s="167" t="s">
        <v>161</v>
      </c>
      <c r="B10" s="147">
        <v>0</v>
      </c>
      <c r="C10" s="147">
        <v>0</v>
      </c>
      <c r="D10" s="147">
        <v>300</v>
      </c>
      <c r="E10" s="147">
        <v>0</v>
      </c>
      <c r="F10" s="147">
        <v>0</v>
      </c>
      <c r="G10" s="147">
        <v>300</v>
      </c>
      <c r="H10" s="147">
        <v>0</v>
      </c>
      <c r="I10" s="147">
        <v>0</v>
      </c>
      <c r="J10" s="147">
        <v>300</v>
      </c>
      <c r="K10" s="147">
        <f>H10-E10</f>
        <v>0</v>
      </c>
      <c r="L10" s="147">
        <f t="shared" si="0"/>
        <v>0</v>
      </c>
      <c r="M10" s="145">
        <f t="shared" si="0"/>
        <v>0</v>
      </c>
      <c r="N10" s="57" t="s">
        <v>10</v>
      </c>
    </row>
    <row r="11" spans="1:22">
      <c r="A11" s="167" t="s">
        <v>197</v>
      </c>
      <c r="B11" s="147">
        <v>0</v>
      </c>
      <c r="C11" s="147">
        <v>0</v>
      </c>
      <c r="D11" s="147">
        <v>750</v>
      </c>
      <c r="E11" s="147">
        <v>0</v>
      </c>
      <c r="F11" s="147">
        <v>0</v>
      </c>
      <c r="G11" s="147">
        <v>750</v>
      </c>
      <c r="H11" s="147">
        <v>0</v>
      </c>
      <c r="I11" s="147">
        <v>0</v>
      </c>
      <c r="J11" s="147">
        <v>750</v>
      </c>
      <c r="K11" s="147">
        <f>H11-E11</f>
        <v>0</v>
      </c>
      <c r="L11" s="147">
        <f t="shared" si="0"/>
        <v>0</v>
      </c>
      <c r="M11" s="145">
        <f t="shared" si="0"/>
        <v>0</v>
      </c>
      <c r="N11" s="57" t="s">
        <v>10</v>
      </c>
    </row>
    <row r="12" spans="1:22" ht="15">
      <c r="A12" s="10" t="s">
        <v>159</v>
      </c>
      <c r="B12" s="120">
        <f t="shared" ref="B12:M12" si="1">SUM(B9:B11)</f>
        <v>0</v>
      </c>
      <c r="C12" s="120">
        <f t="shared" si="1"/>
        <v>0</v>
      </c>
      <c r="D12" s="120">
        <f t="shared" si="1"/>
        <v>53877</v>
      </c>
      <c r="E12" s="120">
        <f t="shared" si="1"/>
        <v>0</v>
      </c>
      <c r="F12" s="120">
        <f t="shared" si="1"/>
        <v>0</v>
      </c>
      <c r="G12" s="120">
        <f t="shared" si="1"/>
        <v>48436</v>
      </c>
      <c r="H12" s="120">
        <f t="shared" si="1"/>
        <v>0</v>
      </c>
      <c r="I12" s="120">
        <f t="shared" si="1"/>
        <v>0</v>
      </c>
      <c r="J12" s="120">
        <f t="shared" si="1"/>
        <v>48436</v>
      </c>
      <c r="K12" s="120">
        <f t="shared" si="1"/>
        <v>0</v>
      </c>
      <c r="L12" s="120">
        <f t="shared" si="1"/>
        <v>0</v>
      </c>
      <c r="M12" s="121">
        <f t="shared" si="1"/>
        <v>0</v>
      </c>
      <c r="N12" s="57" t="s">
        <v>10</v>
      </c>
    </row>
  </sheetData>
  <mergeCells count="11">
    <mergeCell ref="A7:A8"/>
    <mergeCell ref="B7:D7"/>
    <mergeCell ref="E7:G7"/>
    <mergeCell ref="H7:J7"/>
    <mergeCell ref="K7:M7"/>
    <mergeCell ref="A6:M6"/>
    <mergeCell ref="A1:M1"/>
    <mergeCell ref="A2:M2"/>
    <mergeCell ref="A3:M3"/>
    <mergeCell ref="A4:M4"/>
    <mergeCell ref="A5:M5"/>
  </mergeCells>
  <printOptions horizontalCentered="1"/>
  <pageMargins left="0.7" right="0.7" top="0.75" bottom="0.75" header="0.3" footer="0.3"/>
  <pageSetup scale="74" orientation="landscape" r:id="rId1"/>
  <headerFooter>
    <oddHeader>&amp;L&amp;"Arial,Bold"&amp;12H. Summary of Reimbursable Resources</oddHeader>
    <oddFooter>&amp;C&amp;"Arial,Regular"Exhibit H - Summary of Reimbursable Resources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A-1. Organization Chart</vt:lpstr>
      <vt:lpstr>B. Summ of Req.</vt:lpstr>
      <vt:lpstr>B. Summ of Req. by DU</vt:lpstr>
      <vt:lpstr>C. Program Changes by DU </vt:lpstr>
      <vt:lpstr>D. Strategic Goals &amp; Objectives</vt:lpstr>
      <vt:lpstr>E. ATB Justification</vt:lpstr>
      <vt:lpstr>F. 2013 Crosswalk</vt:lpstr>
      <vt:lpstr>G. 2014 Crosswalk</vt:lpstr>
      <vt:lpstr>H. Reimbursable Resources</vt:lpstr>
      <vt:lpstr>I. Permanent Positions</vt:lpstr>
      <vt:lpstr>J. Financial Analysis</vt:lpstr>
      <vt:lpstr>K. Summary by OC </vt:lpstr>
      <vt:lpstr>L. Studies </vt:lpstr>
      <vt:lpstr>'A-1. Organization Chart'!Print_Area</vt:lpstr>
      <vt:lpstr>'B. Summ of Req.'!Print_Area</vt:lpstr>
      <vt:lpstr>'B. Summ of Req. by DU'!Print_Area</vt:lpstr>
      <vt:lpstr>'C. Program Changes by DU '!Print_Area</vt:lpstr>
      <vt:lpstr>'D. Strategic Goals &amp; Objectives'!Print_Area</vt:lpstr>
      <vt:lpstr>'E. ATB Justification'!Print_Area</vt:lpstr>
      <vt:lpstr>'F. 2013 Crosswalk'!Print_Area</vt:lpstr>
      <vt:lpstr>'G. 2014 Crosswalk'!Print_Area</vt:lpstr>
      <vt:lpstr>'H. Reimbursable Resources'!Print_Area</vt:lpstr>
      <vt:lpstr>'I. Permanent Positions'!Print_Area</vt:lpstr>
      <vt:lpstr>'J. Financial Analysis'!Print_Area</vt:lpstr>
      <vt:lpstr>'K. Summary by OC '!Print_Area</vt:lpstr>
      <vt:lpstr>'L. Studies '!Print_Area</vt:lpstr>
      <vt:lpstr>'E. ATB Justification'!Print_Titles</vt:lpstr>
      <vt:lpstr>'J. Financial Analysis'!Print_Titles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2014-03-07T17:28:59Z</cp:lastPrinted>
  <dcterms:created xsi:type="dcterms:W3CDTF">2012-12-06T16:08:32Z</dcterms:created>
  <dcterms:modified xsi:type="dcterms:W3CDTF">2014-03-11T16:16:06Z</dcterms:modified>
</cp:coreProperties>
</file>