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hidePivotFieldList="1" defaultThemeVersion="124226"/>
  <mc:AlternateContent xmlns:mc="http://schemas.openxmlformats.org/markup-compatibility/2006">
    <mc:Choice Requires="x15">
      <x15ac:absPath xmlns:x15ac="http://schemas.microsoft.com/office/spreadsheetml/2010/11/ac" url="C:\Users\pasanders\Desktop\"/>
    </mc:Choice>
  </mc:AlternateContent>
  <xr:revisionPtr revIDLastSave="0" documentId="8_{ED1D79C2-D2C4-4821-8A85-A6819A0978D5}" xr6:coauthVersionLast="47" xr6:coauthVersionMax="47" xr10:uidLastSave="{00000000-0000-0000-0000-000000000000}"/>
  <bookViews>
    <workbookView xWindow="28680" yWindow="-120" windowWidth="29040" windowHeight="17640" tabRatio="757" xr2:uid="{00000000-000D-0000-FFFF-FFFF00000000}"/>
  </bookViews>
  <sheets>
    <sheet name="SUBMISSION FORM" sheetId="25" r:id="rId1"/>
    <sheet name="Sheet A" sheetId="27" r:id="rId2"/>
    <sheet name="Sheet B" sheetId="28" r:id="rId3"/>
    <sheet name="Sheet C" sheetId="29" r:id="rId4"/>
    <sheet name="Sheet D" sheetId="30" r:id="rId5"/>
    <sheet name="Sheet5" sheetId="31" r:id="rId6"/>
    <sheet name="M&amp;IE" sheetId="26" state="hidden" r:id="rId7"/>
    <sheet name="Drop-downs " sheetId="23" state="hidden" r:id="rId8"/>
  </sheets>
  <definedNames>
    <definedName name="AlaskaHawaii">'Drop-downs '!$M$4:$M$6</definedName>
    <definedName name="Blank">'Drop-downs '!$G$4</definedName>
    <definedName name="Blanket">'Drop-downs '!$D$4:$D$7</definedName>
    <definedName name="CA">'Drop-downs '!$R$4:$R$6</definedName>
    <definedName name="Component">'Drop-downs '!$B$4:$B$69</definedName>
    <definedName name="Country">'Drop-downs '!$E$4:$E$255</definedName>
    <definedName name="DOD">'Drop-downs '!$W$4:$W$304</definedName>
    <definedName name="DOS">'Drop-downs '!$X$4:$X$304</definedName>
    <definedName name="Facility_Type">'Drop-downs '!$Q$4:$Q$6</definedName>
    <definedName name="Form_Type">'Drop-downs '!$C$4:$C$6</definedName>
    <definedName name="GSA">'Drop-downs '!$V$4:$V$10</definedName>
    <definedName name="Just_Non_Fed">'Drop-downs '!$Y$4:$Y$8</definedName>
    <definedName name="Multiple_Locations">'Drop-downs '!$H$4:$H$5</definedName>
    <definedName name="NA_OutsideUS">'Drop-downs '!$P$4</definedName>
    <definedName name="Possessions">'Drop-downs '!$O$4:$O$22</definedName>
    <definedName name="_xlnm.Print_Area" localSheetId="0">'SUBMISSION FORM'!$A$1:$M$141</definedName>
    <definedName name="Procurement">'Drop-downs '!$T$4:$T$8</definedName>
    <definedName name="Reporting_Period">'Drop-downs '!$S$4:$S$16</definedName>
    <definedName name="Research">'Drop-downs '!$U$4:$U$7</definedName>
    <definedName name="States">'Drop-downs '!$K$4:$K$54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0" i="30" l="1"/>
  <c r="L9" i="30"/>
  <c r="L8" i="30"/>
  <c r="L7" i="30"/>
  <c r="I10" i="30"/>
  <c r="I9" i="30"/>
  <c r="I8" i="30"/>
  <c r="I7" i="30"/>
  <c r="G10" i="30"/>
  <c r="G9" i="30"/>
  <c r="G8" i="30"/>
  <c r="G7" i="30"/>
  <c r="K15" i="30"/>
  <c r="J15" i="30"/>
  <c r="I13" i="30"/>
  <c r="E13" i="30"/>
  <c r="G13" i="30" s="1"/>
  <c r="L13" i="30" s="1"/>
  <c r="I12" i="30"/>
  <c r="E12" i="30"/>
  <c r="G12" i="30" s="1"/>
  <c r="I11" i="30"/>
  <c r="E11" i="30"/>
  <c r="G11" i="30" s="1"/>
  <c r="L11" i="30" s="1"/>
  <c r="I6" i="30"/>
  <c r="E6" i="30"/>
  <c r="G6" i="30" s="1"/>
  <c r="I5" i="30"/>
  <c r="E5" i="30"/>
  <c r="G5" i="30" s="1"/>
  <c r="L5" i="30" s="1"/>
  <c r="I4" i="30"/>
  <c r="E4" i="30"/>
  <c r="G4" i="30" s="1"/>
  <c r="L4" i="30" s="1"/>
  <c r="B30" i="29"/>
  <c r="B7" i="29"/>
  <c r="F15" i="28"/>
  <c r="F14" i="28"/>
  <c r="F13" i="28"/>
  <c r="F12" i="28"/>
  <c r="F11" i="28"/>
  <c r="F10" i="28"/>
  <c r="F9" i="28"/>
  <c r="F8" i="28"/>
  <c r="F7" i="28"/>
  <c r="F6" i="28"/>
  <c r="F5" i="28"/>
  <c r="F4" i="28"/>
  <c r="F3" i="28"/>
  <c r="B16" i="27"/>
  <c r="B37" i="27" s="1"/>
  <c r="I15" i="30" l="1"/>
  <c r="L12" i="30"/>
  <c r="L6" i="30"/>
  <c r="G15" i="30"/>
  <c r="L15" i="30" l="1"/>
  <c r="L21" i="30" s="1"/>
  <c r="B20" i="26"/>
  <c r="B44" i="25" l="1"/>
  <c r="K31" i="25" l="1"/>
  <c r="D111" i="25" l="1"/>
  <c r="B110" i="25" l="1"/>
  <c r="D139" i="25" l="1"/>
  <c r="G77" i="25"/>
  <c r="H77" i="25"/>
  <c r="G44" i="25"/>
  <c r="L39" i="25" s="1"/>
  <c r="K39" i="25" l="1"/>
  <c r="B47" i="25" s="1"/>
  <c r="B93" i="25"/>
  <c r="D93" i="25" s="1"/>
  <c r="B94" i="25"/>
  <c r="D94" i="25" s="1"/>
  <c r="B92" i="25"/>
  <c r="G92" i="25" s="1"/>
  <c r="C87" i="25"/>
  <c r="C88" i="25"/>
  <c r="C86" i="25"/>
  <c r="C77" i="25"/>
  <c r="B77" i="25"/>
  <c r="D70" i="25"/>
  <c r="D58" i="25"/>
  <c r="D72" i="25" l="1"/>
  <c r="D112" i="25"/>
  <c r="D113" i="25"/>
  <c r="D114" i="25"/>
  <c r="D115" i="25"/>
  <c r="D116" i="25"/>
  <c r="A110" i="25" l="1"/>
  <c r="E92" i="25"/>
  <c r="D62" i="25"/>
  <c r="D60" i="25" l="1"/>
  <c r="D56" i="25"/>
  <c r="I56" i="25" l="1"/>
  <c r="M56" i="25" l="1"/>
  <c r="I73" i="25"/>
  <c r="I74" i="25"/>
  <c r="I75" i="25"/>
  <c r="I76" i="25"/>
  <c r="I72" i="25"/>
  <c r="I61" i="25"/>
  <c r="I62" i="25"/>
  <c r="I63" i="25"/>
  <c r="I64" i="25"/>
  <c r="I65" i="25"/>
  <c r="I66" i="25"/>
  <c r="I67" i="25"/>
  <c r="I68" i="25"/>
  <c r="I69" i="25"/>
  <c r="I70" i="25"/>
  <c r="I60" i="25"/>
  <c r="I57" i="25"/>
  <c r="I58" i="25"/>
  <c r="D76" i="25"/>
  <c r="D73" i="25"/>
  <c r="D74" i="25"/>
  <c r="D75" i="25"/>
  <c r="D61" i="25"/>
  <c r="D63" i="25"/>
  <c r="D64" i="25"/>
  <c r="D65" i="25"/>
  <c r="D66" i="25"/>
  <c r="D67" i="25"/>
  <c r="D68" i="25"/>
  <c r="D69" i="25"/>
  <c r="M69" i="25" s="1"/>
  <c r="D57" i="25"/>
  <c r="G82" i="25"/>
  <c r="M59" i="25" l="1"/>
  <c r="L59" i="25" s="1"/>
  <c r="M68" i="25"/>
  <c r="M63" i="25"/>
  <c r="L63" i="25" s="1"/>
  <c r="I79" i="25"/>
  <c r="I77" i="25"/>
  <c r="G46" i="25" s="1"/>
  <c r="D77" i="25"/>
  <c r="J63" i="25"/>
  <c r="J70" i="25"/>
  <c r="R70" i="25" s="1"/>
  <c r="J66" i="25"/>
  <c r="R66" i="25" s="1"/>
  <c r="J68" i="25"/>
  <c r="R68" i="25" s="1"/>
  <c r="J60" i="25"/>
  <c r="J58" i="25"/>
  <c r="R58" i="25" s="1"/>
  <c r="J62" i="25"/>
  <c r="Q62" i="25" s="1"/>
  <c r="J56" i="25"/>
  <c r="R56" i="25" s="1"/>
  <c r="J67" i="25"/>
  <c r="R67" i="25" s="1"/>
  <c r="J65" i="25"/>
  <c r="R65" i="25" s="1"/>
  <c r="J76" i="25"/>
  <c r="R76" i="25" s="1"/>
  <c r="J75" i="25"/>
  <c r="R75" i="25" s="1"/>
  <c r="J64" i="25"/>
  <c r="R64" i="25" s="1"/>
  <c r="J61" i="25"/>
  <c r="Q61" i="25" s="1"/>
  <c r="J57" i="25"/>
  <c r="R57" i="25" s="1"/>
  <c r="J74" i="25"/>
  <c r="R74" i="25" s="1"/>
  <c r="J73" i="25"/>
  <c r="R73" i="25" s="1"/>
  <c r="J72" i="25"/>
  <c r="R72" i="25" s="1"/>
  <c r="J69" i="25"/>
  <c r="R69" i="25" s="1"/>
  <c r="R61" i="25" l="1"/>
  <c r="P61" i="25" s="1"/>
  <c r="R62" i="25"/>
  <c r="J77" i="25"/>
  <c r="E72" i="25"/>
  <c r="E73" i="25"/>
  <c r="B46" i="25"/>
  <c r="C110" i="25"/>
  <c r="Q74" i="25"/>
  <c r="P74" i="25" s="1"/>
  <c r="Q56" i="25"/>
  <c r="Q68" i="25"/>
  <c r="P68" i="25" s="1"/>
  <c r="Q73" i="25"/>
  <c r="P73" i="25" s="1"/>
  <c r="Q67" i="25"/>
  <c r="P67" i="25" s="1"/>
  <c r="Q60" i="25"/>
  <c r="Q63" i="25"/>
  <c r="Q72" i="25"/>
  <c r="P72" i="25" s="1"/>
  <c r="Q65" i="25"/>
  <c r="P65" i="25" s="1"/>
  <c r="Q58" i="25"/>
  <c r="P58" i="25" s="1"/>
  <c r="Q70" i="25"/>
  <c r="P70" i="25" s="1"/>
  <c r="R60" i="25"/>
  <c r="Q75" i="25"/>
  <c r="P75" i="25" s="1"/>
  <c r="Q64" i="25"/>
  <c r="P64" i="25" s="1"/>
  <c r="Q69" i="25"/>
  <c r="P69" i="25" s="1"/>
  <c r="Q57" i="25"/>
  <c r="P57" i="25" s="1"/>
  <c r="Q76" i="25"/>
  <c r="P76" i="25" s="1"/>
  <c r="Q66" i="25"/>
  <c r="P66" i="25" s="1"/>
  <c r="R63" i="25"/>
  <c r="E76" i="25"/>
  <c r="E63" i="25"/>
  <c r="E67" i="25"/>
  <c r="E60" i="25"/>
  <c r="E61" i="25"/>
  <c r="E69" i="25"/>
  <c r="E68" i="25"/>
  <c r="E57" i="25"/>
  <c r="E75" i="25"/>
  <c r="E62" i="25"/>
  <c r="E66" i="25"/>
  <c r="E70" i="25"/>
  <c r="E56" i="25"/>
  <c r="E74" i="25"/>
  <c r="E65" i="25"/>
  <c r="E58" i="25"/>
  <c r="E64" i="25"/>
  <c r="L69" i="25"/>
  <c r="L68" i="25"/>
  <c r="D92" i="25"/>
  <c r="L56" i="25" s="1"/>
  <c r="P62" i="25" l="1"/>
  <c r="E77" i="25"/>
  <c r="P63" i="25"/>
  <c r="P60" i="25"/>
  <c r="P56" i="25"/>
  <c r="Q77" i="25" l="1"/>
  <c r="R77" i="25"/>
  <c r="P77" i="25" l="1"/>
  <c r="G81" i="25" l="1"/>
  <c r="G83" i="25" l="1"/>
  <c r="D86" i="25" l="1"/>
  <c r="E86" i="25" s="1"/>
  <c r="O5" i="26"/>
  <c r="P5" i="26"/>
  <c r="Q5" i="26"/>
  <c r="R5" i="26"/>
  <c r="O6" i="26"/>
  <c r="P6" i="26"/>
  <c r="Q6" i="26"/>
  <c r="R6" i="26"/>
  <c r="O7" i="26"/>
  <c r="P7" i="26"/>
  <c r="Q7" i="26"/>
  <c r="R7" i="26"/>
  <c r="O8" i="26"/>
  <c r="P8" i="26"/>
  <c r="Q8" i="26"/>
  <c r="R8" i="26"/>
  <c r="O9" i="26"/>
  <c r="P9" i="26"/>
  <c r="Q9" i="26"/>
  <c r="R9" i="26"/>
  <c r="O10" i="26"/>
  <c r="P10" i="26"/>
  <c r="Q10" i="26"/>
  <c r="R10" i="26"/>
  <c r="O11" i="26"/>
  <c r="P11" i="26"/>
  <c r="Q11" i="26"/>
  <c r="R11" i="26"/>
  <c r="O12" i="26"/>
  <c r="P12" i="26"/>
  <c r="Q12" i="26"/>
  <c r="R12" i="26"/>
  <c r="O13" i="26"/>
  <c r="P13" i="26"/>
  <c r="Q13" i="26"/>
  <c r="R13" i="26"/>
  <c r="O14" i="26"/>
  <c r="P14" i="26"/>
  <c r="Q14" i="26"/>
  <c r="R14" i="26"/>
  <c r="O15" i="26"/>
  <c r="P15" i="26"/>
  <c r="Q15" i="26"/>
  <c r="R15" i="26"/>
  <c r="O16" i="26"/>
  <c r="P16" i="26"/>
  <c r="Q16" i="26"/>
  <c r="R16" i="26"/>
  <c r="O17" i="26"/>
  <c r="P17" i="26"/>
  <c r="Q17" i="26"/>
  <c r="R17" i="26"/>
  <c r="O18" i="26"/>
  <c r="P18" i="26"/>
  <c r="Q18" i="26"/>
  <c r="R18" i="26"/>
  <c r="O19" i="26"/>
  <c r="P19" i="26"/>
  <c r="Q19" i="26"/>
  <c r="R19" i="26"/>
  <c r="O20" i="26"/>
  <c r="P20" i="26"/>
  <c r="Q20" i="26"/>
  <c r="R20" i="26"/>
  <c r="O21" i="26"/>
  <c r="P21" i="26"/>
  <c r="Q21" i="26"/>
  <c r="R21" i="26"/>
  <c r="O22" i="26"/>
  <c r="P22" i="26"/>
  <c r="Q22" i="26"/>
  <c r="R22" i="26"/>
  <c r="O23" i="26"/>
  <c r="P23" i="26"/>
  <c r="Q23" i="26"/>
  <c r="R23" i="26"/>
  <c r="O24" i="26"/>
  <c r="P24" i="26"/>
  <c r="Q24" i="26"/>
  <c r="R24" i="26"/>
  <c r="O25" i="26"/>
  <c r="P25" i="26"/>
  <c r="Q25" i="26"/>
  <c r="R25" i="26"/>
  <c r="O26" i="26"/>
  <c r="P26" i="26"/>
  <c r="Q26" i="26"/>
  <c r="R26" i="26"/>
  <c r="O27" i="26"/>
  <c r="P27" i="26"/>
  <c r="Q27" i="26"/>
  <c r="R27" i="26"/>
  <c r="O28" i="26"/>
  <c r="P28" i="26"/>
  <c r="Q28" i="26"/>
  <c r="R28" i="26"/>
  <c r="O29" i="26"/>
  <c r="P29" i="26"/>
  <c r="Q29" i="26"/>
  <c r="R29" i="26"/>
  <c r="O30" i="26"/>
  <c r="P30" i="26"/>
  <c r="Q30" i="26"/>
  <c r="R30" i="26"/>
  <c r="O31" i="26"/>
  <c r="P31" i="26"/>
  <c r="Q31" i="26"/>
  <c r="R31" i="26"/>
  <c r="O32" i="26"/>
  <c r="P32" i="26"/>
  <c r="Q32" i="26"/>
  <c r="R32" i="26"/>
  <c r="O33" i="26"/>
  <c r="P33" i="26"/>
  <c r="Q33" i="26"/>
  <c r="R33" i="26"/>
  <c r="O34" i="26"/>
  <c r="P34" i="26"/>
  <c r="Q34" i="26"/>
  <c r="R34" i="26"/>
  <c r="O35" i="26"/>
  <c r="P35" i="26"/>
  <c r="Q35" i="26"/>
  <c r="R35" i="26"/>
  <c r="O36" i="26"/>
  <c r="P36" i="26"/>
  <c r="Q36" i="26"/>
  <c r="R36" i="26"/>
  <c r="O37" i="26"/>
  <c r="P37" i="26"/>
  <c r="Q37" i="26"/>
  <c r="R37" i="26"/>
  <c r="O38" i="26"/>
  <c r="P38" i="26"/>
  <c r="Q38" i="26"/>
  <c r="R38" i="26"/>
  <c r="O39" i="26"/>
  <c r="P39" i="26"/>
  <c r="Q39" i="26"/>
  <c r="R39" i="26"/>
  <c r="O40" i="26"/>
  <c r="P40" i="26"/>
  <c r="Q40" i="26"/>
  <c r="R40" i="26"/>
  <c r="O41" i="26"/>
  <c r="P41" i="26"/>
  <c r="Q41" i="26"/>
  <c r="R41" i="26"/>
  <c r="O42" i="26"/>
  <c r="P42" i="26"/>
  <c r="Q42" i="26"/>
  <c r="R42" i="26"/>
  <c r="O43" i="26"/>
  <c r="P43" i="26"/>
  <c r="Q43" i="26"/>
  <c r="R43" i="26"/>
  <c r="O44" i="26"/>
  <c r="P44" i="26"/>
  <c r="Q44" i="26"/>
  <c r="R44" i="26"/>
  <c r="O45" i="26"/>
  <c r="P45" i="26"/>
  <c r="Q45" i="26"/>
  <c r="R45" i="26"/>
  <c r="O46" i="26"/>
  <c r="P46" i="26"/>
  <c r="Q46" i="26"/>
  <c r="R46" i="26"/>
  <c r="O47" i="26"/>
  <c r="P47" i="26"/>
  <c r="Q47" i="26"/>
  <c r="R47" i="26"/>
  <c r="O48" i="26"/>
  <c r="P48" i="26"/>
  <c r="Q48" i="26"/>
  <c r="R48" i="26"/>
  <c r="O49" i="26"/>
  <c r="P49" i="26"/>
  <c r="Q49" i="26"/>
  <c r="R49" i="26"/>
  <c r="O50" i="26"/>
  <c r="P50" i="26"/>
  <c r="Q50" i="26"/>
  <c r="R50" i="26"/>
  <c r="O51" i="26"/>
  <c r="P51" i="26"/>
  <c r="Q51" i="26"/>
  <c r="R51" i="26"/>
  <c r="O52" i="26"/>
  <c r="P52" i="26"/>
  <c r="Q52" i="26"/>
  <c r="R52" i="26"/>
  <c r="O53" i="26"/>
  <c r="P53" i="26"/>
  <c r="Q53" i="26"/>
  <c r="R53" i="26"/>
  <c r="O54" i="26"/>
  <c r="P54" i="26"/>
  <c r="Q54" i="26"/>
  <c r="R54" i="26"/>
  <c r="O55" i="26"/>
  <c r="P55" i="26"/>
  <c r="Q55" i="26"/>
  <c r="R55" i="26"/>
  <c r="O56" i="26"/>
  <c r="P56" i="26"/>
  <c r="Q56" i="26"/>
  <c r="R56" i="26"/>
  <c r="O57" i="26"/>
  <c r="P57" i="26"/>
  <c r="Q57" i="26"/>
  <c r="R57" i="26"/>
  <c r="O58" i="26"/>
  <c r="P58" i="26"/>
  <c r="Q58" i="26"/>
  <c r="R58" i="26"/>
  <c r="O59" i="26"/>
  <c r="P59" i="26"/>
  <c r="Q59" i="26"/>
  <c r="R59" i="26"/>
  <c r="O60" i="26"/>
  <c r="P60" i="26"/>
  <c r="Q60" i="26"/>
  <c r="R60" i="26"/>
  <c r="O61" i="26"/>
  <c r="P61" i="26"/>
  <c r="Q61" i="26"/>
  <c r="R61" i="26"/>
  <c r="O62" i="26"/>
  <c r="P62" i="26"/>
  <c r="Q62" i="26"/>
  <c r="R62" i="26"/>
  <c r="O63" i="26"/>
  <c r="P63" i="26"/>
  <c r="Q63" i="26"/>
  <c r="R63" i="26"/>
  <c r="O64" i="26"/>
  <c r="P64" i="26"/>
  <c r="Q64" i="26"/>
  <c r="R64" i="26"/>
  <c r="O65" i="26"/>
  <c r="P65" i="26"/>
  <c r="Q65" i="26"/>
  <c r="R65" i="26"/>
  <c r="O66" i="26"/>
  <c r="P66" i="26"/>
  <c r="Q66" i="26"/>
  <c r="R66" i="26"/>
  <c r="O67" i="26"/>
  <c r="P67" i="26"/>
  <c r="Q67" i="26"/>
  <c r="R67" i="26"/>
  <c r="O68" i="26"/>
  <c r="P68" i="26"/>
  <c r="Q68" i="26"/>
  <c r="R68" i="26"/>
  <c r="O69" i="26"/>
  <c r="P69" i="26"/>
  <c r="Q69" i="26"/>
  <c r="R69" i="26"/>
  <c r="O70" i="26"/>
  <c r="P70" i="26"/>
  <c r="Q70" i="26"/>
  <c r="R70" i="26"/>
  <c r="O71" i="26"/>
  <c r="P71" i="26"/>
  <c r="Q71" i="26"/>
  <c r="R71" i="26"/>
  <c r="O72" i="26"/>
  <c r="P72" i="26"/>
  <c r="Q72" i="26"/>
  <c r="R72" i="26"/>
  <c r="O73" i="26"/>
  <c r="P73" i="26"/>
  <c r="Q73" i="26"/>
  <c r="R73" i="26"/>
  <c r="O74" i="26"/>
  <c r="P74" i="26"/>
  <c r="Q74" i="26"/>
  <c r="R74" i="26"/>
  <c r="O75" i="26"/>
  <c r="P75" i="26"/>
  <c r="Q75" i="26"/>
  <c r="R75" i="26"/>
  <c r="O76" i="26"/>
  <c r="P76" i="26"/>
  <c r="Q76" i="26"/>
  <c r="R76" i="26"/>
  <c r="O77" i="26"/>
  <c r="P77" i="26"/>
  <c r="Q77" i="26"/>
  <c r="R77" i="26"/>
  <c r="O78" i="26"/>
  <c r="P78" i="26"/>
  <c r="Q78" i="26"/>
  <c r="R78" i="26"/>
  <c r="O79" i="26"/>
  <c r="P79" i="26"/>
  <c r="Q79" i="26"/>
  <c r="R79" i="26"/>
  <c r="O80" i="26"/>
  <c r="P80" i="26"/>
  <c r="Q80" i="26"/>
  <c r="R80" i="26"/>
  <c r="O81" i="26"/>
  <c r="P81" i="26"/>
  <c r="Q81" i="26"/>
  <c r="R81" i="26"/>
  <c r="O82" i="26"/>
  <c r="P82" i="26"/>
  <c r="Q82" i="26"/>
  <c r="R82" i="26"/>
  <c r="O83" i="26"/>
  <c r="P83" i="26"/>
  <c r="Q83" i="26"/>
  <c r="R83" i="26"/>
  <c r="O84" i="26"/>
  <c r="P84" i="26"/>
  <c r="Q84" i="26"/>
  <c r="R84" i="26"/>
  <c r="O85" i="26"/>
  <c r="P85" i="26"/>
  <c r="Q85" i="26"/>
  <c r="R85" i="26"/>
  <c r="O86" i="26"/>
  <c r="P86" i="26"/>
  <c r="Q86" i="26"/>
  <c r="R86" i="26"/>
  <c r="O87" i="26"/>
  <c r="P87" i="26"/>
  <c r="Q87" i="26"/>
  <c r="R87" i="26"/>
  <c r="O88" i="26"/>
  <c r="P88" i="26"/>
  <c r="Q88" i="26"/>
  <c r="R88" i="26"/>
  <c r="O89" i="26"/>
  <c r="P89" i="26"/>
  <c r="Q89" i="26"/>
  <c r="R89" i="26"/>
  <c r="O90" i="26"/>
  <c r="P90" i="26"/>
  <c r="Q90" i="26"/>
  <c r="R90" i="26"/>
  <c r="O91" i="26"/>
  <c r="P91" i="26"/>
  <c r="Q91" i="26"/>
  <c r="R91" i="26"/>
  <c r="O92" i="26"/>
  <c r="P92" i="26"/>
  <c r="Q92" i="26"/>
  <c r="R92" i="26"/>
  <c r="O93" i="26"/>
  <c r="P93" i="26"/>
  <c r="Q93" i="26"/>
  <c r="R93" i="26"/>
  <c r="O94" i="26"/>
  <c r="P94" i="26"/>
  <c r="Q94" i="26"/>
  <c r="R94" i="26"/>
  <c r="O95" i="26"/>
  <c r="P95" i="26"/>
  <c r="Q95" i="26"/>
  <c r="R95" i="26"/>
  <c r="O96" i="26"/>
  <c r="P96" i="26"/>
  <c r="Q96" i="26"/>
  <c r="R96" i="26"/>
  <c r="O97" i="26"/>
  <c r="P97" i="26"/>
  <c r="Q97" i="26"/>
  <c r="R97" i="26"/>
  <c r="O98" i="26"/>
  <c r="P98" i="26"/>
  <c r="Q98" i="26"/>
  <c r="R98" i="26"/>
  <c r="O99" i="26"/>
  <c r="P99" i="26"/>
  <c r="Q99" i="26"/>
  <c r="R99" i="26"/>
  <c r="O100" i="26"/>
  <c r="P100" i="26"/>
  <c r="Q100" i="26"/>
  <c r="R100" i="26"/>
  <c r="O101" i="26"/>
  <c r="P101" i="26"/>
  <c r="Q101" i="26"/>
  <c r="R101" i="26"/>
  <c r="O102" i="26"/>
  <c r="P102" i="26"/>
  <c r="Q102" i="26"/>
  <c r="R102" i="26"/>
  <c r="O103" i="26"/>
  <c r="P103" i="26"/>
  <c r="Q103" i="26"/>
  <c r="R103" i="26"/>
  <c r="O104" i="26"/>
  <c r="P104" i="26"/>
  <c r="Q104" i="26"/>
  <c r="R104" i="26"/>
  <c r="O105" i="26"/>
  <c r="P105" i="26"/>
  <c r="Q105" i="26"/>
  <c r="R105" i="26"/>
  <c r="O106" i="26"/>
  <c r="P106" i="26"/>
  <c r="Q106" i="26"/>
  <c r="R106" i="26"/>
  <c r="O107" i="26"/>
  <c r="P107" i="26"/>
  <c r="Q107" i="26"/>
  <c r="R107" i="26"/>
  <c r="O108" i="26"/>
  <c r="P108" i="26"/>
  <c r="Q108" i="26"/>
  <c r="R108" i="26"/>
  <c r="O109" i="26"/>
  <c r="P109" i="26"/>
  <c r="Q109" i="26"/>
  <c r="R109" i="26"/>
  <c r="O110" i="26"/>
  <c r="P110" i="26"/>
  <c r="Q110" i="26"/>
  <c r="R110" i="26"/>
  <c r="O111" i="26"/>
  <c r="P111" i="26"/>
  <c r="Q111" i="26"/>
  <c r="R111" i="26"/>
  <c r="O112" i="26"/>
  <c r="P112" i="26"/>
  <c r="Q112" i="26"/>
  <c r="R112" i="26"/>
  <c r="O113" i="26"/>
  <c r="P113" i="26"/>
  <c r="Q113" i="26"/>
  <c r="R113" i="26"/>
  <c r="O114" i="26"/>
  <c r="P114" i="26"/>
  <c r="Q114" i="26"/>
  <c r="R114" i="26"/>
  <c r="O115" i="26"/>
  <c r="P115" i="26"/>
  <c r="Q115" i="26"/>
  <c r="R115" i="26"/>
  <c r="O116" i="26"/>
  <c r="P116" i="26"/>
  <c r="Q116" i="26"/>
  <c r="R116" i="26"/>
  <c r="O117" i="26"/>
  <c r="P117" i="26"/>
  <c r="Q117" i="26"/>
  <c r="R117" i="26"/>
  <c r="O118" i="26"/>
  <c r="P118" i="26"/>
  <c r="Q118" i="26"/>
  <c r="R118" i="26"/>
  <c r="O119" i="26"/>
  <c r="P119" i="26"/>
  <c r="Q119" i="26"/>
  <c r="R119" i="26"/>
  <c r="O120" i="26"/>
  <c r="P120" i="26"/>
  <c r="Q120" i="26"/>
  <c r="R120" i="26"/>
  <c r="O121" i="26"/>
  <c r="P121" i="26"/>
  <c r="Q121" i="26"/>
  <c r="R121" i="26"/>
  <c r="O122" i="26"/>
  <c r="P122" i="26"/>
  <c r="Q122" i="26"/>
  <c r="R122" i="26"/>
  <c r="O123" i="26"/>
  <c r="P123" i="26"/>
  <c r="Q123" i="26"/>
  <c r="R123" i="26"/>
  <c r="O124" i="26"/>
  <c r="P124" i="26"/>
  <c r="Q124" i="26"/>
  <c r="R124" i="26"/>
  <c r="O125" i="26"/>
  <c r="P125" i="26"/>
  <c r="Q125" i="26"/>
  <c r="R125" i="26"/>
  <c r="O126" i="26"/>
  <c r="P126" i="26"/>
  <c r="Q126" i="26"/>
  <c r="R126" i="26"/>
  <c r="O127" i="26"/>
  <c r="P127" i="26"/>
  <c r="Q127" i="26"/>
  <c r="R127" i="26"/>
  <c r="O128" i="26"/>
  <c r="P128" i="26"/>
  <c r="Q128" i="26"/>
  <c r="R128" i="26"/>
  <c r="O129" i="26"/>
  <c r="P129" i="26"/>
  <c r="Q129" i="26"/>
  <c r="R129" i="26"/>
  <c r="O130" i="26"/>
  <c r="P130" i="26"/>
  <c r="Q130" i="26"/>
  <c r="R130" i="26"/>
  <c r="O131" i="26"/>
  <c r="P131" i="26"/>
  <c r="Q131" i="26"/>
  <c r="R131" i="26"/>
  <c r="O132" i="26"/>
  <c r="P132" i="26"/>
  <c r="Q132" i="26"/>
  <c r="R132" i="26"/>
  <c r="O133" i="26"/>
  <c r="P133" i="26"/>
  <c r="Q133" i="26"/>
  <c r="R133" i="26"/>
  <c r="O134" i="26"/>
  <c r="P134" i="26"/>
  <c r="Q134" i="26"/>
  <c r="R134" i="26"/>
  <c r="O135" i="26"/>
  <c r="P135" i="26"/>
  <c r="Q135" i="26"/>
  <c r="R135" i="26"/>
  <c r="O136" i="26"/>
  <c r="P136" i="26"/>
  <c r="Q136" i="26"/>
  <c r="R136" i="26"/>
  <c r="O137" i="26"/>
  <c r="P137" i="26"/>
  <c r="Q137" i="26"/>
  <c r="R137" i="26"/>
  <c r="O138" i="26"/>
  <c r="P138" i="26"/>
  <c r="Q138" i="26"/>
  <c r="R138" i="26"/>
  <c r="O139" i="26"/>
  <c r="P139" i="26"/>
  <c r="Q139" i="26"/>
  <c r="R139" i="26"/>
  <c r="O140" i="26"/>
  <c r="P140" i="26"/>
  <c r="Q140" i="26"/>
  <c r="R140" i="26"/>
  <c r="O141" i="26"/>
  <c r="P141" i="26"/>
  <c r="Q141" i="26"/>
  <c r="R141" i="26"/>
  <c r="O142" i="26"/>
  <c r="P142" i="26"/>
  <c r="Q142" i="26"/>
  <c r="R142" i="26"/>
  <c r="O143" i="26"/>
  <c r="P143" i="26"/>
  <c r="Q143" i="26"/>
  <c r="R143" i="26"/>
  <c r="O144" i="26"/>
  <c r="P144" i="26"/>
  <c r="Q144" i="26"/>
  <c r="R144" i="26"/>
  <c r="O145" i="26"/>
  <c r="P145" i="26"/>
  <c r="Q145" i="26"/>
  <c r="R145" i="26"/>
  <c r="O146" i="26"/>
  <c r="P146" i="26"/>
  <c r="Q146" i="26"/>
  <c r="R146" i="26"/>
  <c r="O147" i="26"/>
  <c r="P147" i="26"/>
  <c r="Q147" i="26"/>
  <c r="R147" i="26"/>
  <c r="O148" i="26"/>
  <c r="P148" i="26"/>
  <c r="Q148" i="26"/>
  <c r="R148" i="26"/>
  <c r="O149" i="26"/>
  <c r="P149" i="26"/>
  <c r="Q149" i="26"/>
  <c r="R149" i="26"/>
  <c r="O150" i="26"/>
  <c r="P150" i="26"/>
  <c r="Q150" i="26"/>
  <c r="R150" i="26"/>
  <c r="O151" i="26"/>
  <c r="P151" i="26"/>
  <c r="Q151" i="26"/>
  <c r="R151" i="26"/>
  <c r="O152" i="26"/>
  <c r="P152" i="26"/>
  <c r="Q152" i="26"/>
  <c r="R152" i="26"/>
  <c r="O153" i="26"/>
  <c r="P153" i="26"/>
  <c r="Q153" i="26"/>
  <c r="R153" i="26"/>
  <c r="O154" i="26"/>
  <c r="P154" i="26"/>
  <c r="Q154" i="26"/>
  <c r="R154" i="26"/>
  <c r="O155" i="26"/>
  <c r="P155" i="26"/>
  <c r="Q155" i="26"/>
  <c r="R155" i="26"/>
  <c r="O156" i="26"/>
  <c r="P156" i="26"/>
  <c r="Q156" i="26"/>
  <c r="R156" i="26"/>
  <c r="O157" i="26"/>
  <c r="P157" i="26"/>
  <c r="Q157" i="26"/>
  <c r="R157" i="26"/>
  <c r="O158" i="26"/>
  <c r="P158" i="26"/>
  <c r="Q158" i="26"/>
  <c r="R158" i="26"/>
  <c r="O159" i="26"/>
  <c r="P159" i="26"/>
  <c r="Q159" i="26"/>
  <c r="R159" i="26"/>
  <c r="O160" i="26"/>
  <c r="P160" i="26"/>
  <c r="Q160" i="26"/>
  <c r="R160" i="26"/>
  <c r="O161" i="26"/>
  <c r="P161" i="26"/>
  <c r="Q161" i="26"/>
  <c r="R161" i="26"/>
  <c r="O162" i="26"/>
  <c r="P162" i="26"/>
  <c r="Q162" i="26"/>
  <c r="R162" i="26"/>
  <c r="O163" i="26"/>
  <c r="P163" i="26"/>
  <c r="Q163" i="26"/>
  <c r="R163" i="26"/>
  <c r="O164" i="26"/>
  <c r="P164" i="26"/>
  <c r="Q164" i="26"/>
  <c r="R164" i="26"/>
  <c r="O165" i="26"/>
  <c r="P165" i="26"/>
  <c r="Q165" i="26"/>
  <c r="R165" i="26"/>
  <c r="O166" i="26"/>
  <c r="P166" i="26"/>
  <c r="Q166" i="26"/>
  <c r="R166" i="26"/>
  <c r="O167" i="26"/>
  <c r="P167" i="26"/>
  <c r="Q167" i="26"/>
  <c r="R167" i="26"/>
  <c r="O168" i="26"/>
  <c r="P168" i="26"/>
  <c r="Q168" i="26"/>
  <c r="R168" i="26"/>
  <c r="O169" i="26"/>
  <c r="P169" i="26"/>
  <c r="Q169" i="26"/>
  <c r="R169" i="26"/>
  <c r="O170" i="26"/>
  <c r="P170" i="26"/>
  <c r="Q170" i="26"/>
  <c r="R170" i="26"/>
  <c r="O171" i="26"/>
  <c r="P171" i="26"/>
  <c r="Q171" i="26"/>
  <c r="R171" i="26"/>
  <c r="O172" i="26"/>
  <c r="P172" i="26"/>
  <c r="Q172" i="26"/>
  <c r="R172" i="26"/>
  <c r="O173" i="26"/>
  <c r="P173" i="26"/>
  <c r="Q173" i="26"/>
  <c r="R173" i="26"/>
  <c r="O174" i="26"/>
  <c r="P174" i="26"/>
  <c r="Q174" i="26"/>
  <c r="R174" i="26"/>
  <c r="O175" i="26"/>
  <c r="P175" i="26"/>
  <c r="Q175" i="26"/>
  <c r="R175" i="26"/>
  <c r="O176" i="26"/>
  <c r="P176" i="26"/>
  <c r="Q176" i="26"/>
  <c r="R176" i="26"/>
  <c r="O177" i="26"/>
  <c r="P177" i="26"/>
  <c r="Q177" i="26"/>
  <c r="R177" i="26"/>
  <c r="O178" i="26"/>
  <c r="P178" i="26"/>
  <c r="Q178" i="26"/>
  <c r="R178" i="26"/>
  <c r="O179" i="26"/>
  <c r="P179" i="26"/>
  <c r="Q179" i="26"/>
  <c r="R179" i="26"/>
  <c r="O180" i="26"/>
  <c r="P180" i="26"/>
  <c r="Q180" i="26"/>
  <c r="R180" i="26"/>
  <c r="O181" i="26"/>
  <c r="P181" i="26"/>
  <c r="Q181" i="26"/>
  <c r="R181" i="26"/>
  <c r="O182" i="26"/>
  <c r="P182" i="26"/>
  <c r="Q182" i="26"/>
  <c r="R182" i="26"/>
  <c r="O183" i="26"/>
  <c r="P183" i="26"/>
  <c r="Q183" i="26"/>
  <c r="R183" i="26"/>
  <c r="O184" i="26"/>
  <c r="P184" i="26"/>
  <c r="Q184" i="26"/>
  <c r="R184" i="26"/>
  <c r="O185" i="26"/>
  <c r="P185" i="26"/>
  <c r="Q185" i="26"/>
  <c r="R185" i="26"/>
  <c r="O186" i="26"/>
  <c r="P186" i="26"/>
  <c r="Q186" i="26"/>
  <c r="R186" i="26"/>
  <c r="O187" i="26"/>
  <c r="P187" i="26"/>
  <c r="Q187" i="26"/>
  <c r="R187" i="26"/>
  <c r="O188" i="26"/>
  <c r="P188" i="26"/>
  <c r="Q188" i="26"/>
  <c r="R188" i="26"/>
  <c r="O189" i="26"/>
  <c r="P189" i="26"/>
  <c r="Q189" i="26"/>
  <c r="R189" i="26"/>
  <c r="O190" i="26"/>
  <c r="P190" i="26"/>
  <c r="Q190" i="26"/>
  <c r="R190" i="26"/>
  <c r="O191" i="26"/>
  <c r="P191" i="26"/>
  <c r="Q191" i="26"/>
  <c r="R191" i="26"/>
  <c r="O192" i="26"/>
  <c r="P192" i="26"/>
  <c r="Q192" i="26"/>
  <c r="R192" i="26"/>
  <c r="O193" i="26"/>
  <c r="P193" i="26"/>
  <c r="Q193" i="26"/>
  <c r="R193" i="26"/>
  <c r="O194" i="26"/>
  <c r="P194" i="26"/>
  <c r="Q194" i="26"/>
  <c r="R194" i="26"/>
  <c r="O195" i="26"/>
  <c r="P195" i="26"/>
  <c r="Q195" i="26"/>
  <c r="R195" i="26"/>
  <c r="O196" i="26"/>
  <c r="P196" i="26"/>
  <c r="Q196" i="26"/>
  <c r="R196" i="26"/>
  <c r="O197" i="26"/>
  <c r="P197" i="26"/>
  <c r="Q197" i="26"/>
  <c r="R197" i="26"/>
  <c r="O198" i="26"/>
  <c r="P198" i="26"/>
  <c r="Q198" i="26"/>
  <c r="R198" i="26"/>
  <c r="O199" i="26"/>
  <c r="P199" i="26"/>
  <c r="Q199" i="26"/>
  <c r="R199" i="26"/>
  <c r="O200" i="26"/>
  <c r="P200" i="26"/>
  <c r="Q200" i="26"/>
  <c r="R200" i="26"/>
  <c r="O201" i="26"/>
  <c r="P201" i="26"/>
  <c r="Q201" i="26"/>
  <c r="R201" i="26"/>
  <c r="O202" i="26"/>
  <c r="P202" i="26"/>
  <c r="Q202" i="26"/>
  <c r="R202" i="26"/>
  <c r="O203" i="26"/>
  <c r="P203" i="26"/>
  <c r="Q203" i="26"/>
  <c r="R203" i="26"/>
  <c r="O204" i="26"/>
  <c r="P204" i="26"/>
  <c r="Q204" i="26"/>
  <c r="R204" i="26"/>
  <c r="O205" i="26"/>
  <c r="P205" i="26"/>
  <c r="Q205" i="26"/>
  <c r="R205" i="26"/>
  <c r="O206" i="26"/>
  <c r="P206" i="26"/>
  <c r="Q206" i="26"/>
  <c r="R206" i="26"/>
  <c r="O207" i="26"/>
  <c r="P207" i="26"/>
  <c r="Q207" i="26"/>
  <c r="R207" i="26"/>
  <c r="O208" i="26"/>
  <c r="P208" i="26"/>
  <c r="Q208" i="26"/>
  <c r="R208" i="26"/>
  <c r="O209" i="26"/>
  <c r="P209" i="26"/>
  <c r="Q209" i="26"/>
  <c r="R209" i="26"/>
  <c r="O210" i="26"/>
  <c r="P210" i="26"/>
  <c r="Q210" i="26"/>
  <c r="R210" i="26"/>
  <c r="O211" i="26"/>
  <c r="P211" i="26"/>
  <c r="Q211" i="26"/>
  <c r="R211" i="26"/>
  <c r="O212" i="26"/>
  <c r="P212" i="26"/>
  <c r="Q212" i="26"/>
  <c r="R212" i="26"/>
  <c r="O213" i="26"/>
  <c r="P213" i="26"/>
  <c r="Q213" i="26"/>
  <c r="R213" i="26"/>
  <c r="O214" i="26"/>
  <c r="P214" i="26"/>
  <c r="Q214" i="26"/>
  <c r="R214" i="26"/>
  <c r="O215" i="26"/>
  <c r="P215" i="26"/>
  <c r="Q215" i="26"/>
  <c r="R215" i="26"/>
  <c r="O216" i="26"/>
  <c r="P216" i="26"/>
  <c r="Q216" i="26"/>
  <c r="R216" i="26"/>
  <c r="O217" i="26"/>
  <c r="P217" i="26"/>
  <c r="Q217" i="26"/>
  <c r="R217" i="26"/>
  <c r="O218" i="26"/>
  <c r="P218" i="26"/>
  <c r="Q218" i="26"/>
  <c r="R218" i="26"/>
  <c r="O219" i="26"/>
  <c r="P219" i="26"/>
  <c r="Q219" i="26"/>
  <c r="R219" i="26"/>
  <c r="O220" i="26"/>
  <c r="P220" i="26"/>
  <c r="Q220" i="26"/>
  <c r="R220" i="26"/>
  <c r="O221" i="26"/>
  <c r="P221" i="26"/>
  <c r="Q221" i="26"/>
  <c r="R221" i="26"/>
  <c r="O222" i="26"/>
  <c r="P222" i="26"/>
  <c r="Q222" i="26"/>
  <c r="R222" i="26"/>
  <c r="O223" i="26"/>
  <c r="P223" i="26"/>
  <c r="Q223" i="26"/>
  <c r="R223" i="26"/>
  <c r="O224" i="26"/>
  <c r="P224" i="26"/>
  <c r="Q224" i="26"/>
  <c r="R224" i="26"/>
  <c r="O225" i="26"/>
  <c r="P225" i="26"/>
  <c r="Q225" i="26"/>
  <c r="R225" i="26"/>
  <c r="O226" i="26"/>
  <c r="P226" i="26"/>
  <c r="Q226" i="26"/>
  <c r="R226" i="26"/>
  <c r="O227" i="26"/>
  <c r="P227" i="26"/>
  <c r="Q227" i="26"/>
  <c r="R227" i="26"/>
  <c r="O228" i="26"/>
  <c r="P228" i="26"/>
  <c r="Q228" i="26"/>
  <c r="R228" i="26"/>
  <c r="O229" i="26"/>
  <c r="P229" i="26"/>
  <c r="Q229" i="26"/>
  <c r="R229" i="26"/>
  <c r="O230" i="26"/>
  <c r="P230" i="26"/>
  <c r="Q230" i="26"/>
  <c r="R230" i="26"/>
  <c r="O231" i="26"/>
  <c r="P231" i="26"/>
  <c r="Q231" i="26"/>
  <c r="R231" i="26"/>
  <c r="O232" i="26"/>
  <c r="P232" i="26"/>
  <c r="Q232" i="26"/>
  <c r="R232" i="26"/>
  <c r="O233" i="26"/>
  <c r="P233" i="26"/>
  <c r="Q233" i="26"/>
  <c r="R233" i="26"/>
  <c r="O234" i="26"/>
  <c r="P234" i="26"/>
  <c r="Q234" i="26"/>
  <c r="R234" i="26"/>
  <c r="O235" i="26"/>
  <c r="P235" i="26"/>
  <c r="Q235" i="26"/>
  <c r="R235" i="26"/>
  <c r="O236" i="26"/>
  <c r="P236" i="26"/>
  <c r="Q236" i="26"/>
  <c r="R236" i="26"/>
  <c r="O237" i="26"/>
  <c r="P237" i="26"/>
  <c r="Q237" i="26"/>
  <c r="R237" i="26"/>
  <c r="O238" i="26"/>
  <c r="P238" i="26"/>
  <c r="Q238" i="26"/>
  <c r="R238" i="26"/>
  <c r="O239" i="26"/>
  <c r="P239" i="26"/>
  <c r="Q239" i="26"/>
  <c r="R239" i="26"/>
  <c r="O240" i="26"/>
  <c r="P240" i="26"/>
  <c r="Q240" i="26"/>
  <c r="R240" i="26"/>
  <c r="O241" i="26"/>
  <c r="P241" i="26"/>
  <c r="Q241" i="26"/>
  <c r="R241" i="26"/>
  <c r="O242" i="26"/>
  <c r="P242" i="26"/>
  <c r="Q242" i="26"/>
  <c r="R242" i="26"/>
  <c r="O243" i="26"/>
  <c r="P243" i="26"/>
  <c r="Q243" i="26"/>
  <c r="R243" i="26"/>
  <c r="O244" i="26"/>
  <c r="P244" i="26"/>
  <c r="Q244" i="26"/>
  <c r="R244" i="26"/>
  <c r="O245" i="26"/>
  <c r="P245" i="26"/>
  <c r="Q245" i="26"/>
  <c r="R245" i="26"/>
  <c r="O246" i="26"/>
  <c r="P246" i="26"/>
  <c r="Q246" i="26"/>
  <c r="R246" i="26"/>
  <c r="O247" i="26"/>
  <c r="P247" i="26"/>
  <c r="Q247" i="26"/>
  <c r="R247" i="26"/>
  <c r="O248" i="26"/>
  <c r="P248" i="26"/>
  <c r="Q248" i="26"/>
  <c r="R248" i="26"/>
  <c r="O249" i="26"/>
  <c r="P249" i="26"/>
  <c r="Q249" i="26"/>
  <c r="R249" i="26"/>
  <c r="O250" i="26"/>
  <c r="P250" i="26"/>
  <c r="Q250" i="26"/>
  <c r="R250" i="26"/>
  <c r="O251" i="26"/>
  <c r="P251" i="26"/>
  <c r="Q251" i="26"/>
  <c r="R251" i="26"/>
  <c r="O252" i="26"/>
  <c r="P252" i="26"/>
  <c r="Q252" i="26"/>
  <c r="R252" i="26"/>
  <c r="O253" i="26"/>
  <c r="P253" i="26"/>
  <c r="Q253" i="26"/>
  <c r="R253" i="26"/>
  <c r="O254" i="26"/>
  <c r="P254" i="26"/>
  <c r="Q254" i="26"/>
  <c r="R254" i="26"/>
  <c r="O255" i="26"/>
  <c r="P255" i="26"/>
  <c r="Q255" i="26"/>
  <c r="R255" i="26"/>
  <c r="O256" i="26"/>
  <c r="P256" i="26"/>
  <c r="Q256" i="26"/>
  <c r="R256" i="26"/>
  <c r="O257" i="26"/>
  <c r="P257" i="26"/>
  <c r="Q257" i="26"/>
  <c r="R257" i="26"/>
  <c r="O258" i="26"/>
  <c r="P258" i="26"/>
  <c r="Q258" i="26"/>
  <c r="R258" i="26"/>
  <c r="O259" i="26"/>
  <c r="P259" i="26"/>
  <c r="Q259" i="26"/>
  <c r="R259" i="26"/>
  <c r="O260" i="26"/>
  <c r="P260" i="26"/>
  <c r="Q260" i="26"/>
  <c r="R260" i="26"/>
  <c r="O261" i="26"/>
  <c r="P261" i="26"/>
  <c r="Q261" i="26"/>
  <c r="R261" i="26"/>
  <c r="O262" i="26"/>
  <c r="P262" i="26"/>
  <c r="Q262" i="26"/>
  <c r="R262" i="26"/>
  <c r="O263" i="26"/>
  <c r="P263" i="26"/>
  <c r="Q263" i="26"/>
  <c r="R263" i="26"/>
  <c r="O264" i="26"/>
  <c r="P264" i="26"/>
  <c r="Q264" i="26"/>
  <c r="R264" i="26"/>
  <c r="O265" i="26"/>
  <c r="P265" i="26"/>
  <c r="Q265" i="26"/>
  <c r="R265" i="26"/>
  <c r="O266" i="26"/>
  <c r="P266" i="26"/>
  <c r="Q266" i="26"/>
  <c r="R266" i="26"/>
  <c r="O267" i="26"/>
  <c r="P267" i="26"/>
  <c r="Q267" i="26"/>
  <c r="R267" i="26"/>
  <c r="O268" i="26"/>
  <c r="P268" i="26"/>
  <c r="Q268" i="26"/>
  <c r="R268" i="26"/>
  <c r="O269" i="26"/>
  <c r="P269" i="26"/>
  <c r="Q269" i="26"/>
  <c r="R269" i="26"/>
  <c r="C15" i="26"/>
  <c r="D15" i="26"/>
  <c r="E15" i="26"/>
  <c r="F15" i="26"/>
  <c r="C16" i="26"/>
  <c r="D16" i="26"/>
  <c r="E16" i="26"/>
  <c r="F16" i="26"/>
  <c r="C17" i="26"/>
  <c r="D17" i="26"/>
  <c r="E17" i="26"/>
  <c r="F17" i="26"/>
  <c r="C18" i="26"/>
  <c r="D18" i="26"/>
  <c r="E18" i="26"/>
  <c r="F18" i="26"/>
  <c r="C19" i="26"/>
  <c r="D19" i="26"/>
  <c r="E19" i="26"/>
  <c r="F19" i="26"/>
  <c r="C20" i="26"/>
  <c r="D20" i="26"/>
  <c r="D87" i="25" s="1"/>
  <c r="E87" i="25" s="1"/>
  <c r="E20" i="26"/>
  <c r="D88" i="25" s="1"/>
  <c r="E88" i="25" s="1"/>
  <c r="F20" i="26"/>
</calcChain>
</file>

<file path=xl/sharedStrings.xml><?xml version="1.0" encoding="utf-8"?>
<sst xmlns="http://schemas.openxmlformats.org/spreadsheetml/2006/main" count="1375" uniqueCount="713">
  <si>
    <t>Federal</t>
  </si>
  <si>
    <t>Yes</t>
  </si>
  <si>
    <t>No</t>
  </si>
  <si>
    <t>Federal Facility Not Adequate - Technology or Capacity</t>
  </si>
  <si>
    <t>Federal Facility Not Available</t>
  </si>
  <si>
    <t>Federal Facility Not Cost Effective</t>
  </si>
  <si>
    <t>DOJ</t>
  </si>
  <si>
    <t>Non-DOJ</t>
  </si>
  <si>
    <t>Training</t>
  </si>
  <si>
    <t>YES</t>
  </si>
  <si>
    <t>Alabama</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</si>
  <si>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</si>
  <si>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</si>
  <si>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</si>
  <si>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</si>
  <si>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</si>
  <si>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</si>
  <si>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</si>
  <si>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</si>
  <si>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</si>
  <si>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</si>
  <si>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</si>
  <si>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</si>
  <si>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</si>
  <si>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</si>
  <si>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</si>
  <si>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</si>
  <si>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</si>
  <si>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</si>
  <si>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</si>
  <si>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</si>
  <si>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</si>
  <si>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</si>
  <si>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</si>
  <si>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</si>
  <si>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</si>
  <si>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</si>
  <si>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</si>
  <si>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</si>
  <si>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</si>
  <si>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</si>
  <si>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</si>
  <si>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</si>
  <si>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</si>
  <si>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</si>
  <si>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</si>
  <si>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</si>
  <si>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</si>
  <si>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</si>
  <si>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</si>
  <si>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</si>
  <si>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</si>
  <si>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</si>
  <si>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</si>
  <si>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</si>
  <si>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</si>
  <si>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 xml:space="preserve">Virginia </t>
  </si>
  <si>
    <t>Washington</t>
  </si>
  <si>
    <t>West Virginia</t>
  </si>
  <si>
    <t>Wisconsin</t>
  </si>
  <si>
    <t xml:space="preserve">Wyoming </t>
  </si>
  <si>
    <t>Retreat</t>
  </si>
  <si>
    <t>Seminar</t>
  </si>
  <si>
    <t>Symposium</t>
  </si>
  <si>
    <t>Employee</t>
  </si>
  <si>
    <t>Afghanistan</t>
  </si>
  <si>
    <t>Akrotiri</t>
  </si>
  <si>
    <t>Albania</t>
  </si>
  <si>
    <t>Algeria</t>
  </si>
  <si>
    <t>American Samoa</t>
  </si>
  <si>
    <t>Andorra</t>
  </si>
  <si>
    <t>Angola</t>
  </si>
  <si>
    <t>Anguilla</t>
  </si>
  <si>
    <t>Antarctica</t>
  </si>
  <si>
    <t>Antigua and Barbuda</t>
  </si>
  <si>
    <t>Argentina</t>
  </si>
  <si>
    <t>Armenia</t>
  </si>
  <si>
    <t>Aruba</t>
  </si>
  <si>
    <t>Ashmore and Cartier Islands</t>
  </si>
  <si>
    <t>Australia</t>
  </si>
  <si>
    <t>Austria</t>
  </si>
  <si>
    <t>Azerbaijan</t>
  </si>
  <si>
    <t>Bahamas, The</t>
  </si>
  <si>
    <t>Bahrain</t>
  </si>
  <si>
    <t>Bangladesh</t>
  </si>
  <si>
    <t>Barbados</t>
  </si>
  <si>
    <t>Bassas da India</t>
  </si>
  <si>
    <t>Belarus</t>
  </si>
  <si>
    <t>Belgium</t>
  </si>
  <si>
    <t>Belize</t>
  </si>
  <si>
    <t>Benin</t>
  </si>
  <si>
    <t>Bermuda</t>
  </si>
  <si>
    <t>Bhutan</t>
  </si>
  <si>
    <t>Bolivia</t>
  </si>
  <si>
    <t>Bosnia and Herzegovina</t>
  </si>
  <si>
    <t>Botswana</t>
  </si>
  <si>
    <t>Bouvet Island</t>
  </si>
  <si>
    <t>Brazil</t>
  </si>
  <si>
    <t>British Indian Ocean Territory</t>
  </si>
  <si>
    <t>Brunei</t>
  </si>
  <si>
    <t>Bulgaria</t>
  </si>
  <si>
    <t>Burkina Faso</t>
  </si>
  <si>
    <t>Burma</t>
  </si>
  <si>
    <t>Burundi</t>
  </si>
  <si>
    <t>Cambodia</t>
  </si>
  <si>
    <t>Cameroon</t>
  </si>
  <si>
    <t>Canada</t>
  </si>
  <si>
    <t>Cape Verde</t>
  </si>
  <si>
    <t>Cayman Islands</t>
  </si>
  <si>
    <t>Central African Republic</t>
  </si>
  <si>
    <t>Chad</t>
  </si>
  <si>
    <t>Chile</t>
  </si>
  <si>
    <t>China</t>
  </si>
  <si>
    <t>Christmas Island</t>
  </si>
  <si>
    <t>Clipperton Island</t>
  </si>
  <si>
    <t>Cocos (Keeling) Islands</t>
  </si>
  <si>
    <t>Colombia</t>
  </si>
  <si>
    <t>Comoros</t>
  </si>
  <si>
    <t>Congo, Democratic Republic of the</t>
  </si>
  <si>
    <t>Congo, Republic of the</t>
  </si>
  <si>
    <t>Cook Islands</t>
  </si>
  <si>
    <t>Coral Sea Islands</t>
  </si>
  <si>
    <t>Costa Rica</t>
  </si>
  <si>
    <t>Cote d'Ivoire</t>
  </si>
  <si>
    <t>Croatia</t>
  </si>
  <si>
    <t>Cyprus</t>
  </si>
  <si>
    <t>Czech Republic</t>
  </si>
  <si>
    <t>Denmark</t>
  </si>
  <si>
    <t>Dhekelia</t>
  </si>
  <si>
    <t>Djibouti</t>
  </si>
  <si>
    <t>Dominica</t>
  </si>
  <si>
    <t>Dominican Republic</t>
  </si>
  <si>
    <t>Ecuador</t>
  </si>
  <si>
    <t>Egypt</t>
  </si>
  <si>
    <t>El Salvador</t>
  </si>
  <si>
    <t>Equatorial Guinea</t>
  </si>
  <si>
    <t>Eritrea</t>
  </si>
  <si>
    <t>Estonia</t>
  </si>
  <si>
    <t>Ethiopia</t>
  </si>
  <si>
    <t>Europa Island</t>
  </si>
  <si>
    <t>Falkland Islands (Islas Malvinas)</t>
  </si>
  <si>
    <t>Faroe Islands</t>
  </si>
  <si>
    <t>Fiji</t>
  </si>
  <si>
    <t>Finland</t>
  </si>
  <si>
    <t>France</t>
  </si>
  <si>
    <t>French Guiana</t>
  </si>
  <si>
    <t>French Polynesia</t>
  </si>
  <si>
    <t>French Southern and Antarctic Lands</t>
  </si>
  <si>
    <t>Gabon</t>
  </si>
  <si>
    <t>Gambia, The</t>
  </si>
  <si>
    <t>Gaza Strip</t>
  </si>
  <si>
    <t>Germany</t>
  </si>
  <si>
    <t>Ghana</t>
  </si>
  <si>
    <t>Gibraltar</t>
  </si>
  <si>
    <t>Glorioso Islands</t>
  </si>
  <si>
    <t>Greece</t>
  </si>
  <si>
    <t>Greenland</t>
  </si>
  <si>
    <t>Grenada</t>
  </si>
  <si>
    <t>Guadeloupe</t>
  </si>
  <si>
    <t>Guam</t>
  </si>
  <si>
    <t>Guatemala</t>
  </si>
  <si>
    <t>Guernsey</t>
  </si>
  <si>
    <t>Guinea</t>
  </si>
  <si>
    <t>Guinea-Bissau</t>
  </si>
  <si>
    <t>Guyana</t>
  </si>
  <si>
    <t>Haiti</t>
  </si>
  <si>
    <t>Heard Island and McDonald Islands</t>
  </si>
  <si>
    <t>Holy See (Vatican City)</t>
  </si>
  <si>
    <t>Honduras</t>
  </si>
  <si>
    <t>Hong Kong</t>
  </si>
  <si>
    <t>Hungary</t>
  </si>
  <si>
    <t>Iceland</t>
  </si>
  <si>
    <t>India</t>
  </si>
  <si>
    <t>Indonesia</t>
  </si>
  <si>
    <t>Iran</t>
  </si>
  <si>
    <t>Iraq</t>
  </si>
  <si>
    <t>Ireland</t>
  </si>
  <si>
    <t>Isle of Man</t>
  </si>
  <si>
    <t>Israel</t>
  </si>
  <si>
    <t>Italy</t>
  </si>
  <si>
    <t>Jamaica</t>
  </si>
  <si>
    <t>Jan Mayen</t>
  </si>
  <si>
    <t>Japan</t>
  </si>
  <si>
    <t>Jersey</t>
  </si>
  <si>
    <t>Jordan</t>
  </si>
  <si>
    <t>Juan de Nova Island</t>
  </si>
  <si>
    <t>Kazakhstan</t>
  </si>
  <si>
    <t>Kenya</t>
  </si>
  <si>
    <t>Kiribati</t>
  </si>
  <si>
    <t>Korea, North</t>
  </si>
  <si>
    <t>Korea, South</t>
  </si>
  <si>
    <t>Kuwait</t>
  </si>
  <si>
    <t>Kyrgyzstan</t>
  </si>
  <si>
    <t>Laos</t>
  </si>
  <si>
    <t>Latvia</t>
  </si>
  <si>
    <t>Lebanon</t>
  </si>
  <si>
    <t>Lesotho</t>
  </si>
  <si>
    <t>Liberia</t>
  </si>
  <si>
    <t>Libya</t>
  </si>
  <si>
    <t>Liechtenstein</t>
  </si>
  <si>
    <t>Lithuania</t>
  </si>
  <si>
    <t>Luxembourg</t>
  </si>
  <si>
    <t>Macau</t>
  </si>
  <si>
    <t>Macedonia</t>
  </si>
  <si>
    <t>Madagascar</t>
  </si>
  <si>
    <t>Malawi</t>
  </si>
  <si>
    <t>Malaysia</t>
  </si>
  <si>
    <t>Maldives</t>
  </si>
  <si>
    <t>Mali</t>
  </si>
  <si>
    <t>Malta</t>
  </si>
  <si>
    <t>Martinique</t>
  </si>
  <si>
    <t>Mauritania</t>
  </si>
  <si>
    <t>Mauritius</t>
  </si>
  <si>
    <t>Mayotte</t>
  </si>
  <si>
    <t>Mexico</t>
  </si>
  <si>
    <t>Moldova</t>
  </si>
  <si>
    <t>Monaco</t>
  </si>
  <si>
    <t>Mongolia</t>
  </si>
  <si>
    <t>Montserrat</t>
  </si>
  <si>
    <t>Morocco</t>
  </si>
  <si>
    <t>Mozambique</t>
  </si>
  <si>
    <t>Namibia</t>
  </si>
  <si>
    <t>Nauru</t>
  </si>
  <si>
    <t>Navassa Island</t>
  </si>
  <si>
    <t>Nepal</t>
  </si>
  <si>
    <t>Netherlands</t>
  </si>
  <si>
    <t>Netherlands Antilles</t>
  </si>
  <si>
    <t>New Caledonia</t>
  </si>
  <si>
    <t>New Zealand</t>
  </si>
  <si>
    <t>Nicaragua</t>
  </si>
  <si>
    <t>Niger</t>
  </si>
  <si>
    <t>Nigeria</t>
  </si>
  <si>
    <t>Niue</t>
  </si>
  <si>
    <t>Norfolk Island</t>
  </si>
  <si>
    <t>Northern Mariana Islands</t>
  </si>
  <si>
    <t>Norway</t>
  </si>
  <si>
    <t>Oman</t>
  </si>
  <si>
    <t>Pakistan</t>
  </si>
  <si>
    <t>Panama</t>
  </si>
  <si>
    <t>Papua New Guinea</t>
  </si>
  <si>
    <t>Paracel Islands</t>
  </si>
  <si>
    <t>Paraguay</t>
  </si>
  <si>
    <t>Peru</t>
  </si>
  <si>
    <t>Philippines</t>
  </si>
  <si>
    <t>Pitcairn Islands</t>
  </si>
  <si>
    <t>Poland</t>
  </si>
  <si>
    <t>Portugal</t>
  </si>
  <si>
    <t>Puerto Rico</t>
  </si>
  <si>
    <t>Qatar</t>
  </si>
  <si>
    <t>Reunion</t>
  </si>
  <si>
    <t>Romania</t>
  </si>
  <si>
    <t>Russia</t>
  </si>
  <si>
    <t>Rwanda</t>
  </si>
  <si>
    <t>Saint Helena</t>
  </si>
  <si>
    <t>Saint Kitts and Nevis</t>
  </si>
  <si>
    <t>Saint Lucia</t>
  </si>
  <si>
    <t>Saint Pierre and Miquelon</t>
  </si>
  <si>
    <t>Saint Vincent and the Grenadines</t>
  </si>
  <si>
    <t>Samoa</t>
  </si>
  <si>
    <t>San Marino</t>
  </si>
  <si>
    <t>Sao Tome and Principe</t>
  </si>
  <si>
    <t>Saudi Arabia</t>
  </si>
  <si>
    <t>Senegal</t>
  </si>
  <si>
    <t>Serbia and Montenegro</t>
  </si>
  <si>
    <t>Seychelles</t>
  </si>
  <si>
    <t>Sierra Leone</t>
  </si>
  <si>
    <t>Singapore</t>
  </si>
  <si>
    <t>Slovakia</t>
  </si>
  <si>
    <t>Slovenia</t>
  </si>
  <si>
    <t>Solomon Islands</t>
  </si>
  <si>
    <t>Somalia</t>
  </si>
  <si>
    <t>South Africa</t>
  </si>
  <si>
    <t>South Georgia and the South Sandwich Islands</t>
  </si>
  <si>
    <t>Spain</t>
  </si>
  <si>
    <t>Spratly Islands</t>
  </si>
  <si>
    <t>Sri Lanka</t>
  </si>
  <si>
    <t>Sudan</t>
  </si>
  <si>
    <t>Suriname</t>
  </si>
  <si>
    <t>Svalbard</t>
  </si>
  <si>
    <t>Swaziland</t>
  </si>
  <si>
    <t>Sweden</t>
  </si>
  <si>
    <t>Switzerland</t>
  </si>
  <si>
    <t>Syria</t>
  </si>
  <si>
    <t>Taiwan</t>
  </si>
  <si>
    <t>Tajikistan</t>
  </si>
  <si>
    <t>Tanzania</t>
  </si>
  <si>
    <t>Thailand</t>
  </si>
  <si>
    <t>Timor-Leste</t>
  </si>
  <si>
    <t>Togo</t>
  </si>
  <si>
    <t>Tokelau</t>
  </si>
  <si>
    <t>Tonga</t>
  </si>
  <si>
    <t>Trinidad and Tobago</t>
  </si>
  <si>
    <t>Tromelin Island</t>
  </si>
  <si>
    <t>Tunisia</t>
  </si>
  <si>
    <t>Turkey</t>
  </si>
  <si>
    <t>Turkmenistan</t>
  </si>
  <si>
    <t>Turks and Caicos Islands</t>
  </si>
  <si>
    <t>Tuvalu</t>
  </si>
  <si>
    <t>Uganda</t>
  </si>
  <si>
    <t>Ukraine</t>
  </si>
  <si>
    <t>United Arab Emirates</t>
  </si>
  <si>
    <t>United Kingdom</t>
  </si>
  <si>
    <t>Uruguay</t>
  </si>
  <si>
    <t>Uzbekistan</t>
  </si>
  <si>
    <t>Vanuatu</t>
  </si>
  <si>
    <t>Venezuela</t>
  </si>
  <si>
    <t>Vietnam</t>
  </si>
  <si>
    <t>Wake Island</t>
  </si>
  <si>
    <t>Wallis and Futuna</t>
  </si>
  <si>
    <t>West Bank</t>
  </si>
  <si>
    <t>Western Sahara</t>
  </si>
  <si>
    <t>Yemen</t>
  </si>
  <si>
    <t>Zambia</t>
  </si>
  <si>
    <t>Zimbabwe</t>
  </si>
  <si>
    <t>Countries</t>
  </si>
  <si>
    <t>N/A - Outside US</t>
  </si>
  <si>
    <t xml:space="preserve">GSA - CONTINENTAL USA </t>
  </si>
  <si>
    <t>FOREIGN - (PER STATE DEPARTMENT)</t>
  </si>
  <si>
    <t>GSA - CONTINENTAL USA (150%)</t>
  </si>
  <si>
    <t xml:space="preserve">FOREIGN - (PER STATE DEPARTMENT) (150%) </t>
  </si>
  <si>
    <t>HAWAII, ALASKA, US TERRITORIES AND POSSESSIONS</t>
  </si>
  <si>
    <t>HAWAII, ALASKA, US TERRITORIES AND POSSESSIONS (150%)</t>
  </si>
  <si>
    <t>TOTAL- Per Diem</t>
  </si>
  <si>
    <t>BREAKFAST - Per Diem</t>
  </si>
  <si>
    <t>LUNCH - Per Diem</t>
  </si>
  <si>
    <t>DINNER - Per Diem</t>
  </si>
  <si>
    <t>INCIDENTALS - Per Diem</t>
  </si>
  <si>
    <t>INCIDENTALS (150%)</t>
  </si>
  <si>
    <t>DINNER (150%)</t>
  </si>
  <si>
    <t>LUNCH (150%)</t>
  </si>
  <si>
    <t>BREAKFAST (150%)</t>
  </si>
  <si>
    <t>TOTAL (Per Diem)</t>
  </si>
  <si>
    <t>United States (Continental)</t>
  </si>
  <si>
    <t>United States (Hawaii or Alaska)</t>
  </si>
  <si>
    <t>Virgin Islands (British)</t>
  </si>
  <si>
    <t>Conf Type</t>
  </si>
  <si>
    <t xml:space="preserve">Meeting </t>
  </si>
  <si>
    <t>A.  GENERAL CONFERENCE INFORMATION:</t>
  </si>
  <si>
    <t>C.  MEALS &amp; REFRESHMENTS THRESHOLD CALCULATOR</t>
  </si>
  <si>
    <t xml:space="preserve">CONFERENCE LOCATION: </t>
  </si>
  <si>
    <t>ATTENDEE DUTY STATION</t>
  </si>
  <si>
    <t>ATTENDEE ORGANIZATION</t>
  </si>
  <si>
    <t>NUMBER OF ATTENDEES</t>
  </si>
  <si>
    <t>3.  Foreign Country MI&amp;E</t>
  </si>
  <si>
    <t xml:space="preserve">1.  Breakfast </t>
  </si>
  <si>
    <t xml:space="preserve">2.  Lunch </t>
  </si>
  <si>
    <t>3.  Dinner</t>
  </si>
  <si>
    <t>GSA Per-Diem Rates</t>
  </si>
  <si>
    <t>DOD Per-Diem Rates</t>
  </si>
  <si>
    <t>State Department Per-Diem Rates</t>
  </si>
  <si>
    <t>REASON FOR USE OR NON-USE</t>
  </si>
  <si>
    <t>SELECTED (Y/N)</t>
  </si>
  <si>
    <t>PER PERSON THRESHOLD ($)</t>
  </si>
  <si>
    <t>TOTAL JMD THRESHOLD ($)</t>
  </si>
  <si>
    <t>a.   Breakfast</t>
  </si>
  <si>
    <t>b.   Lunch</t>
  </si>
  <si>
    <t>c.   Dinner</t>
  </si>
  <si>
    <t>7.   Lodging</t>
  </si>
  <si>
    <t>3.  Printing and Distribution</t>
  </si>
  <si>
    <t>6.   M&amp;IE for Attendees</t>
  </si>
  <si>
    <t>Event</t>
  </si>
  <si>
    <t>E.  OTHER THRESHOLDS CALCULATOR</t>
  </si>
  <si>
    <t>COST CATEGORY:</t>
  </si>
  <si>
    <t>10.  Conference Planner - Logistical</t>
  </si>
  <si>
    <t xml:space="preserve">11.  Conference Planner - Programmatic </t>
  </si>
  <si>
    <t xml:space="preserve">I. FACILITIES CONSIDERED </t>
  </si>
  <si>
    <t>Multiple - Blanket Request</t>
  </si>
  <si>
    <t xml:space="preserve">Conference REQUEST Information </t>
  </si>
  <si>
    <t>Conference REPORT Information</t>
  </si>
  <si>
    <t>Q1</t>
  </si>
  <si>
    <t>Q2</t>
  </si>
  <si>
    <t>Q3</t>
  </si>
  <si>
    <t>Q4</t>
  </si>
  <si>
    <t>FY12</t>
  </si>
  <si>
    <t>FY13</t>
  </si>
  <si>
    <t>FY14</t>
  </si>
  <si>
    <t>FY15</t>
  </si>
  <si>
    <t>FY16</t>
  </si>
  <si>
    <t>FY17</t>
  </si>
  <si>
    <t>FY18</t>
  </si>
  <si>
    <t>FY19</t>
  </si>
  <si>
    <t>FY20</t>
  </si>
  <si>
    <t>FY21</t>
  </si>
  <si>
    <t>FY22</t>
  </si>
  <si>
    <t>FY23</t>
  </si>
  <si>
    <t>FY24</t>
  </si>
  <si>
    <t>FY25</t>
  </si>
  <si>
    <t>1.  Conference Meeting Space (including rooms for break-out sessions)</t>
  </si>
  <si>
    <t xml:space="preserve">Conference REPORT Information </t>
  </si>
  <si>
    <t>w</t>
  </si>
  <si>
    <t>Conference Request</t>
  </si>
  <si>
    <t>Conference Report</t>
  </si>
  <si>
    <t>Recommend Approval: No additional comments</t>
  </si>
  <si>
    <t>Recommend Approval: See additional comments</t>
  </si>
  <si>
    <t>Recommend Approval: DAG memo attached</t>
  </si>
  <si>
    <t>Comments</t>
  </si>
  <si>
    <t>Recommend Disapproval: No additional comments</t>
  </si>
  <si>
    <t>Recommend Disapproval: See additional comments</t>
  </si>
  <si>
    <t xml:space="preserve">JMD Tracking Number </t>
  </si>
  <si>
    <t xml:space="preserve">Date  Received </t>
  </si>
  <si>
    <t>D.  MEALS</t>
  </si>
  <si>
    <t>J.  ESTIMATED ATTENDEE INFORMATION</t>
  </si>
  <si>
    <t>Competitive Contracting:</t>
  </si>
  <si>
    <t>Government Provided Meals</t>
  </si>
  <si>
    <t xml:space="preserve">NAME </t>
  </si>
  <si>
    <t>1.  Continental United States MI&amp;E</t>
  </si>
  <si>
    <t>2.  Hawaii, Alaska, US Territories &amp; Possessions MI&amp;E</t>
  </si>
  <si>
    <t>U.S Possessions &amp; Territories</t>
  </si>
  <si>
    <t xml:space="preserve">Cuba </t>
  </si>
  <si>
    <t>Guantanamo Bay</t>
  </si>
  <si>
    <t>Baker Island</t>
  </si>
  <si>
    <t>Federated States of Micronesia</t>
  </si>
  <si>
    <t>Howland Island</t>
  </si>
  <si>
    <t>Jarvis Island</t>
  </si>
  <si>
    <t>Johnston Island</t>
  </si>
  <si>
    <t>Kingman Reef</t>
  </si>
  <si>
    <t>Midway Atolls</t>
  </si>
  <si>
    <t>Palmyra Atoll</t>
  </si>
  <si>
    <t>Republic of Palau</t>
  </si>
  <si>
    <t>Republic of the Marshall Islands</t>
  </si>
  <si>
    <t>United States Virgin Islands</t>
  </si>
  <si>
    <t>Wake Islands</t>
  </si>
  <si>
    <t>B.  TOTAL CONFERENCE COSTS:</t>
  </si>
  <si>
    <t>2. Refreshments</t>
  </si>
  <si>
    <t>3. Logistical Conference Planner</t>
  </si>
  <si>
    <t>4. Programmatic Conference Planner</t>
  </si>
  <si>
    <r>
      <rPr>
        <sz val="12"/>
        <rFont val="Times New Roman"/>
        <family val="1"/>
      </rPr>
      <t>Justification for Using a Non-Federal Facility</t>
    </r>
    <r>
      <rPr>
        <i/>
        <sz val="11"/>
        <color rgb="FF0000FF"/>
        <rFont val="Times New Roman"/>
        <family val="1"/>
      </rPr>
      <t xml:space="preserve"> (Drop Down) </t>
    </r>
  </si>
  <si>
    <t>2.  Logistical Conference Planner</t>
  </si>
  <si>
    <t>3.  Programmatic Conference Planner</t>
  </si>
  <si>
    <t>When REPORTING quarterly conferences, only complete the request information if JMD approved your request and you have a JMD tracking number</t>
  </si>
  <si>
    <t xml:space="preserve">15. Funding Appropriation Symbol </t>
  </si>
  <si>
    <t xml:space="preserve">20. Number of DOJ Federal Attendees </t>
  </si>
  <si>
    <r>
      <t>21. Number of Other Federal Attendees</t>
    </r>
    <r>
      <rPr>
        <sz val="12"/>
        <color rgb="FFFF0000"/>
        <rFont val="Times New Roman"/>
        <family val="1"/>
      </rPr>
      <t xml:space="preserve"> </t>
    </r>
  </si>
  <si>
    <t xml:space="preserve">22. Number of Non-Federal Attendees </t>
  </si>
  <si>
    <t xml:space="preserve">ESTIMATED DIRECT COST 
</t>
  </si>
  <si>
    <t xml:space="preserve"> ACTUAL DIRECT COST 
</t>
  </si>
  <si>
    <r>
      <t xml:space="preserve">ESTIMATED TOTAL COST 
</t>
    </r>
    <r>
      <rPr>
        <b/>
        <i/>
        <sz val="10"/>
        <rFont val="Times New Roman"/>
        <family val="1"/>
      </rPr>
      <t>(Auto-populates)</t>
    </r>
  </si>
  <si>
    <r>
      <t xml:space="preserve">% OF TOTAL COST
</t>
    </r>
    <r>
      <rPr>
        <b/>
        <i/>
        <sz val="10"/>
        <rFont val="Times New Roman"/>
        <family val="1"/>
      </rPr>
      <t>(Auto-populates)</t>
    </r>
  </si>
  <si>
    <r>
      <t xml:space="preserve"> ACTUAL TOTAL COST 
</t>
    </r>
    <r>
      <rPr>
        <b/>
        <i/>
        <sz val="10"/>
        <rFont val="Times New Roman"/>
        <family val="1"/>
      </rPr>
      <t>(Auto-populates)</t>
    </r>
  </si>
  <si>
    <r>
      <t xml:space="preserve">VARIANCE 
</t>
    </r>
    <r>
      <rPr>
        <b/>
        <i/>
        <sz val="10"/>
        <rFont val="Times New Roman"/>
        <family val="1"/>
      </rPr>
      <t>(Between Actual and Estimate)</t>
    </r>
    <r>
      <rPr>
        <b/>
        <sz val="10"/>
        <rFont val="Times New Roman"/>
        <family val="1"/>
      </rPr>
      <t xml:space="preserve">
</t>
    </r>
    <r>
      <rPr>
        <b/>
        <i/>
        <sz val="10"/>
        <rFont val="Times New Roman"/>
        <family val="1"/>
      </rPr>
      <t>(Auto-populates)</t>
    </r>
  </si>
  <si>
    <r>
      <t xml:space="preserve">PER DIEM RATE 
</t>
    </r>
    <r>
      <rPr>
        <i/>
        <sz val="11"/>
        <rFont val="Times New Roman"/>
        <family val="1"/>
      </rPr>
      <t>(Use the link to choose the appropriate per diem rate)</t>
    </r>
  </si>
  <si>
    <t>8.   Common Carrier Transportation</t>
  </si>
  <si>
    <t>9.   Local Transportation</t>
  </si>
  <si>
    <t xml:space="preserve">JMD FINANCE STAFF USE ONLY: </t>
  </si>
  <si>
    <t xml:space="preserve">COMPONENT USE ONLY: </t>
  </si>
  <si>
    <r>
      <t>23. Total Number of Attendees</t>
    </r>
    <r>
      <rPr>
        <sz val="11"/>
        <rFont val="Times New Roman"/>
        <family val="1"/>
      </rPr>
      <t xml:space="preserve"> </t>
    </r>
    <r>
      <rPr>
        <sz val="11"/>
        <color rgb="FF0000FF"/>
        <rFont val="Times New Roman"/>
        <family val="1"/>
      </rPr>
      <t xml:space="preserve"> 
</t>
    </r>
    <r>
      <rPr>
        <i/>
        <sz val="11"/>
        <color rgb="FF0000FF"/>
        <rFont val="Times New Roman"/>
        <family val="1"/>
      </rPr>
      <t>(Auto-populates)</t>
    </r>
  </si>
  <si>
    <r>
      <t>27. Were Federal procurement regulations followed as appropriate?</t>
    </r>
    <r>
      <rPr>
        <sz val="11"/>
        <rFont val="Times New Roman"/>
        <family val="1"/>
      </rPr>
      <t xml:space="preserve"> </t>
    </r>
    <r>
      <rPr>
        <sz val="11"/>
        <color rgb="FFFF0000"/>
        <rFont val="Times New Roman"/>
        <family val="1"/>
      </rPr>
      <t xml:space="preserve"> </t>
    </r>
    <r>
      <rPr>
        <i/>
        <sz val="11"/>
        <color rgb="FF0000FF"/>
        <rFont val="Times New Roman"/>
        <family val="1"/>
      </rPr>
      <t>(Drop Down)</t>
    </r>
  </si>
  <si>
    <r>
      <t>28. Were all market research documents used in conference planning decisions retained?</t>
    </r>
    <r>
      <rPr>
        <sz val="11"/>
        <rFont val="Times New Roman"/>
        <family val="1"/>
      </rPr>
      <t xml:space="preserve"> </t>
    </r>
    <r>
      <rPr>
        <i/>
        <sz val="11"/>
        <color rgb="FF0000FF"/>
        <rFont val="Times New Roman"/>
        <family val="1"/>
      </rPr>
      <t>(Drop Down)</t>
    </r>
  </si>
  <si>
    <t>14. Justification that conference is essential to accomplishing core mission</t>
  </si>
  <si>
    <t xml:space="preserve">ATF - Bureau of Alcohol, Tobacco, Firearms, and Explosives </t>
  </si>
  <si>
    <t xml:space="preserve">ATR - Antitrust Division </t>
  </si>
  <si>
    <t xml:space="preserve">BOP - Bureau of Prisons </t>
  </si>
  <si>
    <t xml:space="preserve">CIV - Civil Division </t>
  </si>
  <si>
    <t xml:space="preserve">COPS - Office of Community Oriented Policing Services </t>
  </si>
  <si>
    <t xml:space="preserve">CRM - Criminal Division </t>
  </si>
  <si>
    <t xml:space="preserve">CRS - Community Relations Service </t>
  </si>
  <si>
    <t xml:space="preserve">CRT - Civil Rights Division </t>
  </si>
  <si>
    <t xml:space="preserve">DEA - Drug Enforcement Administration </t>
  </si>
  <si>
    <t xml:space="preserve">ENRD - Environment and Natural Resources Division </t>
  </si>
  <si>
    <t xml:space="preserve">EOIR - Executive Office for Immigration Review </t>
  </si>
  <si>
    <t xml:space="preserve">EOUSA - Executive Offices for United States Attorneys </t>
  </si>
  <si>
    <t xml:space="preserve">FBI - Federal Bureau of Investigation </t>
  </si>
  <si>
    <t xml:space="preserve">FCSC - Foreign Claims Settlement Commission </t>
  </si>
  <si>
    <t xml:space="preserve">FPI - Federal Prison Industries </t>
  </si>
  <si>
    <t xml:space="preserve">JMD - AFMS - Asset Forfeiture Management Staff </t>
  </si>
  <si>
    <t xml:space="preserve">JMD - BUDGET - Budget Staff </t>
  </si>
  <si>
    <t xml:space="preserve">JMD - DCM - Debt Collection Management Staff </t>
  </si>
  <si>
    <t xml:space="preserve">JMD - FASS - Facilities and Administrative Services Staff </t>
  </si>
  <si>
    <t xml:space="preserve">JMD - FINANCE - Finance Staff </t>
  </si>
  <si>
    <t xml:space="preserve">JMD - PSS - Procurement Services Staff </t>
  </si>
  <si>
    <t xml:space="preserve">JMD - SEPS - Security and Emergency Planning Staff </t>
  </si>
  <si>
    <t xml:space="preserve">JMD - WMO - Wireless Management Office </t>
  </si>
  <si>
    <t xml:space="preserve">NSD - National Security Division </t>
  </si>
  <si>
    <t xml:space="preserve">OCDETF - Organized Crime Drug Enforcement Task Force </t>
  </si>
  <si>
    <t xml:space="preserve">OIG - Office of the Inspector General </t>
  </si>
  <si>
    <t xml:space="preserve">OJP - Office of Justice Programs </t>
  </si>
  <si>
    <t xml:space="preserve">OLC - Office of Legal Counsel </t>
  </si>
  <si>
    <t xml:space="preserve">OSG - Office of the Solicitor General </t>
  </si>
  <si>
    <t xml:space="preserve">OVW - Office on Violence Against Women </t>
  </si>
  <si>
    <t xml:space="preserve">TAX - Tax Division </t>
  </si>
  <si>
    <t xml:space="preserve">USPC - United States Parole Commission </t>
  </si>
  <si>
    <t xml:space="preserve">CEO - ASG - Office of the Associate Attorney General </t>
  </si>
  <si>
    <t xml:space="preserve">CEO - ATJ - Access to Justice </t>
  </si>
  <si>
    <t xml:space="preserve">CEO - DAG - Office of the Deputy Attorney General </t>
  </si>
  <si>
    <t xml:space="preserve">CEO - DEO - Departmental Ethics Office </t>
  </si>
  <si>
    <t xml:space="preserve">CEO - EEO - Equal Employment Opportunity Staff </t>
  </si>
  <si>
    <t xml:space="preserve">CEO - EXECSEC - Executive Secretariat </t>
  </si>
  <si>
    <t xml:space="preserve">CEO - IREO - Internal Review and Evaluation Office </t>
  </si>
  <si>
    <t xml:space="preserve">CEO - LIB - Library Staff </t>
  </si>
  <si>
    <t xml:space="preserve">CEO - OAG - Office of the Attorney General </t>
  </si>
  <si>
    <t xml:space="preserve">CEO - OARM - Office of Attorney Recruitment and Management </t>
  </si>
  <si>
    <t xml:space="preserve">CEO - OGC - Office of General Council </t>
  </si>
  <si>
    <t xml:space="preserve">CEO - OLA - Office of Legislative Affairs </t>
  </si>
  <si>
    <t xml:space="preserve">CEO - OLP - Office of Legal Policy </t>
  </si>
  <si>
    <t xml:space="preserve">CEO - OPA - Office of Pardon Attorney </t>
  </si>
  <si>
    <t xml:space="preserve">CEO - OPCL - Office of Privacy and Civil Liberties </t>
  </si>
  <si>
    <t xml:space="preserve">CEO - OPR - Office of Professional Responsibility </t>
  </si>
  <si>
    <t xml:space="preserve">CEO - ORMP - Office of Records Management Policy </t>
  </si>
  <si>
    <t xml:space="preserve">CEO - OSDBU - Office of Small and Disadvantaged Business Utilization </t>
  </si>
  <si>
    <t xml:space="preserve">CEO - OTJ - Office of Tribal Justice </t>
  </si>
  <si>
    <t xml:space="preserve">CEO - PAO - Office of Public Affairs </t>
  </si>
  <si>
    <t xml:space="preserve">CEO - PRAO - Professional Responsibility Advisory Office </t>
  </si>
  <si>
    <t xml:space="preserve">CEO - ROLC - Rule of Law </t>
  </si>
  <si>
    <t xml:space="preserve">5.  If this is a Re-Submission of a previously disapproved conference, indicate original JMD Tracking Number. </t>
  </si>
  <si>
    <t>4.  Meals Provided by  DOJ</t>
  </si>
  <si>
    <r>
      <t xml:space="preserve">A </t>
    </r>
    <r>
      <rPr>
        <b/>
        <i/>
        <sz val="12"/>
        <color rgb="FFFF0000"/>
        <rFont val="Times New Roman"/>
        <family val="1"/>
      </rPr>
      <t>RED</t>
    </r>
    <r>
      <rPr>
        <b/>
        <i/>
        <sz val="12"/>
        <color theme="3"/>
        <rFont val="Times New Roman"/>
        <family val="1"/>
      </rPr>
      <t xml:space="preserve"> cell indicates that your entry exceeds the DOJ meal threshold AND cannot be submitted unless within the meal threshold. </t>
    </r>
  </si>
  <si>
    <r>
      <t>A</t>
    </r>
    <r>
      <rPr>
        <b/>
        <i/>
        <sz val="12"/>
        <color theme="1"/>
        <rFont val="Times New Roman"/>
        <family val="1"/>
      </rPr>
      <t>YELLOW</t>
    </r>
    <r>
      <rPr>
        <b/>
        <i/>
        <sz val="12"/>
        <color theme="3"/>
        <rFont val="Times New Roman"/>
        <family val="1"/>
      </rPr>
      <t xml:space="preserve"> cell indicates that your entry exceeds the DOJ threshold, and additional justification must be provided. </t>
    </r>
  </si>
  <si>
    <r>
      <rPr>
        <b/>
        <i/>
        <sz val="12"/>
        <color rgb="FF4D4D4D"/>
        <rFont val="Times New Roman"/>
        <family val="1"/>
      </rPr>
      <t>A</t>
    </r>
    <r>
      <rPr>
        <b/>
        <i/>
        <sz val="12"/>
        <color theme="0" tint="-0.499984740745262"/>
        <rFont val="Times New Roman"/>
        <family val="1"/>
      </rPr>
      <t xml:space="preserve">GREY </t>
    </r>
    <r>
      <rPr>
        <b/>
        <i/>
        <sz val="12"/>
        <color theme="3"/>
        <rFont val="Times New Roman"/>
        <family val="1"/>
      </rPr>
      <t>box indicates that no entry is required.</t>
    </r>
  </si>
  <si>
    <t xml:space="preserve">N/A - Cooperative Agreement </t>
  </si>
  <si>
    <t>1.  Conference Space &amp; Audio-visual Equipment and Services</t>
  </si>
  <si>
    <t>1. Conference Space &amp; Audio-visual Equipment and Services</t>
  </si>
  <si>
    <t>2.  Audio-visual Equipment and Services</t>
  </si>
  <si>
    <t>5.   Refreshments Provided by DOJ</t>
  </si>
  <si>
    <r>
      <t>25. Total Cost</t>
    </r>
    <r>
      <rPr>
        <sz val="11"/>
        <rFont val="Times New Roman"/>
        <family val="1"/>
      </rPr>
      <t xml:space="preserve"> 
</t>
    </r>
    <r>
      <rPr>
        <i/>
        <sz val="11"/>
        <color rgb="FF0000FF"/>
        <rFont val="Times New Roman"/>
        <family val="1"/>
      </rPr>
      <t>(Auto-populates from entries below)</t>
    </r>
  </si>
  <si>
    <r>
      <t>TOTAL -</t>
    </r>
    <r>
      <rPr>
        <b/>
        <i/>
        <sz val="12"/>
        <color rgb="FF0000FF"/>
        <rFont val="Times New Roman"/>
        <family val="1"/>
      </rPr>
      <t xml:space="preserve"> (Breakout must match entry on line A23) </t>
    </r>
  </si>
  <si>
    <t xml:space="preserve">USMS - United States Marshals Service </t>
  </si>
  <si>
    <t xml:space="preserve">CEO - OIP - Office of Information Policy </t>
  </si>
  <si>
    <t>12.  Conference Trainer/Instructor/Presenter/Facilitator</t>
  </si>
  <si>
    <t xml:space="preserve">CEO - CEO Consolidated Executive Office </t>
  </si>
  <si>
    <t>JMD - CON-DAAG</t>
  </si>
  <si>
    <t>JMD - HRA-DAAG</t>
  </si>
  <si>
    <t xml:space="preserve">JMD - HRS - Human Resources Staff </t>
  </si>
  <si>
    <t>JMD - PMP-DAAG</t>
  </si>
  <si>
    <t>JMD - UFMS-PMO - Unified Financial Management System Project Management Office</t>
  </si>
  <si>
    <t>JMD - OCIO - Office of the Chief Information Officer</t>
  </si>
  <si>
    <r>
      <t xml:space="preserve">FACILITY TYPE
</t>
    </r>
    <r>
      <rPr>
        <i/>
        <sz val="12"/>
        <color rgb="FF0000FF"/>
        <rFont val="Times New Roman"/>
        <family val="1"/>
      </rPr>
      <t>(Drop Down)</t>
    </r>
  </si>
  <si>
    <t xml:space="preserve">1.  Name of Requestor </t>
  </si>
  <si>
    <t xml:space="preserve">13. Location: City </t>
  </si>
  <si>
    <r>
      <t xml:space="preserve">2.  Component Name  </t>
    </r>
    <r>
      <rPr>
        <i/>
        <sz val="12"/>
        <color rgb="FF0000FF"/>
        <rFont val="Times New Roman"/>
        <family val="1"/>
      </rPr>
      <t>(Drop Down)</t>
    </r>
  </si>
  <si>
    <r>
      <t xml:space="preserve">3.  Is this submission for a conference request or report? </t>
    </r>
    <r>
      <rPr>
        <i/>
        <sz val="12"/>
        <color rgb="FF0000FF"/>
        <rFont val="Times New Roman"/>
        <family val="1"/>
      </rPr>
      <t>(Drop Down)</t>
    </r>
  </si>
  <si>
    <r>
      <t xml:space="preserve">4.  JMD Tracking # </t>
    </r>
    <r>
      <rPr>
        <i/>
        <sz val="12"/>
        <color rgb="FF0000FF"/>
        <rFont val="Times New Roman"/>
        <family val="1"/>
      </rPr>
      <t>(Report Only)</t>
    </r>
  </si>
  <si>
    <r>
      <t xml:space="preserve">6. Official Title of the Conference  
</t>
    </r>
    <r>
      <rPr>
        <i/>
        <sz val="12"/>
        <color rgb="FFFF0000"/>
        <rFont val="Times New Roman"/>
        <family val="1"/>
      </rPr>
      <t>(No Abbreviations)</t>
    </r>
    <r>
      <rPr>
        <sz val="12"/>
        <rFont val="Times New Roman"/>
        <family val="1"/>
      </rPr>
      <t xml:space="preserve"> </t>
    </r>
  </si>
  <si>
    <r>
      <t xml:space="preserve">7.  Is this a blanket request? (Y/N)
</t>
    </r>
    <r>
      <rPr>
        <i/>
        <sz val="12"/>
        <color rgb="FF0000FF"/>
        <rFont val="Times New Roman"/>
        <family val="1"/>
      </rPr>
      <t>(Drop Down) If "YES" Skip A9-13,A16 and  Sections C,D,&amp; E1, If "NO" Skip A8</t>
    </r>
    <r>
      <rPr>
        <sz val="12"/>
        <rFont val="Times New Roman"/>
        <family val="1"/>
      </rPr>
      <t xml:space="preserve"> </t>
    </r>
  </si>
  <si>
    <r>
      <t xml:space="preserve">12. Location: State / Territory / Possession </t>
    </r>
    <r>
      <rPr>
        <i/>
        <sz val="12"/>
        <color rgb="FF0000FF"/>
        <rFont val="Times New Roman"/>
        <family val="1"/>
      </rPr>
      <t>(Drop Down)</t>
    </r>
    <r>
      <rPr>
        <sz val="12"/>
        <rFont val="Times New Roman"/>
        <family val="1"/>
      </rPr>
      <t xml:space="preserve"> </t>
    </r>
  </si>
  <si>
    <r>
      <t xml:space="preserve">17. Facility Type (Federal/Non-Federal) 
</t>
    </r>
    <r>
      <rPr>
        <i/>
        <sz val="12"/>
        <color rgb="FF0000FF"/>
        <rFont val="Times New Roman"/>
        <family val="1"/>
      </rPr>
      <t>(Drop Down)</t>
    </r>
  </si>
  <si>
    <r>
      <t xml:space="preserve">18. Cooperative Agreement (Y/N)  
</t>
    </r>
    <r>
      <rPr>
        <i/>
        <sz val="12"/>
        <color rgb="FF0000FF"/>
        <rFont val="Times New Roman"/>
        <family val="1"/>
      </rPr>
      <t>(Drop Down)</t>
    </r>
  </si>
  <si>
    <r>
      <t xml:space="preserve">ESTIMATED INDIRECT COST 
</t>
    </r>
    <r>
      <rPr>
        <b/>
        <i/>
        <sz val="10"/>
        <rFont val="Times New Roman"/>
        <family val="1"/>
      </rPr>
      <t>(Funding from Cooperative Agreement )</t>
    </r>
  </si>
  <si>
    <r>
      <t xml:space="preserve"> ACTUAL INDIRECT COST
</t>
    </r>
    <r>
      <rPr>
        <b/>
        <i/>
        <sz val="10"/>
        <rFont val="Times New Roman"/>
        <family val="1"/>
      </rPr>
      <t xml:space="preserve"> (Funding from Cooperative Agreement )</t>
    </r>
  </si>
  <si>
    <r>
      <t>F. JUSTIFICATION IF SUBMITTING CONFERENCE REQUEST FORM WITH ESTIMATED COSTS OVER THRESHOLD</t>
    </r>
    <r>
      <rPr>
        <b/>
        <i/>
        <sz val="12"/>
        <rFont val="Times New Roman"/>
        <family val="1"/>
      </rPr>
      <t xml:space="preserve"> (Complete if cells turn YELLOW): </t>
    </r>
  </si>
  <si>
    <r>
      <t>G.  JUSTIFICATION REQUIRED FOR CONFERENCES WITH MEALS (</t>
    </r>
    <r>
      <rPr>
        <b/>
        <i/>
        <sz val="12"/>
        <rFont val="Times New Roman"/>
        <family val="1"/>
      </rPr>
      <t>Complete if cells turn YELLOW</t>
    </r>
    <r>
      <rPr>
        <b/>
        <sz val="12"/>
        <rFont val="Times New Roman"/>
        <family val="1"/>
      </rPr>
      <t>):</t>
    </r>
  </si>
  <si>
    <r>
      <t xml:space="preserve">H.  JUSTIFICATION FOR NON-FEDERAL FACILITY </t>
    </r>
    <r>
      <rPr>
        <b/>
        <i/>
        <sz val="12"/>
        <rFont val="Times New Roman"/>
        <family val="1"/>
      </rPr>
      <t>(Complete if cells turn YELLOW)</t>
    </r>
    <r>
      <rPr>
        <b/>
        <sz val="12"/>
        <rFont val="Times New Roman"/>
        <family val="1"/>
      </rPr>
      <t>:</t>
    </r>
  </si>
  <si>
    <t>Non-Federal</t>
  </si>
  <si>
    <t>N/A</t>
  </si>
  <si>
    <t>Quarter</t>
  </si>
  <si>
    <t>Fiscal Year</t>
  </si>
  <si>
    <t>All Per Diem Drop Downs</t>
  </si>
  <si>
    <r>
      <t xml:space="preserve">26. Predominately Internal Event held at a Non-Federal Facility (Y/N) </t>
    </r>
    <r>
      <rPr>
        <i/>
        <sz val="11"/>
        <color rgb="FF0000FF"/>
        <rFont val="Times New Roman"/>
        <family val="1"/>
      </rPr>
      <t>(Auto-populates based on Facility Type and Number of Attendees)</t>
    </r>
  </si>
  <si>
    <t>8.  If this is a Blanket Request, indicate for each: 1) Number of occurrences this fiscal year, 2) Locations, and 3) Start and End Dates</t>
  </si>
  <si>
    <t xml:space="preserve">M&amp;IE Links </t>
  </si>
  <si>
    <r>
      <t xml:space="preserve">9.  Conference Start Date </t>
    </r>
    <r>
      <rPr>
        <i/>
        <sz val="12"/>
        <color rgb="FF0000FF"/>
        <rFont val="Times New Roman"/>
        <family val="1"/>
      </rPr>
      <t>(MM/DD/YYYY)</t>
    </r>
  </si>
  <si>
    <r>
      <t xml:space="preserve">10. Conference End Date </t>
    </r>
    <r>
      <rPr>
        <i/>
        <sz val="12"/>
        <color rgb="FF0000FF"/>
        <rFont val="Times New Roman"/>
        <family val="1"/>
      </rPr>
      <t>(MM/DD/YYYY)</t>
    </r>
  </si>
  <si>
    <t>COUNTRY TYPE</t>
  </si>
  <si>
    <t>alaskahawaii</t>
  </si>
  <si>
    <t>Possessions</t>
  </si>
  <si>
    <t>Blank</t>
  </si>
  <si>
    <r>
      <t xml:space="preserve">11. Location: Country  </t>
    </r>
    <r>
      <rPr>
        <i/>
        <sz val="12"/>
        <color rgb="FF0000FF"/>
        <rFont val="Times New Roman"/>
        <family val="1"/>
      </rPr>
      <t>(Drop Down)</t>
    </r>
  </si>
  <si>
    <r>
      <t xml:space="preserve">16. Facility Name  </t>
    </r>
    <r>
      <rPr>
        <i/>
        <sz val="12"/>
        <color rgb="FFFF0000"/>
        <rFont val="Times New Roman"/>
        <family val="1"/>
      </rPr>
      <t>(Specific)</t>
    </r>
  </si>
  <si>
    <r>
      <t xml:space="preserve">19. Reporting Period </t>
    </r>
    <r>
      <rPr>
        <i/>
        <sz val="12"/>
        <color rgb="FFFF0000"/>
        <rFont val="Times New Roman"/>
        <family val="1"/>
      </rPr>
      <t>(Required when reporting actuals)</t>
    </r>
    <r>
      <rPr>
        <sz val="12"/>
        <rFont val="Times New Roman"/>
        <family val="1"/>
      </rPr>
      <t xml:space="preserve"> </t>
    </r>
    <r>
      <rPr>
        <i/>
        <sz val="12"/>
        <color rgb="FF0000FF"/>
        <rFont val="Times New Roman"/>
        <family val="1"/>
      </rPr>
      <t>(Drop Down)</t>
    </r>
  </si>
  <si>
    <r>
      <t xml:space="preserve">24.  Total number of attendees whose travel expenses are paid for by DOJ </t>
    </r>
    <r>
      <rPr>
        <i/>
        <sz val="12"/>
        <color rgb="FFFF0000"/>
        <rFont val="Times New Roman"/>
        <family val="1"/>
      </rPr>
      <t>(required)</t>
    </r>
  </si>
  <si>
    <t>Competitve Contracting</t>
  </si>
  <si>
    <t>Facilities Considered</t>
  </si>
  <si>
    <t>Meals and Refreshments Per Diem Threshold Calculation</t>
  </si>
  <si>
    <t>General Conference Information</t>
  </si>
  <si>
    <t>General Conference Information:  LOCATION: STATE/TERRITORY/POSSESSION CONDITIONAL DROP DOWN LIST</t>
  </si>
  <si>
    <t>CORRESPONDING STATE/TERRITORY/POSSESSION CONDITIONAL DROP DOWN LIST FORMULA NAME - 'Submission Form (1) K31'</t>
  </si>
  <si>
    <t>Justification for Non-Federal Facility</t>
  </si>
  <si>
    <t>Drop-Down Data Ranges (Outlined in Bold)</t>
  </si>
  <si>
    <r>
      <t xml:space="preserve">Internal Formula Reference only - </t>
    </r>
    <r>
      <rPr>
        <sz val="11"/>
        <color rgb="FFFF0000"/>
        <rFont val="Arial"/>
        <family val="2"/>
      </rPr>
      <t>DO NOT DELETE</t>
    </r>
    <r>
      <rPr>
        <sz val="11"/>
        <rFont val="Arial"/>
        <family val="2"/>
      </rPr>
      <t>- Required for Cell K31</t>
    </r>
  </si>
  <si>
    <r>
      <t xml:space="preserve">Component Internal Tracking Number </t>
    </r>
    <r>
      <rPr>
        <i/>
        <sz val="12"/>
        <color rgb="FF0000FF"/>
        <rFont val="Times New Roman"/>
        <family val="1"/>
      </rPr>
      <t>(Optional)</t>
    </r>
    <r>
      <rPr>
        <sz val="12"/>
        <rFont val="Times New Roman"/>
        <family val="1"/>
      </rPr>
      <t>:</t>
    </r>
  </si>
  <si>
    <r>
      <t>13.  Other Costs:</t>
    </r>
    <r>
      <rPr>
        <i/>
        <sz val="12"/>
        <color rgb="FFFF0000"/>
        <rFont val="Times New Roman"/>
        <family val="1"/>
      </rPr>
      <t xml:space="preserve"> </t>
    </r>
    <r>
      <rPr>
        <i/>
        <sz val="12"/>
        <color rgb="FF0000FF"/>
        <rFont val="Times New Roman"/>
        <family val="1"/>
      </rPr>
      <t>(</t>
    </r>
    <r>
      <rPr>
        <i/>
        <sz val="11"/>
        <color rgb="FF0000FF"/>
        <rFont val="Times New Roman"/>
        <family val="1"/>
      </rPr>
      <t>Itemize Below)</t>
    </r>
  </si>
  <si>
    <r>
      <t>14.  Total Conference Cost:</t>
    </r>
    <r>
      <rPr>
        <i/>
        <sz val="10"/>
        <rFont val="Times New Roman"/>
        <family val="1"/>
      </rPr>
      <t xml:space="preserve"> 
</t>
    </r>
    <r>
      <rPr>
        <i/>
        <sz val="11"/>
        <color rgb="FF0000FF"/>
        <rFont val="Times New Roman"/>
        <family val="1"/>
      </rPr>
      <t>(Auto-populates)</t>
    </r>
  </si>
  <si>
    <t>NUMBER OF TIMES MEAL IS SERVED</t>
  </si>
  <si>
    <t>TOTAL EST. CONFERENCE COST</t>
  </si>
  <si>
    <t>VARIANCE JUSTIFICATION 
(Provide justification if  variance is &gt;$1,000 and &gt;10% as indicated by a light yellow cell OR exceeds cost thresholds, as indicated by a bright yellow cell)</t>
  </si>
  <si>
    <t>No Cost Non-Federal Facility</t>
  </si>
  <si>
    <t>NA_OutsideUS</t>
  </si>
  <si>
    <t>States</t>
  </si>
  <si>
    <t>Multiple_Locations</t>
  </si>
  <si>
    <t>Component Name - Drop down name "Component"</t>
  </si>
  <si>
    <t>Request / Report (TYPE) - Drop down Name "Form_Type"</t>
  </si>
  <si>
    <t>Blanket Request (Y/N)  - Drop down Name "Blanket"</t>
  </si>
  <si>
    <t>Countries  - Drop down Name "Country"</t>
  </si>
  <si>
    <t>ALASKAHAWAII - Drop down Name "AlaskaHawaii"</t>
  </si>
  <si>
    <t xml:space="preserve">IPOL - Interpol </t>
  </si>
  <si>
    <t xml:space="preserve">USTP - United States Trustee Program </t>
  </si>
  <si>
    <t>BLANK "Blank"</t>
  </si>
  <si>
    <t>BLANKET "Multiple_Locations"</t>
  </si>
  <si>
    <t>UNITEDSTATESCONTINENTAL - Drop down Name "States"</t>
  </si>
  <si>
    <t>TERRITORY &amp; POSSESSIONS "Possessions"</t>
  </si>
  <si>
    <t>NAOUTSIDEUS "NA_OutsideUS"</t>
  </si>
  <si>
    <t>Facility Type "Facility Type"</t>
  </si>
  <si>
    <t>Cooperative Agreement- Drop down name "CA"</t>
  </si>
  <si>
    <t>Reporting Period "Reporting_Period"</t>
  </si>
  <si>
    <t>Were Federal procurement regulations followed as appropriate? "Procurement"</t>
  </si>
  <si>
    <t xml:space="preserve"> Were all market research documents used in conference planning decisions retained? "Research"</t>
  </si>
  <si>
    <t>GSA Meal Per Diem "GSA"</t>
  </si>
  <si>
    <t>DOD Meal Per Diem "DOD"</t>
  </si>
  <si>
    <t>State Meal Per Diem "DOS"</t>
  </si>
  <si>
    <t>Justification for using Non-Federal Facility "Just_Non_Fed</t>
  </si>
  <si>
    <t>Facility Type "Facility_Type"</t>
  </si>
  <si>
    <t>Department of Justice-Sponsored Conference
 Request and Report</t>
  </si>
  <si>
    <t>FY18 Q1</t>
  </si>
  <si>
    <t>FY18 Q2</t>
  </si>
  <si>
    <t>FY18 Q3</t>
  </si>
  <si>
    <t>FY18 Q4</t>
  </si>
  <si>
    <t>FY19 Q1</t>
  </si>
  <si>
    <t>FY19 Q2</t>
  </si>
  <si>
    <t>FY19 Q3</t>
  </si>
  <si>
    <t>FY19 Q4</t>
  </si>
  <si>
    <t>FY20 Q1</t>
  </si>
  <si>
    <t>FY20 Q2</t>
  </si>
  <si>
    <t>FY20 Q3</t>
  </si>
  <si>
    <t>FY20 Q4</t>
  </si>
  <si>
    <t>FY21 Q1</t>
  </si>
  <si>
    <t>FY21 Q2</t>
  </si>
  <si>
    <t>FY21 Q3</t>
  </si>
  <si>
    <t>FY21 Q4</t>
  </si>
  <si>
    <t>FY22 Q1</t>
  </si>
  <si>
    <t>FY22 Q2</t>
  </si>
  <si>
    <t>FY22 Q3</t>
  </si>
  <si>
    <t>FY22 Q4</t>
  </si>
  <si>
    <t>FY23 Q1</t>
  </si>
  <si>
    <t>FY23 Q2</t>
  </si>
  <si>
    <t>FY23 Q3</t>
  </si>
  <si>
    <t>FY23 Q4</t>
  </si>
  <si>
    <t>Please provide the information requested below:</t>
  </si>
  <si>
    <t>CHOICE OF VENUE</t>
  </si>
  <si>
    <t>Checkpoint</t>
  </si>
  <si>
    <t>Choose from Dropdown</t>
  </si>
  <si>
    <t>Justification/Explanation</t>
  </si>
  <si>
    <t>Has a nationwide search been conducted?</t>
  </si>
  <si>
    <t>Is the conference a local or regional event?</t>
  </si>
  <si>
    <t>Are attendees from the same geographical location where the event is being held?</t>
  </si>
  <si>
    <t>Reflects TA provider's cooperative agreement's costs only.</t>
  </si>
  <si>
    <t>EXPENSE CATEGORY</t>
  </si>
  <si>
    <t>Expense Category</t>
  </si>
  <si>
    <t>Cost</t>
  </si>
  <si>
    <t>Justification/ Explanation</t>
  </si>
  <si>
    <t xml:space="preserve">If a particular itemized expense in "Part B Total Conference Costs" of the Submission Form is unusual or exceeds the threshold please justify/explain below the reason for the anomaly.  An unusual expense might include, but is not limited to, participant scholarships which only cover a portion of travel expenses, interpreter costs, government provided meals, refreshments, excessive printing and distribution costs, etc. Any expense which exceeds a threshold must have an additional justification.    </t>
  </si>
  <si>
    <t>Conference Meeting Space</t>
  </si>
  <si>
    <t>A/V Equipment and Services</t>
  </si>
  <si>
    <t>Conference/Meeting Space and                        A/V Equipment and Services</t>
  </si>
  <si>
    <t>Total will auto-populate</t>
  </si>
  <si>
    <t>Accessibility/Closed Captioning</t>
  </si>
  <si>
    <t>Printing and Distribution</t>
  </si>
  <si>
    <t>Gov't Provided Meals*</t>
  </si>
  <si>
    <t>Breakfast</t>
  </si>
  <si>
    <t>Lunch</t>
  </si>
  <si>
    <t>Dinner</t>
  </si>
  <si>
    <t>Refreshments*</t>
  </si>
  <si>
    <t>M&amp;IE</t>
  </si>
  <si>
    <t>Lodging</t>
  </si>
  <si>
    <t>Transportation</t>
  </si>
  <si>
    <t>Local Transportation</t>
  </si>
  <si>
    <t>Logistical Conference Planner</t>
  </si>
  <si>
    <t>Programmatic Conference Planner</t>
  </si>
  <si>
    <t>Conference Trainer/Instructor/Presenter/Facilitator</t>
  </si>
  <si>
    <t>Other Costs</t>
  </si>
  <si>
    <t>Supplies</t>
  </si>
  <si>
    <t>Registration Platform Fees</t>
  </si>
  <si>
    <t>Total:</t>
  </si>
  <si>
    <t>Please provide below information regarding conference trainers/facilitators:</t>
  </si>
  <si>
    <t>Presenter Name</t>
  </si>
  <si>
    <t>Role (select from the dropdown menu).</t>
  </si>
  <si>
    <t>Purpose of the Daily Rate (Training, Travel, or Prep Day)</t>
  </si>
  <si>
    <t>Daily Rate</t>
  </si>
  <si>
    <t># of Days</t>
  </si>
  <si>
    <t>Total Compensation</t>
  </si>
  <si>
    <t>Additional Explanation of the need for this particular consultant (i.e. the particular expertise they are bringing to the conference that cannot be addressed by one of the other faculty members &amp; their departure city)</t>
  </si>
  <si>
    <t>Has consultant rate been approved by OVW? Select "Yes" or "No."
Rates in excess of over $650 per day require a separate approval. Select "N/A" if the rate is at or below $650/day.</t>
  </si>
  <si>
    <t>Trainer</t>
  </si>
  <si>
    <t>Prep Day</t>
  </si>
  <si>
    <t>Travel Day</t>
  </si>
  <si>
    <t>Training Day</t>
  </si>
  <si>
    <t>Facilitator</t>
  </si>
  <si>
    <t>SME</t>
  </si>
  <si>
    <t>Other</t>
  </si>
  <si>
    <t>Total Compensation for all faculty/presenters</t>
  </si>
  <si>
    <t>In the space to the right, please explain the need for the number of faculty as compared to the number of participants</t>
  </si>
  <si>
    <t>Please provide below information regarding cooperative agreement staff and DOJ staff attendees:</t>
  </si>
  <si>
    <t xml:space="preserve">Role (e.g. coordinator, project director, facilitator, workshop leader, logistical coordinator, monitor) </t>
  </si>
  <si>
    <t>In the space below, please explain the need for the number of cooperative agreement staff as compared to the number of participants and faculty.  Pay particular attention to staff who could serve multiple functions, thereby reducing the number of staff necessary for a successful event.</t>
  </si>
  <si>
    <t>CONFERENCE REPORTING ONLY</t>
  </si>
  <si>
    <t>Expense Justification</t>
  </si>
  <si>
    <t>Reporting Form Variance Justification/ Explanation</t>
  </si>
  <si>
    <t xml:space="preserve">If a particular itemized expense in "Part B Total Conference Costs" of the Reporting Form exceeds the threshold or the allowable variance, please justify/explain below.                                        </t>
  </si>
  <si>
    <t>Conference trainer/instructor/presenter/facilitator costs should be broken out on Sheet B.</t>
  </si>
  <si>
    <t>Indirect Costs</t>
  </si>
  <si>
    <t>DOJ Travel Costs: To be paid directly by DOJ</t>
  </si>
  <si>
    <t>Completed by OVW CONFERENCE ADMINISTRATOR</t>
  </si>
  <si>
    <t>Name</t>
  </si>
  <si>
    <t>Duty Station</t>
  </si>
  <si>
    <t>Purpose/Role</t>
  </si>
  <si>
    <t>Full Day 
M&amp;IE Rate</t>
  </si>
  <si>
    <t>Travel Day 
M&amp;IE Rate</t>
  </si>
  <si>
    <t>Days in Travel Status</t>
  </si>
  <si>
    <t>Total M&amp;IE</t>
  </si>
  <si>
    <t>Daily Lodging Rate</t>
  </si>
  <si>
    <t>Total Lodging</t>
  </si>
  <si>
    <t>Transportation 
(e.g. airfare)</t>
  </si>
  <si>
    <t>Local Transportation (e.g. taxi/parking/rental cars)</t>
  </si>
  <si>
    <t>Total</t>
  </si>
  <si>
    <t>TOTAL</t>
  </si>
  <si>
    <t>Note:</t>
  </si>
  <si>
    <t>To be used for DOJ Staff and anyone traveling on "Invitational Travel" at DOJ's expense.</t>
  </si>
  <si>
    <t>CHECK:</t>
  </si>
  <si>
    <t>VALUE</t>
  </si>
  <si>
    <t>Total w/o DOJ Travel</t>
  </si>
  <si>
    <t>Total w/ DOJ Travel</t>
  </si>
  <si>
    <t>Coop. Agreement/Contract Contact Name:</t>
  </si>
  <si>
    <t>Cooperative Agreement Recipient/Contractor:</t>
  </si>
  <si>
    <t>Contact Phone Number &amp; E-Mail Address:</t>
  </si>
  <si>
    <t>Cooperative Agreement or DOJ Staff Member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</si>
</sst>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8" formatCode="&quot;$&quot;#,##0.00_);[Red]\(&quot;$&quot;#,##0.00\)"/>
    <numFmt numFmtId="44" formatCode="_(&quot;$&quot;* #,##0.00_);_(&quot;$&quot;* \(#,##0.00\);_(&quot;$&quot;* &quot;-&quot;??_);_(@_)"/>
    <numFmt numFmtId="43" formatCode="_(* #,##0.00_);_(* \(#,##0.00\);_(* &quot;-&quot;??_);_(@_)"/>
    <numFmt numFmtId="164" formatCode="0.0%"/>
    <numFmt numFmtId="165" formatCode="&quot;$&quot;#,##0"/>
    <numFmt numFmtId="166" formatCode="_(&quot;$&quot;* #,##0_);_(&quot;$&quot;* \(#,##0\);_(&quot;$&quot;* &quot;-&quot;??_);_(@_)"/>
    <numFmt numFmtId="167" formatCode="0.0"/>
    <numFmt numFmtId="168" formatCode="&quot;$&quot;#,##0.00"/>
  </numFmts>
  <fonts count="54" x14ac:knownFonts="1">
    <font>
      <sz val="10"/>
      <name val="Arial"/>
    </font>
    <font>
      <sz val="11"/>
      <color theme="1"/>
      <name val="Calibri"/>
      <family val="2"/>
      <scheme val="minor"/>
    </font>
    <font>
      <sz val="11"/>
      <color theme="1"/>
      <name val="Calibri"/>
      <family val="2"/>
      <scheme val="minor"/>
    </font>
    <font>
      <sz val="10"/>
      <name val="Arial"/>
      <family val="2"/>
    </font>
    <font>
      <u/>
      <sz val="10"/>
      <color theme="10"/>
      <name val="Arial"/>
      <family val="2"/>
    </font>
    <font>
      <b/>
      <sz val="11"/>
      <name val="Arial"/>
      <family val="2"/>
    </font>
    <font>
      <sz val="11"/>
      <name val="Arial"/>
      <family val="2"/>
    </font>
    <font>
      <b/>
      <sz val="10"/>
      <name val="Arial"/>
      <family val="2"/>
    </font>
    <font>
      <sz val="10"/>
      <color rgb="FF004A84"/>
      <name val="Times New Roman"/>
      <family val="1"/>
    </font>
    <font>
      <sz val="12"/>
      <name val="Times New Roman"/>
      <family val="1"/>
    </font>
    <font>
      <sz val="18"/>
      <name val="Times New Roman"/>
      <family val="1"/>
    </font>
    <font>
      <b/>
      <sz val="12"/>
      <color theme="0"/>
      <name val="Times New Roman"/>
      <family val="1"/>
    </font>
    <font>
      <sz val="12"/>
      <color rgb="FFFF0000"/>
      <name val="Times New Roman"/>
      <family val="1"/>
    </font>
    <font>
      <i/>
      <sz val="12"/>
      <color rgb="FF0000FF"/>
      <name val="Times New Roman"/>
      <family val="1"/>
    </font>
    <font>
      <i/>
      <sz val="10"/>
      <name val="Times New Roman"/>
      <family val="1"/>
    </font>
    <font>
      <u/>
      <sz val="10"/>
      <color theme="10"/>
      <name val="Times New Roman"/>
      <family val="1"/>
    </font>
    <font>
      <sz val="12"/>
      <color theme="0"/>
      <name val="Times New Roman"/>
      <family val="1"/>
    </font>
    <font>
      <i/>
      <sz val="12"/>
      <name val="Times New Roman"/>
      <family val="1"/>
    </font>
    <font>
      <b/>
      <sz val="12"/>
      <name val="Times New Roman"/>
      <family val="1"/>
    </font>
    <font>
      <b/>
      <i/>
      <sz val="12"/>
      <color theme="3"/>
      <name val="Times New Roman"/>
      <family val="1"/>
    </font>
    <font>
      <b/>
      <i/>
      <sz val="12"/>
      <color rgb="FFFF0000"/>
      <name val="Times New Roman"/>
      <family val="1"/>
    </font>
    <font>
      <i/>
      <sz val="11"/>
      <color rgb="FF0000FF"/>
      <name val="Times New Roman"/>
      <family val="1"/>
    </font>
    <font>
      <b/>
      <sz val="14"/>
      <color theme="0"/>
      <name val="Times New Roman"/>
      <family val="1"/>
    </font>
    <font>
      <b/>
      <i/>
      <sz val="14"/>
      <color theme="3"/>
      <name val="Times New Roman"/>
      <family val="1"/>
    </font>
    <font>
      <sz val="12"/>
      <color theme="1"/>
      <name val="Times New Roman"/>
      <family val="1"/>
    </font>
    <font>
      <i/>
      <sz val="12"/>
      <color rgb="FFFF0000"/>
      <name val="Times New Roman"/>
      <family val="1"/>
    </font>
    <font>
      <sz val="12"/>
      <color rgb="FF000000"/>
      <name val="Times New Roman"/>
      <family val="1"/>
    </font>
    <font>
      <b/>
      <i/>
      <sz val="12"/>
      <color rgb="FF0000FF"/>
      <name val="Times New Roman"/>
      <family val="1"/>
    </font>
    <font>
      <sz val="10"/>
      <color indexed="8"/>
      <name val="Arial"/>
      <family val="2"/>
    </font>
    <font>
      <b/>
      <i/>
      <sz val="10"/>
      <name val="Times New Roman"/>
      <family val="1"/>
    </font>
    <font>
      <sz val="11"/>
      <name val="Times New Roman"/>
      <family val="1"/>
    </font>
    <font>
      <sz val="11"/>
      <color rgb="FF0000FF"/>
      <name val="Times New Roman"/>
      <family val="1"/>
    </font>
    <font>
      <b/>
      <sz val="14"/>
      <name val="Times New Roman"/>
      <family val="1"/>
    </font>
    <font>
      <b/>
      <sz val="10"/>
      <name val="Times New Roman"/>
      <family val="1"/>
    </font>
    <font>
      <i/>
      <sz val="11"/>
      <name val="Times New Roman"/>
      <family val="1"/>
    </font>
    <font>
      <b/>
      <i/>
      <sz val="12"/>
      <name val="Times New Roman"/>
      <family val="1"/>
    </font>
    <font>
      <sz val="11"/>
      <color rgb="FFFF0000"/>
      <name val="Times New Roman"/>
      <family val="1"/>
    </font>
    <font>
      <b/>
      <i/>
      <sz val="12"/>
      <color rgb="FF4D4D4D"/>
      <name val="Times New Roman"/>
      <family val="1"/>
    </font>
    <font>
      <b/>
      <i/>
      <sz val="12"/>
      <color theme="0" tint="-0.499984740745262"/>
      <name val="Times New Roman"/>
      <family val="1"/>
    </font>
    <font>
      <b/>
      <i/>
      <sz val="12"/>
      <color theme="1"/>
      <name val="Times New Roman"/>
      <family val="1"/>
    </font>
    <font>
      <u/>
      <sz val="10"/>
      <color rgb="FF0000FF"/>
      <name val="Times New Roman"/>
      <family val="1"/>
    </font>
    <font>
      <sz val="12"/>
      <color theme="1"/>
      <name val="Times New Roman"/>
      <family val="2"/>
    </font>
    <font>
      <sz val="10"/>
      <name val="MS Sans Serif"/>
      <family val="2"/>
    </font>
    <font>
      <sz val="11"/>
      <color rgb="FFFF0000"/>
      <name val="Arial"/>
      <family val="2"/>
    </font>
    <font>
      <sz val="8"/>
      <name val="Arial"/>
      <family val="2"/>
    </font>
    <font>
      <b/>
      <sz val="12"/>
      <name val="Arial"/>
      <family val="2"/>
    </font>
    <font>
      <b/>
      <u/>
      <sz val="12"/>
      <name val="Arial"/>
      <family val="2"/>
    </font>
    <font>
      <sz val="12"/>
      <name val="Arial"/>
      <family val="2"/>
    </font>
    <font>
      <b/>
      <sz val="10"/>
      <color rgb="FFFF0000"/>
      <name val="Arial"/>
      <family val="2"/>
    </font>
    <font>
      <b/>
      <u/>
      <sz val="10"/>
      <name val="Arial"/>
      <family val="2"/>
    </font>
    <font>
      <sz val="10"/>
      <color rgb="FF000000"/>
      <name val="Arial"/>
      <family val="2"/>
    </font>
    <font>
      <b/>
      <sz val="12"/>
      <color rgb="FFFF0000"/>
      <name val="Arial"/>
      <family val="2"/>
    </font>
    <font>
      <b/>
      <i/>
      <sz val="10"/>
      <color rgb="FFC00000"/>
      <name val="Arial"/>
      <family val="2"/>
    </font>
    <font>
      <sz val="10"/>
      <color rgb="FF0000FF"/>
      <name val="Arial"/>
      <family val="2"/>
    </font>
  </fonts>
  <fills count="1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49998474074526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rgb="FF92D05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rgb="FFFFFFCC"/>
        <bgColor indexed="64"/>
      </patternFill>
    </fill>
    <fill>
      <patternFill patternType="solid">
        <fgColor theme="5" tint="0.39997558519241921"/>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rgb="FFC5D9F1"/>
        <bgColor rgb="FF000000"/>
      </patternFill>
    </fill>
    <fill>
      <patternFill patternType="solid">
        <fgColor theme="4" tint="0.79998168889431442"/>
        <bgColor indexed="64"/>
      </patternFill>
    </fill>
    <fill>
      <patternFill patternType="solid">
        <fgColor theme="4" tint="-0.249977111117893"/>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ck">
        <color rgb="FFFF0000"/>
      </right>
      <top/>
      <bottom/>
      <diagonal/>
    </border>
    <border>
      <left style="thick">
        <color rgb="FFFF0000"/>
      </left>
      <right/>
      <top style="thin">
        <color theme="0" tint="-0.14996795556505021"/>
      </top>
      <bottom/>
      <diagonal/>
    </border>
    <border>
      <left/>
      <right/>
      <top style="thin">
        <color theme="0" tint="-0.14996795556505021"/>
      </top>
      <bottom/>
      <diagonal/>
    </border>
    <border>
      <left/>
      <right style="thick">
        <color rgb="FFFF0000"/>
      </right>
      <top style="thin">
        <color theme="0" tint="-0.14996795556505021"/>
      </top>
      <bottom/>
      <diagonal/>
    </border>
    <border>
      <left style="thick">
        <color rgb="FFFF0000"/>
      </left>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n">
        <color rgb="FFD9D9D9"/>
      </left>
      <right style="thin">
        <color rgb="FFD9D9D9"/>
      </right>
      <top style="thin">
        <color rgb="FFD9D9D9"/>
      </top>
      <bottom style="thin">
        <color rgb="FFD9D9D9"/>
      </bottom>
      <diagonal/>
    </border>
  </borders>
  <cellStyleXfs count="41">
    <xf numFmtId="0" fontId="0" fillId="0" borderId="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4" fillId="0" borderId="0" applyNumberFormat="0" applyFill="0" applyBorder="0" applyAlignment="0" applyProtection="0">
      <alignment vertical="top"/>
      <protection locked="0"/>
    </xf>
    <xf numFmtId="0" fontId="3" fillId="0" borderId="0"/>
    <xf numFmtId="9" fontId="3" fillId="0" borderId="0" applyFont="0" applyFill="0" applyBorder="0" applyAlignment="0" applyProtection="0"/>
    <xf numFmtId="44" fontId="3" fillId="0" borderId="0" applyFont="0" applyFill="0" applyBorder="0" applyAlignment="0" applyProtection="0"/>
    <xf numFmtId="0" fontId="28" fillId="0" borderId="0"/>
    <xf numFmtId="0" fontId="41" fillId="0" borderId="0"/>
    <xf numFmtId="0" fontId="42" fillId="0" borderId="0"/>
    <xf numFmtId="0" fontId="2" fillId="0" borderId="0"/>
    <xf numFmtId="44" fontId="41" fillId="0" borderId="0" applyFont="0" applyFill="0" applyBorder="0" applyAlignment="0" applyProtection="0"/>
    <xf numFmtId="43" fontId="41"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1" fillId="0" borderId="0" applyFont="0" applyFill="0" applyBorder="0" applyAlignment="0" applyProtection="0"/>
    <xf numFmtId="0" fontId="4" fillId="0" borderId="0" applyNumberFormat="0" applyFill="0" applyBorder="0" applyAlignment="0" applyProtection="0">
      <alignment vertical="top"/>
      <protection locked="0"/>
    </xf>
    <xf numFmtId="0" fontId="3" fillId="0" borderId="0"/>
    <xf numFmtId="0" fontId="28" fillId="0" borderId="0"/>
    <xf numFmtId="0" fontId="3" fillId="0" borderId="0"/>
    <xf numFmtId="0" fontId="42" fillId="0" borderId="0"/>
    <xf numFmtId="0" fontId="3" fillId="0" borderId="0"/>
    <xf numFmtId="0" fontId="3" fillId="0" borderId="0"/>
    <xf numFmtId="0" fontId="3" fillId="0" borderId="0"/>
    <xf numFmtId="0" fontId="41" fillId="0" borderId="0"/>
    <xf numFmtId="0" fontId="2" fillId="0" borderId="0"/>
    <xf numFmtId="0" fontId="2"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cellStyleXfs>
  <cellXfs count="513">
    <xf numFmtId="0" fontId="0" fillId="0" borderId="0" xfId="0"/>
    <xf numFmtId="0" fontId="0" fillId="2" borderId="0" xfId="0" applyFill="1"/>
    <xf numFmtId="0" fontId="5" fillId="2" borderId="0" xfId="0" applyFont="1" applyFill="1"/>
    <xf numFmtId="0" fontId="6" fillId="2" borderId="0" xfId="0" applyFont="1" applyFill="1"/>
    <xf numFmtId="0" fontId="6" fillId="2" borderId="1" xfId="0" applyFont="1" applyFill="1" applyBorder="1"/>
    <xf numFmtId="0" fontId="6" fillId="2" borderId="1" xfId="0" applyFont="1" applyFill="1" applyBorder="1" applyAlignment="1">
      <alignment vertical="center" wrapText="1"/>
    </xf>
    <xf numFmtId="6" fontId="3" fillId="2" borderId="1" xfId="0" applyNumberFormat="1" applyFont="1" applyFill="1" applyBorder="1" applyAlignment="1">
      <alignment vertical="top"/>
    </xf>
    <xf numFmtId="0" fontId="3" fillId="2" borderId="1" xfId="0" applyFont="1" applyFill="1" applyBorder="1" applyAlignment="1">
      <alignment vertical="top"/>
    </xf>
    <xf numFmtId="166" fontId="3" fillId="2" borderId="1" xfId="2" applyNumberFormat="1" applyFont="1" applyFill="1" applyBorder="1" applyAlignment="1">
      <alignment vertical="top"/>
    </xf>
    <xf numFmtId="166" fontId="3" fillId="2" borderId="1" xfId="2" applyNumberFormat="1" applyFont="1" applyFill="1" applyBorder="1" applyAlignment="1">
      <alignment horizontal="left" vertical="top"/>
    </xf>
    <xf numFmtId="166" fontId="6" fillId="2" borderId="0" xfId="2" applyNumberFormat="1" applyFont="1" applyFill="1"/>
    <xf numFmtId="166" fontId="6" fillId="2" borderId="1" xfId="2" applyNumberFormat="1" applyFont="1" applyFill="1" applyBorder="1"/>
    <xf numFmtId="0" fontId="7" fillId="2" borderId="1" xfId="0" applyFont="1" applyFill="1" applyBorder="1" applyAlignment="1">
      <alignment vertical="top"/>
    </xf>
    <xf numFmtId="0" fontId="7" fillId="2" borderId="0" xfId="0" applyFont="1" applyFill="1"/>
    <xf numFmtId="0" fontId="8" fillId="0" borderId="0" xfId="0" applyFont="1"/>
    <xf numFmtId="0" fontId="9" fillId="2" borderId="0" xfId="0" applyFont="1" applyFill="1" applyAlignment="1">
      <alignment vertical="center" wrapText="1"/>
    </xf>
    <xf numFmtId="4" fontId="9" fillId="2" borderId="0" xfId="0" applyNumberFormat="1" applyFont="1" applyFill="1" applyAlignment="1">
      <alignment vertical="center" wrapText="1"/>
    </xf>
    <xf numFmtId="0" fontId="9" fillId="2" borderId="1" xfId="0" applyFont="1" applyFill="1" applyBorder="1" applyAlignment="1">
      <alignment vertical="center" wrapText="1"/>
    </xf>
    <xf numFmtId="0" fontId="9" fillId="2" borderId="0" xfId="0" applyFont="1" applyFill="1" applyBorder="1" applyAlignment="1">
      <alignment vertical="center" wrapText="1"/>
    </xf>
    <xf numFmtId="4" fontId="9" fillId="2" borderId="0" xfId="0" applyNumberFormat="1" applyFont="1" applyFill="1" applyBorder="1" applyAlignment="1">
      <alignment vertical="center" wrapText="1"/>
    </xf>
    <xf numFmtId="0" fontId="9" fillId="2" borderId="2" xfId="0" applyFont="1" applyFill="1" applyBorder="1" applyAlignment="1">
      <alignment vertical="center" wrapText="1"/>
    </xf>
    <xf numFmtId="44" fontId="9" fillId="2" borderId="1" xfId="2" applyNumberFormat="1" applyFont="1" applyFill="1" applyBorder="1" applyAlignment="1" applyProtection="1">
      <alignment horizontal="right" vertical="center" wrapText="1"/>
      <protection locked="0"/>
    </xf>
    <xf numFmtId="43" fontId="9" fillId="2" borderId="1" xfId="1" applyFont="1" applyFill="1" applyBorder="1" applyAlignment="1" applyProtection="1">
      <alignment horizontal="right" vertical="center" wrapText="1"/>
      <protection locked="0"/>
    </xf>
    <xf numFmtId="43" fontId="9" fillId="4" borderId="1" xfId="1" applyFont="1" applyFill="1" applyBorder="1" applyAlignment="1">
      <alignment horizontal="right" vertical="center" wrapText="1"/>
    </xf>
    <xf numFmtId="10" fontId="9" fillId="4" borderId="1" xfId="3" applyNumberFormat="1" applyFont="1" applyFill="1" applyBorder="1" applyAlignment="1">
      <alignment horizontal="right" vertical="center" wrapText="1"/>
    </xf>
    <xf numFmtId="0" fontId="9" fillId="2" borderId="2" xfId="0" applyFont="1" applyFill="1" applyBorder="1" applyAlignment="1">
      <alignment horizontal="left" vertical="center" wrapText="1" indent="2"/>
    </xf>
    <xf numFmtId="10" fontId="9" fillId="4" borderId="1" xfId="3" applyNumberFormat="1" applyFont="1" applyFill="1" applyBorder="1" applyAlignment="1" applyProtection="1">
      <alignment horizontal="right" vertical="center" wrapText="1"/>
    </xf>
    <xf numFmtId="0" fontId="9" fillId="2" borderId="1" xfId="0" applyFont="1" applyFill="1" applyBorder="1" applyAlignment="1" applyProtection="1">
      <alignment horizontal="left" vertical="center" wrapText="1" indent="2"/>
      <protection locked="0"/>
    </xf>
    <xf numFmtId="0" fontId="9" fillId="2" borderId="1" xfId="0" applyFont="1" applyFill="1" applyBorder="1" applyAlignment="1" applyProtection="1">
      <alignment vertical="center" wrapText="1"/>
      <protection locked="0"/>
    </xf>
    <xf numFmtId="43" fontId="9" fillId="2" borderId="3" xfId="1" applyFont="1" applyFill="1" applyBorder="1" applyAlignment="1" applyProtection="1">
      <alignment horizontal="right" vertical="center" wrapText="1"/>
      <protection locked="0"/>
    </xf>
    <xf numFmtId="44" fontId="9" fillId="2" borderId="6" xfId="2" applyNumberFormat="1" applyFont="1" applyFill="1" applyBorder="1" applyAlignment="1">
      <alignment horizontal="right" vertical="center" wrapText="1"/>
    </xf>
    <xf numFmtId="0" fontId="9" fillId="2" borderId="0" xfId="0" applyFont="1" applyFill="1" applyBorder="1" applyAlignment="1" applyProtection="1">
      <alignment vertical="center" wrapText="1"/>
    </xf>
    <xf numFmtId="0" fontId="9" fillId="2" borderId="1" xfId="0" applyFont="1" applyFill="1" applyBorder="1" applyAlignment="1" applyProtection="1">
      <alignment vertical="center" wrapText="1"/>
    </xf>
    <xf numFmtId="43" fontId="9" fillId="2" borderId="1" xfId="1" applyFont="1" applyFill="1" applyBorder="1" applyAlignment="1" applyProtection="1">
      <alignment horizontal="right" vertical="center" wrapText="1"/>
    </xf>
    <xf numFmtId="4" fontId="9" fillId="2" borderId="0" xfId="0" applyNumberFormat="1" applyFont="1" applyFill="1" applyAlignment="1" applyProtection="1">
      <alignment vertical="center" wrapText="1"/>
    </xf>
    <xf numFmtId="0" fontId="9" fillId="2" borderId="0" xfId="0" applyFont="1" applyFill="1" applyAlignment="1" applyProtection="1">
      <alignment vertical="center" wrapText="1"/>
    </xf>
    <xf numFmtId="14" fontId="9" fillId="2" borderId="0" xfId="0" applyNumberFormat="1" applyFont="1" applyFill="1" applyBorder="1" applyAlignment="1" applyProtection="1">
      <alignment vertical="center" wrapText="1"/>
    </xf>
    <xf numFmtId="0" fontId="17" fillId="2" borderId="1" xfId="0" applyFont="1" applyFill="1" applyBorder="1" applyAlignment="1" applyProtection="1">
      <alignment vertical="center" wrapText="1"/>
    </xf>
    <xf numFmtId="0" fontId="9" fillId="2" borderId="1" xfId="0" applyFont="1" applyFill="1" applyBorder="1" applyAlignment="1" applyProtection="1">
      <alignment horizontal="left" vertical="center" wrapText="1"/>
    </xf>
    <xf numFmtId="0" fontId="18" fillId="2" borderId="2" xfId="0" applyFont="1" applyFill="1" applyBorder="1" applyAlignment="1" applyProtection="1">
      <alignment horizontal="center" vertical="center" wrapText="1"/>
    </xf>
    <xf numFmtId="44" fontId="9" fillId="2" borderId="2" xfId="2" applyNumberFormat="1" applyFont="1" applyFill="1" applyBorder="1" applyAlignment="1" applyProtection="1">
      <alignment vertical="center" wrapText="1"/>
    </xf>
    <xf numFmtId="166" fontId="9" fillId="2" borderId="2" xfId="2" applyNumberFormat="1" applyFont="1" applyFill="1" applyBorder="1" applyAlignment="1" applyProtection="1">
      <alignment horizontal="center" vertical="center" wrapText="1"/>
    </xf>
    <xf numFmtId="44" fontId="9" fillId="2" borderId="2" xfId="2" applyNumberFormat="1" applyFont="1" applyFill="1" applyBorder="1" applyAlignment="1" applyProtection="1">
      <alignment vertical="center" wrapText="1"/>
      <protection locked="0"/>
    </xf>
    <xf numFmtId="0" fontId="9" fillId="2" borderId="0" xfId="0" applyFont="1" applyFill="1" applyBorder="1" applyAlignment="1" applyProtection="1">
      <alignment vertical="center" wrapText="1"/>
      <protection locked="0"/>
    </xf>
    <xf numFmtId="0" fontId="18" fillId="2" borderId="0" xfId="0" applyFont="1" applyFill="1" applyBorder="1" applyAlignment="1" applyProtection="1">
      <alignment horizontal="center" vertical="center" wrapText="1"/>
      <protection locked="0"/>
    </xf>
    <xf numFmtId="166" fontId="9" fillId="2" borderId="0" xfId="2" applyNumberFormat="1" applyFont="1" applyFill="1" applyBorder="1" applyAlignment="1" applyProtection="1">
      <alignment vertical="center" wrapText="1"/>
      <protection locked="0"/>
    </xf>
    <xf numFmtId="0" fontId="18" fillId="2" borderId="0" xfId="0" applyFont="1" applyFill="1" applyBorder="1" applyAlignment="1" applyProtection="1">
      <alignment vertical="center" wrapText="1"/>
      <protection locked="0"/>
    </xf>
    <xf numFmtId="3" fontId="9" fillId="2" borderId="0" xfId="0" applyNumberFormat="1" applyFont="1" applyFill="1" applyAlignment="1">
      <alignment vertical="center" wrapText="1"/>
    </xf>
    <xf numFmtId="0" fontId="9" fillId="2" borderId="0" xfId="0" applyFont="1" applyFill="1" applyAlignment="1">
      <alignment horizontal="left" vertical="center" wrapText="1"/>
    </xf>
    <xf numFmtId="0" fontId="9" fillId="2" borderId="2" xfId="0" applyFont="1" applyFill="1" applyBorder="1" applyAlignment="1">
      <alignment horizontal="left" vertical="center" wrapText="1"/>
    </xf>
    <xf numFmtId="43" fontId="9" fillId="2" borderId="0" xfId="1" applyFont="1" applyFill="1" applyBorder="1" applyAlignment="1" applyProtection="1">
      <alignment horizontal="right" vertical="center" wrapText="1"/>
    </xf>
    <xf numFmtId="44" fontId="9" fillId="2" borderId="1" xfId="2" applyFont="1" applyFill="1" applyBorder="1" applyAlignment="1">
      <alignment vertical="center" wrapText="1"/>
    </xf>
    <xf numFmtId="44" fontId="9" fillId="2" borderId="0" xfId="2" applyNumberFormat="1" applyFont="1" applyFill="1" applyBorder="1" applyAlignment="1">
      <alignment horizontal="right" vertical="center" wrapText="1"/>
    </xf>
    <xf numFmtId="10" fontId="9" fillId="2" borderId="0" xfId="0" applyNumberFormat="1" applyFont="1" applyFill="1" applyBorder="1" applyAlignment="1">
      <alignment horizontal="right" vertical="center" wrapText="1"/>
    </xf>
    <xf numFmtId="44" fontId="9" fillId="2" borderId="0" xfId="2" applyNumberFormat="1" applyFont="1" applyFill="1" applyBorder="1" applyAlignment="1" applyProtection="1">
      <alignment horizontal="right" vertical="center" wrapText="1"/>
    </xf>
    <xf numFmtId="0" fontId="9" fillId="2" borderId="1" xfId="0" applyFont="1" applyFill="1" applyBorder="1" applyAlignment="1" applyProtection="1">
      <alignment vertical="top" wrapText="1"/>
    </xf>
    <xf numFmtId="44" fontId="9" fillId="2" borderId="2" xfId="2" applyNumberFormat="1" applyFont="1" applyFill="1" applyBorder="1" applyAlignment="1" applyProtection="1">
      <alignment horizontal="right" vertical="center" wrapText="1"/>
    </xf>
    <xf numFmtId="43" fontId="9" fillId="2" borderId="2" xfId="1" applyFont="1" applyFill="1" applyBorder="1" applyAlignment="1" applyProtection="1">
      <alignment horizontal="right" vertical="center" wrapText="1"/>
    </xf>
    <xf numFmtId="43" fontId="9" fillId="4" borderId="2" xfId="1" applyFont="1" applyFill="1" applyBorder="1" applyAlignment="1" applyProtection="1">
      <alignment horizontal="right" vertical="center" wrapText="1"/>
    </xf>
    <xf numFmtId="43" fontId="9" fillId="2" borderId="13" xfId="1" applyFont="1" applyFill="1" applyBorder="1" applyAlignment="1" applyProtection="1">
      <alignment horizontal="right" vertical="center" wrapText="1"/>
    </xf>
    <xf numFmtId="0" fontId="9" fillId="4" borderId="1" xfId="0" applyFont="1" applyFill="1" applyBorder="1" applyAlignment="1">
      <alignment vertical="center" wrapText="1"/>
    </xf>
    <xf numFmtId="0" fontId="11" fillId="2" borderId="0" xfId="0" applyFont="1" applyFill="1" applyBorder="1" applyAlignment="1" applyProtection="1">
      <alignment horizontal="center" vertical="center" wrapText="1"/>
    </xf>
    <xf numFmtId="0" fontId="16" fillId="2" borderId="0" xfId="0" applyFont="1" applyFill="1" applyBorder="1" applyAlignment="1">
      <alignment vertical="center" wrapText="1"/>
    </xf>
    <xf numFmtId="0" fontId="16" fillId="2" borderId="0" xfId="0" applyFont="1" applyFill="1" applyBorder="1" applyAlignment="1" applyProtection="1">
      <alignment horizontal="center" vertical="center" wrapText="1"/>
    </xf>
    <xf numFmtId="0" fontId="6" fillId="2" borderId="0" xfId="0" applyFont="1" applyFill="1" applyAlignment="1">
      <alignment horizontal="center"/>
    </xf>
    <xf numFmtId="0" fontId="5" fillId="6" borderId="1" xfId="0" applyFont="1" applyFill="1" applyBorder="1" applyAlignment="1">
      <alignment horizontal="center"/>
    </xf>
    <xf numFmtId="0" fontId="6" fillId="2" borderId="1" xfId="0" applyFont="1" applyFill="1" applyBorder="1" applyAlignment="1">
      <alignment horizontal="center"/>
    </xf>
    <xf numFmtId="3" fontId="9" fillId="2" borderId="0" xfId="0" applyNumberFormat="1" applyFont="1" applyFill="1" applyAlignment="1">
      <alignment horizontal="left" vertical="center" wrapText="1"/>
    </xf>
    <xf numFmtId="0" fontId="16" fillId="2" borderId="0" xfId="0" applyFont="1" applyFill="1" applyAlignment="1">
      <alignment horizontal="left" vertical="center" wrapText="1"/>
    </xf>
    <xf numFmtId="0" fontId="26" fillId="2" borderId="0" xfId="0" applyFont="1" applyFill="1"/>
    <xf numFmtId="0" fontId="0" fillId="2" borderId="0" xfId="0" applyFill="1"/>
    <xf numFmtId="0" fontId="12" fillId="2" borderId="0" xfId="0" applyFont="1" applyFill="1" applyAlignment="1">
      <alignment vertical="center" wrapText="1"/>
    </xf>
    <xf numFmtId="0" fontId="12" fillId="2" borderId="0" xfId="0" applyFont="1" applyFill="1" applyAlignment="1">
      <alignment vertical="center"/>
    </xf>
    <xf numFmtId="0" fontId="9" fillId="2" borderId="10" xfId="0" applyFont="1" applyFill="1" applyBorder="1" applyAlignment="1">
      <alignment horizontal="left" vertical="center" wrapText="1"/>
    </xf>
    <xf numFmtId="0" fontId="23" fillId="2" borderId="0" xfId="0" applyFont="1" applyFill="1" applyAlignment="1">
      <alignment horizontal="left" vertical="center" wrapText="1"/>
    </xf>
    <xf numFmtId="1" fontId="9" fillId="2" borderId="0" xfId="0" applyNumberFormat="1" applyFont="1" applyFill="1" applyBorder="1" applyAlignment="1">
      <alignment horizontal="center" vertical="center" wrapText="1"/>
    </xf>
    <xf numFmtId="1" fontId="9" fillId="2" borderId="10" xfId="0" applyNumberFormat="1" applyFont="1" applyFill="1" applyBorder="1" applyAlignment="1">
      <alignment horizontal="center" vertical="center" wrapText="1"/>
    </xf>
    <xf numFmtId="44" fontId="9" fillId="2" borderId="1" xfId="2" applyFont="1" applyFill="1" applyBorder="1" applyAlignment="1" applyProtection="1">
      <alignment horizontal="right" vertical="center" wrapText="1"/>
    </xf>
    <xf numFmtId="166" fontId="9" fillId="2" borderId="1" xfId="2" applyNumberFormat="1" applyFont="1" applyFill="1" applyBorder="1" applyAlignment="1">
      <alignment vertical="center" wrapText="1"/>
    </xf>
    <xf numFmtId="0" fontId="23" fillId="2" borderId="0" xfId="0" applyFont="1" applyFill="1" applyAlignment="1">
      <alignment horizontal="left" vertical="center" wrapText="1"/>
    </xf>
    <xf numFmtId="10" fontId="9" fillId="2" borderId="1" xfId="3" applyNumberFormat="1" applyFont="1" applyFill="1" applyBorder="1" applyAlignment="1" applyProtection="1">
      <alignment horizontal="right" vertical="center" wrapText="1"/>
    </xf>
    <xf numFmtId="44" fontId="9" fillId="2" borderId="2" xfId="2" applyNumberFormat="1" applyFont="1" applyFill="1" applyBorder="1" applyAlignment="1" applyProtection="1">
      <alignment horizontal="right" vertical="center" wrapText="1"/>
      <protection locked="0"/>
    </xf>
    <xf numFmtId="44" fontId="9" fillId="2" borderId="0" xfId="2" applyFont="1" applyFill="1" applyBorder="1" applyAlignment="1" applyProtection="1">
      <alignment horizontal="right" vertical="center" wrapText="1"/>
    </xf>
    <xf numFmtId="9" fontId="11" fillId="2" borderId="0" xfId="3" applyFont="1" applyFill="1" applyBorder="1" applyAlignment="1" applyProtection="1">
      <alignment horizontal="center" vertical="center" wrapText="1"/>
    </xf>
    <xf numFmtId="9" fontId="15" fillId="2" borderId="0" xfId="4" applyNumberFormat="1" applyFont="1" applyFill="1" applyBorder="1" applyAlignment="1" applyProtection="1">
      <alignment vertical="center"/>
    </xf>
    <xf numFmtId="44" fontId="9" fillId="2" borderId="6" xfId="2" applyNumberFormat="1" applyFont="1" applyFill="1" applyBorder="1" applyAlignment="1" applyProtection="1">
      <alignment horizontal="right" vertical="center" wrapText="1"/>
    </xf>
    <xf numFmtId="10" fontId="9" fillId="2" borderId="3" xfId="3" applyNumberFormat="1" applyFont="1" applyFill="1" applyBorder="1" applyAlignment="1" applyProtection="1">
      <alignment horizontal="right" vertical="center" wrapText="1"/>
    </xf>
    <xf numFmtId="0" fontId="9" fillId="2" borderId="0" xfId="0" applyFont="1" applyFill="1" applyBorder="1" applyAlignment="1">
      <alignment horizontal="left" vertical="center" wrapText="1"/>
    </xf>
    <xf numFmtId="0" fontId="9" fillId="4" borderId="1" xfId="0" applyFont="1" applyFill="1" applyBorder="1" applyAlignment="1" applyProtection="1">
      <alignment vertical="center" wrapText="1"/>
      <protection locked="0"/>
    </xf>
    <xf numFmtId="0" fontId="23" fillId="2" borderId="0" xfId="0" applyFont="1" applyFill="1" applyAlignment="1">
      <alignment horizontal="left" vertical="center" wrapText="1"/>
    </xf>
    <xf numFmtId="14" fontId="9" fillId="2" borderId="0" xfId="0" applyNumberFormat="1" applyFont="1" applyFill="1" applyBorder="1" applyAlignment="1" applyProtection="1">
      <alignment horizontal="center" vertical="center" wrapText="1"/>
    </xf>
    <xf numFmtId="44" fontId="9" fillId="2" borderId="5" xfId="2" applyNumberFormat="1" applyFont="1" applyFill="1" applyBorder="1" applyAlignment="1" applyProtection="1">
      <alignment horizontal="right" vertical="center" wrapText="1"/>
      <protection locked="0"/>
    </xf>
    <xf numFmtId="44" fontId="9" fillId="2" borderId="21" xfId="2" applyNumberFormat="1" applyFont="1" applyFill="1" applyBorder="1" applyAlignment="1">
      <alignment horizontal="right" vertical="center" wrapText="1"/>
    </xf>
    <xf numFmtId="0" fontId="22" fillId="2" borderId="14" xfId="0" applyFont="1" applyFill="1" applyBorder="1" applyAlignment="1">
      <alignment horizontal="center" vertical="center" wrapText="1"/>
    </xf>
    <xf numFmtId="10" fontId="9" fillId="2" borderId="14" xfId="3" applyNumberFormat="1" applyFont="1" applyFill="1" applyBorder="1" applyAlignment="1" applyProtection="1">
      <alignment horizontal="right" vertical="center" wrapText="1"/>
    </xf>
    <xf numFmtId="165" fontId="9" fillId="2" borderId="4" xfId="0" applyNumberFormat="1" applyFont="1" applyFill="1" applyBorder="1" applyAlignment="1" applyProtection="1">
      <alignment horizontal="center" vertical="center" wrapText="1"/>
    </xf>
    <xf numFmtId="0" fontId="12" fillId="2" borderId="0" xfId="0" applyFont="1" applyFill="1" applyAlignment="1">
      <alignment horizontal="left" vertical="center" wrapText="1"/>
    </xf>
    <xf numFmtId="9" fontId="12" fillId="2" borderId="0" xfId="3" applyFont="1" applyFill="1" applyAlignment="1">
      <alignment horizontal="left" vertical="center" wrapText="1"/>
    </xf>
    <xf numFmtId="9" fontId="16" fillId="2" borderId="0" xfId="3" applyFont="1" applyFill="1" applyBorder="1" applyAlignment="1">
      <alignment horizontal="left" vertical="center" wrapText="1"/>
    </xf>
    <xf numFmtId="0" fontId="16" fillId="2" borderId="0" xfId="0" applyFont="1" applyFill="1" applyAlignment="1">
      <alignment vertical="center" wrapText="1"/>
    </xf>
    <xf numFmtId="1" fontId="9" fillId="2" borderId="14" xfId="0" applyNumberFormat="1" applyFont="1" applyFill="1" applyBorder="1" applyAlignment="1" applyProtection="1">
      <alignment horizontal="center" vertical="center" wrapText="1"/>
    </xf>
    <xf numFmtId="0" fontId="19" fillId="2" borderId="0" xfId="0" applyFont="1" applyFill="1" applyAlignment="1">
      <alignment horizontal="left" vertical="center" wrapText="1"/>
    </xf>
    <xf numFmtId="0" fontId="9" fillId="2" borderId="10" xfId="0" applyFont="1" applyFill="1" applyBorder="1" applyAlignment="1">
      <alignment horizontal="left" vertical="center" wrapText="1"/>
    </xf>
    <xf numFmtId="14" fontId="9" fillId="2" borderId="0" xfId="0" applyNumberFormat="1" applyFont="1" applyFill="1" applyBorder="1" applyAlignment="1" applyProtection="1">
      <alignment horizontal="left" vertical="center" wrapText="1"/>
    </xf>
    <xf numFmtId="4" fontId="9" fillId="2" borderId="10" xfId="0" applyNumberFormat="1" applyFont="1" applyFill="1" applyBorder="1" applyAlignment="1" applyProtection="1">
      <alignment horizontal="left" vertical="center" wrapText="1"/>
    </xf>
    <xf numFmtId="4" fontId="9" fillId="2" borderId="0" xfId="0" applyNumberFormat="1" applyFont="1" applyFill="1" applyBorder="1" applyAlignment="1" applyProtection="1">
      <alignment horizontal="left" vertical="center" wrapText="1"/>
    </xf>
    <xf numFmtId="0" fontId="9" fillId="2" borderId="8" xfId="0" applyFont="1" applyFill="1" applyBorder="1" applyAlignment="1" applyProtection="1">
      <alignment vertical="center" wrapText="1"/>
    </xf>
    <xf numFmtId="0" fontId="9" fillId="2" borderId="20" xfId="0" applyFont="1" applyFill="1" applyBorder="1" applyAlignment="1" applyProtection="1">
      <alignment vertical="center" wrapText="1"/>
    </xf>
    <xf numFmtId="0" fontId="9" fillId="9" borderId="1" xfId="0" applyFont="1" applyFill="1" applyBorder="1" applyAlignment="1" applyProtection="1">
      <alignment vertical="center" wrapText="1"/>
    </xf>
    <xf numFmtId="0" fontId="9" fillId="9" borderId="1" xfId="0" applyNumberFormat="1" applyFont="1" applyFill="1" applyBorder="1" applyAlignment="1" applyProtection="1">
      <alignment vertical="center" wrapText="1"/>
    </xf>
    <xf numFmtId="0" fontId="16" fillId="8" borderId="1" xfId="0" applyFont="1" applyFill="1" applyBorder="1" applyAlignment="1">
      <alignment horizontal="left" vertical="center" wrapText="1"/>
    </xf>
    <xf numFmtId="4" fontId="18" fillId="6" borderId="1" xfId="0" applyNumberFormat="1" applyFont="1" applyFill="1" applyBorder="1" applyAlignment="1">
      <alignment horizontal="center" vertical="center" wrapText="1"/>
    </xf>
    <xf numFmtId="4" fontId="18" fillId="6" borderId="5" xfId="0" applyNumberFormat="1" applyFont="1" applyFill="1" applyBorder="1" applyAlignment="1">
      <alignment horizontal="center" vertical="center" wrapText="1"/>
    </xf>
    <xf numFmtId="4" fontId="18" fillId="6" borderId="2" xfId="0" applyNumberFormat="1" applyFont="1" applyFill="1" applyBorder="1" applyAlignment="1">
      <alignment horizontal="center" vertical="center" wrapText="1"/>
    </xf>
    <xf numFmtId="0" fontId="18" fillId="6" borderId="1" xfId="0" applyFont="1" applyFill="1" applyBorder="1" applyAlignment="1" applyProtection="1">
      <alignment vertical="center" wrapText="1"/>
    </xf>
    <xf numFmtId="165" fontId="18" fillId="6" borderId="1" xfId="0" applyNumberFormat="1" applyFont="1" applyFill="1" applyBorder="1" applyAlignment="1" applyProtection="1">
      <alignment horizontal="center" vertical="center" wrapText="1"/>
    </xf>
    <xf numFmtId="9" fontId="18" fillId="6" borderId="1" xfId="3" applyFont="1" applyFill="1" applyBorder="1" applyAlignment="1" applyProtection="1">
      <alignment horizontal="center" vertical="center" wrapText="1"/>
    </xf>
    <xf numFmtId="4" fontId="18" fillId="6" borderId="1" xfId="0" applyNumberFormat="1" applyFont="1" applyFill="1" applyBorder="1" applyAlignment="1" applyProtection="1">
      <alignment horizontal="left" vertical="center" wrapText="1"/>
    </xf>
    <xf numFmtId="4" fontId="18" fillId="6" borderId="1" xfId="0" applyNumberFormat="1" applyFont="1" applyFill="1" applyBorder="1" applyAlignment="1" applyProtection="1">
      <alignment horizontal="center" vertical="center" wrapText="1"/>
    </xf>
    <xf numFmtId="0" fontId="18" fillId="6" borderId="2" xfId="0" applyFont="1" applyFill="1" applyBorder="1" applyAlignment="1" applyProtection="1">
      <alignment horizontal="center" vertical="center" wrapText="1"/>
    </xf>
    <xf numFmtId="4" fontId="16" fillId="2" borderId="0" xfId="0" applyNumberFormat="1" applyFont="1" applyFill="1" applyAlignment="1">
      <alignment vertical="center" wrapText="1"/>
    </xf>
    <xf numFmtId="0" fontId="19" fillId="2" borderId="0" xfId="0" applyFont="1" applyFill="1" applyAlignment="1">
      <alignment horizontal="left" vertical="center"/>
    </xf>
    <xf numFmtId="4" fontId="18" fillId="2" borderId="14" xfId="0" applyNumberFormat="1" applyFont="1" applyFill="1" applyBorder="1" applyAlignment="1">
      <alignment horizontal="center" vertical="center" wrapText="1"/>
    </xf>
    <xf numFmtId="0" fontId="9" fillId="2" borderId="1" xfId="0" applyFont="1" applyFill="1" applyBorder="1" applyAlignment="1">
      <alignment horizontal="left" vertical="center" wrapText="1"/>
    </xf>
    <xf numFmtId="165" fontId="18" fillId="6" borderId="1" xfId="0" applyNumberFormat="1" applyFont="1" applyFill="1" applyBorder="1" applyAlignment="1" applyProtection="1">
      <alignment horizontal="center" vertical="center" wrapText="1"/>
    </xf>
    <xf numFmtId="0" fontId="12" fillId="2" borderId="0" xfId="0" applyFont="1" applyFill="1" applyBorder="1" applyAlignment="1">
      <alignment vertical="center" wrapText="1"/>
    </xf>
    <xf numFmtId="0" fontId="24" fillId="2" borderId="0" xfId="0" applyFont="1" applyFill="1" applyAlignment="1">
      <alignment vertical="center" wrapText="1"/>
    </xf>
    <xf numFmtId="4" fontId="24" fillId="2" borderId="0" xfId="0" applyNumberFormat="1" applyFont="1" applyFill="1" applyAlignment="1">
      <alignment vertical="center" wrapText="1"/>
    </xf>
    <xf numFmtId="0" fontId="24" fillId="2" borderId="0" xfId="0" applyFont="1" applyFill="1" applyBorder="1" applyAlignment="1" applyProtection="1">
      <alignment horizontal="center" vertical="center" wrapText="1"/>
    </xf>
    <xf numFmtId="0" fontId="18" fillId="6" borderId="14" xfId="0" applyFont="1" applyFill="1" applyBorder="1" applyAlignment="1" applyProtection="1">
      <alignment vertical="center" wrapText="1"/>
    </xf>
    <xf numFmtId="1" fontId="11" fillId="2" borderId="19" xfId="0" applyNumberFormat="1" applyFont="1" applyFill="1" applyBorder="1" applyAlignment="1" applyProtection="1">
      <alignment horizontal="left" vertical="center" wrapText="1"/>
    </xf>
    <xf numFmtId="0" fontId="9" fillId="2" borderId="19" xfId="0" applyFont="1" applyFill="1" applyBorder="1" applyAlignment="1" applyProtection="1">
      <alignment vertical="center" wrapText="1"/>
      <protection locked="0"/>
    </xf>
    <xf numFmtId="0" fontId="9" fillId="2" borderId="22" xfId="0" applyFont="1" applyFill="1" applyBorder="1" applyAlignment="1" applyProtection="1">
      <alignment vertical="center" wrapText="1"/>
    </xf>
    <xf numFmtId="0" fontId="9" fillId="2" borderId="1" xfId="0" applyFont="1" applyFill="1" applyBorder="1" applyAlignment="1" applyProtection="1">
      <alignment horizontal="left" vertical="center" wrapText="1"/>
      <protection locked="0"/>
    </xf>
    <xf numFmtId="0" fontId="9" fillId="2" borderId="1" xfId="0" applyFont="1" applyFill="1" applyBorder="1" applyAlignment="1">
      <alignment horizontal="left" vertical="center" wrapText="1"/>
    </xf>
    <xf numFmtId="44" fontId="9" fillId="2" borderId="2" xfId="2" applyFont="1" applyFill="1" applyBorder="1" applyAlignment="1" applyProtection="1">
      <alignment horizontal="right" vertical="center" wrapText="1"/>
    </xf>
    <xf numFmtId="43" fontId="9" fillId="4" borderId="1" xfId="1" applyFont="1" applyFill="1" applyBorder="1" applyAlignment="1" applyProtection="1">
      <alignment horizontal="right" vertical="center" wrapText="1"/>
    </xf>
    <xf numFmtId="43" fontId="9" fillId="2" borderId="3" xfId="1" applyFont="1" applyFill="1" applyBorder="1" applyAlignment="1" applyProtection="1">
      <alignment horizontal="right" vertical="center" wrapText="1"/>
    </xf>
    <xf numFmtId="43" fontId="9" fillId="2" borderId="5" xfId="1" applyFont="1" applyFill="1" applyBorder="1" applyAlignment="1" applyProtection="1">
      <alignment horizontal="right" vertical="center" wrapText="1"/>
      <protection locked="0"/>
    </xf>
    <xf numFmtId="43" fontId="9" fillId="2" borderId="2" xfId="1" applyFont="1" applyFill="1" applyBorder="1" applyAlignment="1" applyProtection="1">
      <alignment horizontal="right" vertical="center" wrapText="1"/>
      <protection locked="0"/>
    </xf>
    <xf numFmtId="43" fontId="9" fillId="4" borderId="5" xfId="1" applyFont="1" applyFill="1" applyBorder="1" applyAlignment="1">
      <alignment horizontal="right" vertical="center" wrapText="1"/>
    </xf>
    <xf numFmtId="43" fontId="9" fillId="4" borderId="2" xfId="1" applyFont="1" applyFill="1" applyBorder="1" applyAlignment="1">
      <alignment horizontal="right" vertical="center" wrapText="1"/>
    </xf>
    <xf numFmtId="43" fontId="9" fillId="2" borderId="15" xfId="1" applyFont="1" applyFill="1" applyBorder="1" applyAlignment="1" applyProtection="1">
      <alignment horizontal="right" vertical="center" wrapText="1"/>
      <protection locked="0"/>
    </xf>
    <xf numFmtId="0" fontId="9" fillId="2" borderId="1" xfId="0" applyFont="1" applyFill="1" applyBorder="1" applyAlignment="1" applyProtection="1">
      <alignment horizontal="left" vertical="center" wrapText="1"/>
      <protection locked="0"/>
    </xf>
    <xf numFmtId="0" fontId="18" fillId="6" borderId="1" xfId="0" applyFont="1" applyFill="1" applyBorder="1" applyAlignment="1" applyProtection="1">
      <alignment horizontal="center" vertical="center" wrapText="1"/>
    </xf>
    <xf numFmtId="0" fontId="5" fillId="2" borderId="1" xfId="0" applyFont="1" applyFill="1" applyBorder="1" applyAlignment="1">
      <alignment horizontal="center"/>
    </xf>
    <xf numFmtId="0" fontId="5" fillId="6" borderId="1" xfId="0" applyFont="1" applyFill="1" applyBorder="1" applyAlignment="1">
      <alignment horizontal="center" wrapText="1"/>
    </xf>
    <xf numFmtId="0" fontId="6" fillId="2" borderId="2" xfId="0" applyFont="1" applyFill="1" applyBorder="1"/>
    <xf numFmtId="166" fontId="6" fillId="2" borderId="1" xfId="2" applyNumberFormat="1" applyFont="1" applyFill="1" applyBorder="1" applyAlignment="1">
      <alignment vertical="top"/>
    </xf>
    <xf numFmtId="0" fontId="6" fillId="0" borderId="1" xfId="0" applyFont="1" applyBorder="1" applyAlignment="1">
      <alignment horizontal="left"/>
    </xf>
    <xf numFmtId="0" fontId="6" fillId="0" borderId="1" xfId="0" applyFont="1" applyBorder="1" applyAlignment="1">
      <alignment horizontal="center"/>
    </xf>
    <xf numFmtId="0" fontId="6" fillId="0" borderId="5" xfId="0" applyFont="1" applyBorder="1" applyAlignment="1">
      <alignment horizontal="center"/>
    </xf>
    <xf numFmtId="0" fontId="6" fillId="0" borderId="7" xfId="0" applyFont="1" applyBorder="1" applyAlignment="1">
      <alignment horizontal="center"/>
    </xf>
    <xf numFmtId="0" fontId="6" fillId="0" borderId="2" xfId="0" applyFont="1" applyBorder="1" applyAlignment="1">
      <alignment horizontal="center"/>
    </xf>
    <xf numFmtId="0" fontId="6" fillId="0" borderId="1" xfId="0" applyFont="1" applyBorder="1" applyAlignment="1">
      <alignment horizontal="left" wrapText="1"/>
    </xf>
    <xf numFmtId="44" fontId="6" fillId="2" borderId="1" xfId="2" applyFont="1" applyFill="1" applyBorder="1" applyAlignment="1">
      <alignment horizontal="center"/>
    </xf>
    <xf numFmtId="0" fontId="6" fillId="2" borderId="1" xfId="0" applyFont="1" applyFill="1" applyBorder="1" applyAlignment="1">
      <alignment wrapText="1"/>
    </xf>
    <xf numFmtId="0" fontId="6" fillId="2" borderId="0" xfId="0" applyFont="1" applyFill="1" applyAlignment="1">
      <alignment wrapText="1"/>
    </xf>
    <xf numFmtId="0" fontId="9" fillId="2" borderId="1" xfId="0" applyFont="1" applyFill="1" applyBorder="1" applyAlignment="1" applyProtection="1">
      <alignment horizontal="right" vertical="top" wrapText="1"/>
    </xf>
    <xf numFmtId="0" fontId="16" fillId="2" borderId="0" xfId="0" applyFont="1" applyFill="1" applyBorder="1" applyAlignment="1">
      <alignment horizontal="left" vertical="center" wrapText="1"/>
    </xf>
    <xf numFmtId="44" fontId="9" fillId="2" borderId="1" xfId="2" applyFont="1" applyFill="1" applyBorder="1" applyAlignment="1" applyProtection="1">
      <alignment horizontal="center" vertical="center" wrapText="1"/>
    </xf>
    <xf numFmtId="10" fontId="9" fillId="2" borderId="0" xfId="0" applyNumberFormat="1" applyFont="1" applyFill="1" applyBorder="1" applyAlignment="1" applyProtection="1">
      <alignment horizontal="right" vertical="center" wrapText="1"/>
    </xf>
    <xf numFmtId="10" fontId="9" fillId="2" borderId="23" xfId="0" applyNumberFormat="1" applyFont="1" applyFill="1" applyBorder="1" applyAlignment="1" applyProtection="1">
      <alignment horizontal="right" vertical="center" wrapText="1"/>
    </xf>
    <xf numFmtId="44" fontId="9" fillId="2" borderId="23" xfId="2" applyNumberFormat="1" applyFont="1" applyFill="1" applyBorder="1" applyAlignment="1">
      <alignment horizontal="right" vertical="center" wrapText="1"/>
    </xf>
    <xf numFmtId="0" fontId="6" fillId="2" borderId="1" xfId="5" applyFont="1" applyFill="1" applyBorder="1"/>
    <xf numFmtId="0" fontId="6" fillId="2" borderId="2" xfId="0" applyFont="1" applyFill="1" applyBorder="1" applyAlignment="1">
      <alignment wrapText="1"/>
    </xf>
    <xf numFmtId="0" fontId="6" fillId="0" borderId="2" xfId="0" applyFont="1" applyBorder="1" applyAlignment="1">
      <alignment horizontal="left" wrapText="1"/>
    </xf>
    <xf numFmtId="0" fontId="6" fillId="2" borderId="0" xfId="0" applyFont="1" applyFill="1" applyBorder="1"/>
    <xf numFmtId="43" fontId="16" fillId="2" borderId="0" xfId="1" applyFont="1" applyFill="1" applyBorder="1" applyAlignment="1" applyProtection="1">
      <alignment vertical="center" wrapText="1"/>
    </xf>
    <xf numFmtId="0" fontId="9" fillId="2" borderId="1" xfId="0" applyFont="1" applyFill="1" applyBorder="1" applyAlignment="1" applyProtection="1">
      <alignment horizontal="left" vertical="center" wrapText="1"/>
      <protection locked="0"/>
    </xf>
    <xf numFmtId="43" fontId="9" fillId="2" borderId="0" xfId="0" applyNumberFormat="1" applyFont="1" applyFill="1" applyAlignment="1">
      <alignment horizontal="left" vertical="center" wrapText="1"/>
    </xf>
    <xf numFmtId="43" fontId="16" fillId="2" borderId="0" xfId="0" applyNumberFormat="1" applyFont="1" applyFill="1" applyAlignment="1">
      <alignment horizontal="left" vertical="center" wrapText="1"/>
    </xf>
    <xf numFmtId="0" fontId="6" fillId="2" borderId="5" xfId="0" applyFont="1" applyFill="1" applyBorder="1"/>
    <xf numFmtId="0" fontId="6" fillId="2" borderId="4" xfId="0" applyFont="1" applyFill="1" applyBorder="1"/>
    <xf numFmtId="0" fontId="6" fillId="2" borderId="25" xfId="0" applyFont="1" applyFill="1" applyBorder="1"/>
    <xf numFmtId="0" fontId="5" fillId="6" borderId="19" xfId="0" applyFont="1" applyFill="1" applyBorder="1" applyAlignment="1">
      <alignment horizontal="center"/>
    </xf>
    <xf numFmtId="0" fontId="6" fillId="2" borderId="22" xfId="0" applyFont="1" applyFill="1" applyBorder="1"/>
    <xf numFmtId="0" fontId="6" fillId="2" borderId="7" xfId="0" applyFont="1" applyFill="1" applyBorder="1" applyAlignment="1">
      <alignment wrapText="1"/>
    </xf>
    <xf numFmtId="0" fontId="6" fillId="2" borderId="5" xfId="0" applyFont="1" applyFill="1" applyBorder="1" applyAlignment="1">
      <alignment vertical="center" wrapText="1"/>
    </xf>
    <xf numFmtId="0" fontId="5" fillId="6" borderId="19" xfId="0" applyFont="1" applyFill="1" applyBorder="1" applyAlignment="1">
      <alignment horizontal="center" wrapText="1"/>
    </xf>
    <xf numFmtId="0" fontId="6" fillId="2" borderId="24" xfId="0" applyFont="1" applyFill="1" applyBorder="1"/>
    <xf numFmtId="0" fontId="6" fillId="2" borderId="26" xfId="0" applyFont="1" applyFill="1" applyBorder="1"/>
    <xf numFmtId="0" fontId="6" fillId="2" borderId="26" xfId="0" applyFont="1" applyFill="1" applyBorder="1" applyAlignment="1">
      <alignment vertical="center" wrapText="1"/>
    </xf>
    <xf numFmtId="0" fontId="6" fillId="2" borderId="25" xfId="0" applyFont="1" applyFill="1" applyBorder="1" applyAlignment="1">
      <alignment vertical="center" wrapText="1"/>
    </xf>
    <xf numFmtId="0" fontId="6" fillId="2" borderId="7" xfId="0" applyFont="1" applyFill="1" applyBorder="1"/>
    <xf numFmtId="0" fontId="6" fillId="2" borderId="4" xfId="0" applyFont="1" applyFill="1" applyBorder="1" applyAlignment="1">
      <alignment vertical="center" wrapText="1"/>
    </xf>
    <xf numFmtId="0" fontId="6" fillId="0" borderId="4" xfId="0" applyFont="1" applyBorder="1" applyAlignment="1">
      <alignment horizontal="left" wrapText="1"/>
    </xf>
    <xf numFmtId="0" fontId="6" fillId="2" borderId="26" xfId="5" applyFont="1" applyFill="1" applyBorder="1"/>
    <xf numFmtId="0" fontId="6" fillId="2" borderId="25" xfId="5" applyFont="1" applyFill="1" applyBorder="1"/>
    <xf numFmtId="166" fontId="6" fillId="2" borderId="16" xfId="2" applyNumberFormat="1" applyFont="1" applyFill="1" applyBorder="1"/>
    <xf numFmtId="166" fontId="6" fillId="2" borderId="27" xfId="2" applyNumberFormat="1" applyFont="1" applyFill="1" applyBorder="1" applyAlignment="1">
      <alignment vertical="center" wrapText="1"/>
    </xf>
    <xf numFmtId="166" fontId="6" fillId="2" borderId="28" xfId="2" applyNumberFormat="1" applyFont="1" applyFill="1" applyBorder="1" applyAlignment="1">
      <alignment vertical="center" wrapText="1"/>
    </xf>
    <xf numFmtId="166" fontId="6" fillId="2" borderId="9" xfId="2" applyNumberFormat="1" applyFont="1" applyFill="1" applyBorder="1"/>
    <xf numFmtId="166" fontId="6" fillId="2" borderId="7" xfId="2" applyNumberFormat="1" applyFont="1" applyFill="1" applyBorder="1"/>
    <xf numFmtId="166" fontId="6" fillId="2" borderId="2" xfId="2" applyNumberFormat="1" applyFont="1" applyFill="1" applyBorder="1"/>
    <xf numFmtId="0" fontId="6" fillId="2" borderId="5" xfId="0" applyFont="1" applyFill="1" applyBorder="1" applyAlignment="1">
      <alignment horizontal="center"/>
    </xf>
    <xf numFmtId="0" fontId="6" fillId="2" borderId="4" xfId="0" applyFont="1" applyFill="1" applyBorder="1" applyAlignment="1">
      <alignment horizontal="center"/>
    </xf>
    <xf numFmtId="0" fontId="5" fillId="2" borderId="24" xfId="0" applyFont="1" applyFill="1" applyBorder="1" applyAlignment="1">
      <alignment horizontal="center" wrapText="1"/>
    </xf>
    <xf numFmtId="0" fontId="6" fillId="2" borderId="26" xfId="0" applyFont="1" applyFill="1" applyBorder="1" applyAlignment="1">
      <alignment horizontal="center"/>
    </xf>
    <xf numFmtId="0" fontId="6" fillId="2" borderId="25" xfId="0" applyFont="1" applyFill="1" applyBorder="1" applyAlignment="1">
      <alignment horizontal="center"/>
    </xf>
    <xf numFmtId="0" fontId="5" fillId="2" borderId="2" xfId="0" applyFont="1" applyFill="1" applyBorder="1" applyAlignment="1">
      <alignment horizontal="center"/>
    </xf>
    <xf numFmtId="0" fontId="5" fillId="2" borderId="17" xfId="0" applyFont="1" applyFill="1" applyBorder="1" applyAlignment="1">
      <alignment horizontal="center" wrapText="1"/>
    </xf>
    <xf numFmtId="0" fontId="6" fillId="2" borderId="29" xfId="0" applyFont="1" applyFill="1" applyBorder="1" applyAlignment="1">
      <alignment horizontal="center"/>
    </xf>
    <xf numFmtId="0" fontId="6" fillId="2" borderId="18" xfId="0" applyFont="1" applyFill="1" applyBorder="1" applyAlignment="1">
      <alignment horizontal="center"/>
    </xf>
    <xf numFmtId="0" fontId="6" fillId="2" borderId="12" xfId="0" applyFont="1" applyFill="1" applyBorder="1" applyAlignment="1">
      <alignment horizontal="center"/>
    </xf>
    <xf numFmtId="0" fontId="5" fillId="2" borderId="7" xfId="0" applyFont="1" applyFill="1" applyBorder="1" applyAlignment="1">
      <alignment horizontal="center"/>
    </xf>
    <xf numFmtId="0" fontId="6" fillId="2" borderId="7" xfId="0" applyFont="1" applyFill="1" applyBorder="1" applyAlignment="1">
      <alignment horizontal="center"/>
    </xf>
    <xf numFmtId="0" fontId="5" fillId="2" borderId="24" xfId="0" applyFont="1" applyFill="1" applyBorder="1" applyAlignment="1">
      <alignment horizontal="center"/>
    </xf>
    <xf numFmtId="44" fontId="6" fillId="2" borderId="2" xfId="2" applyFont="1" applyFill="1" applyBorder="1" applyAlignment="1">
      <alignment horizontal="center"/>
    </xf>
    <xf numFmtId="0" fontId="5" fillId="2" borderId="17" xfId="0" applyFont="1" applyFill="1" applyBorder="1" applyAlignment="1">
      <alignment horizontal="center"/>
    </xf>
    <xf numFmtId="0" fontId="6" fillId="2" borderId="9" xfId="0" applyFont="1" applyFill="1" applyBorder="1" applyAlignment="1">
      <alignment horizontal="center"/>
    </xf>
    <xf numFmtId="0" fontId="6" fillId="0" borderId="4" xfId="0" applyFont="1" applyBorder="1" applyAlignment="1">
      <alignment horizontal="center"/>
    </xf>
    <xf numFmtId="3" fontId="6" fillId="2" borderId="5" xfId="0" applyNumberFormat="1"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24" xfId="0" applyFont="1" applyFill="1" applyBorder="1" applyAlignment="1">
      <alignment horizontal="center"/>
    </xf>
    <xf numFmtId="3" fontId="6" fillId="2" borderId="26" xfId="0" applyNumberFormat="1" applyFont="1" applyFill="1" applyBorder="1" applyAlignment="1">
      <alignment horizontal="center" vertical="center" wrapText="1"/>
    </xf>
    <xf numFmtId="4" fontId="6" fillId="2" borderId="26" xfId="0" applyNumberFormat="1" applyFont="1" applyFill="1" applyBorder="1" applyAlignment="1">
      <alignment horizontal="center" vertical="center" wrapText="1"/>
    </xf>
    <xf numFmtId="164" fontId="6" fillId="2" borderId="25" xfId="0" applyNumberFormat="1" applyFont="1" applyFill="1" applyBorder="1" applyAlignment="1">
      <alignment horizontal="center" vertical="center" wrapText="1"/>
    </xf>
    <xf numFmtId="0" fontId="6" fillId="0" borderId="5" xfId="0" applyFont="1" applyBorder="1" applyAlignment="1">
      <alignment horizontal="left"/>
    </xf>
    <xf numFmtId="0" fontId="6" fillId="2" borderId="26" xfId="0" applyFont="1" applyFill="1" applyBorder="1" applyAlignment="1">
      <alignment wrapText="1"/>
    </xf>
    <xf numFmtId="166" fontId="6" fillId="2" borderId="16" xfId="2" applyNumberFormat="1" applyFont="1" applyFill="1" applyBorder="1" applyAlignment="1">
      <alignment vertical="top"/>
    </xf>
    <xf numFmtId="4" fontId="6" fillId="2" borderId="27" xfId="0" applyNumberFormat="1" applyFont="1" applyFill="1" applyBorder="1" applyAlignment="1">
      <alignment horizontal="center" vertical="center" wrapText="1"/>
    </xf>
    <xf numFmtId="0" fontId="6" fillId="2" borderId="28" xfId="0" applyFont="1" applyFill="1" applyBorder="1" applyAlignment="1">
      <alignment horizontal="center"/>
    </xf>
    <xf numFmtId="166" fontId="6" fillId="2" borderId="11" xfId="2" applyNumberFormat="1" applyFont="1" applyFill="1" applyBorder="1" applyAlignment="1">
      <alignment vertical="top"/>
    </xf>
    <xf numFmtId="166" fontId="6" fillId="2" borderId="2" xfId="2" applyNumberFormat="1" applyFont="1" applyFill="1" applyBorder="1" applyAlignment="1">
      <alignment vertical="top"/>
    </xf>
    <xf numFmtId="0" fontId="6" fillId="2" borderId="30" xfId="0" applyFont="1" applyFill="1" applyBorder="1" applyAlignment="1">
      <alignment wrapText="1"/>
    </xf>
    <xf numFmtId="0" fontId="6" fillId="0" borderId="26" xfId="0" applyFont="1" applyBorder="1" applyAlignment="1">
      <alignment horizontal="left" wrapText="1"/>
    </xf>
    <xf numFmtId="0" fontId="6" fillId="0" borderId="26" xfId="0" applyFont="1" applyBorder="1" applyAlignment="1">
      <alignment wrapText="1"/>
    </xf>
    <xf numFmtId="0" fontId="6" fillId="0" borderId="25" xfId="0" applyFont="1" applyBorder="1" applyAlignment="1">
      <alignment horizontal="left" wrapText="1"/>
    </xf>
    <xf numFmtId="0" fontId="6" fillId="2" borderId="31" xfId="0" applyFont="1" applyFill="1" applyBorder="1"/>
    <xf numFmtId="0" fontId="6" fillId="2" borderId="11" xfId="0" applyFont="1" applyFill="1" applyBorder="1"/>
    <xf numFmtId="0" fontId="6" fillId="2" borderId="24" xfId="0" applyFont="1" applyFill="1" applyBorder="1" applyAlignment="1">
      <alignment horizontal="center" wrapText="1"/>
    </xf>
    <xf numFmtId="166" fontId="6" fillId="2" borderId="0" xfId="2" applyNumberFormat="1" applyFont="1" applyFill="1" applyAlignment="1">
      <alignment vertical="center"/>
    </xf>
    <xf numFmtId="166" fontId="5" fillId="2" borderId="24" xfId="2" applyNumberFormat="1" applyFont="1" applyFill="1" applyBorder="1" applyAlignment="1">
      <alignment vertical="center"/>
    </xf>
    <xf numFmtId="166" fontId="6" fillId="2" borderId="26" xfId="2" applyNumberFormat="1" applyFont="1" applyFill="1" applyBorder="1" applyAlignment="1">
      <alignment vertical="center"/>
    </xf>
    <xf numFmtId="166" fontId="6" fillId="2" borderId="25" xfId="2" applyNumberFormat="1" applyFont="1" applyFill="1" applyBorder="1" applyAlignment="1">
      <alignment vertical="center"/>
    </xf>
    <xf numFmtId="0" fontId="6" fillId="2" borderId="32" xfId="0" applyFont="1" applyFill="1" applyBorder="1" applyAlignment="1">
      <alignment horizontal="center"/>
    </xf>
    <xf numFmtId="0" fontId="0" fillId="2" borderId="0" xfId="0" applyFill="1" applyBorder="1"/>
    <xf numFmtId="0" fontId="6" fillId="9" borderId="7" xfId="0" applyFont="1" applyFill="1" applyBorder="1"/>
    <xf numFmtId="0" fontId="6" fillId="9" borderId="5" xfId="0" applyFont="1" applyFill="1" applyBorder="1"/>
    <xf numFmtId="0" fontId="6" fillId="9" borderId="7" xfId="0" applyFont="1" applyFill="1" applyBorder="1" applyAlignment="1">
      <alignment wrapText="1"/>
    </xf>
    <xf numFmtId="0" fontId="6" fillId="9" borderId="5" xfId="0" applyFont="1" applyFill="1" applyBorder="1" applyAlignment="1">
      <alignment wrapText="1"/>
    </xf>
    <xf numFmtId="0" fontId="6" fillId="2" borderId="0" xfId="0" applyFont="1" applyFill="1" applyAlignment="1">
      <alignment vertical="center"/>
    </xf>
    <xf numFmtId="0" fontId="6" fillId="9" borderId="1" xfId="0" applyFont="1" applyFill="1" applyBorder="1" applyAlignment="1">
      <alignment horizontal="center" vertical="center" wrapText="1"/>
    </xf>
    <xf numFmtId="0" fontId="0" fillId="2" borderId="0" xfId="0" applyFill="1" applyBorder="1" applyAlignment="1">
      <alignment vertical="center"/>
    </xf>
    <xf numFmtId="0" fontId="6" fillId="2" borderId="0" xfId="0" applyFont="1" applyFill="1" applyAlignment="1">
      <alignment horizontal="center" vertical="center"/>
    </xf>
    <xf numFmtId="0" fontId="6" fillId="2" borderId="2" xfId="0" applyFont="1" applyFill="1" applyBorder="1" applyAlignment="1">
      <alignment horizontal="left"/>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19" fillId="2" borderId="0" xfId="0" applyFont="1" applyFill="1" applyBorder="1" applyAlignment="1">
      <alignment horizontal="left" vertical="center"/>
    </xf>
    <xf numFmtId="0" fontId="12" fillId="2" borderId="0" xfId="0" applyFont="1" applyFill="1" applyBorder="1" applyAlignment="1" applyProtection="1">
      <alignment vertical="center" wrapText="1"/>
    </xf>
    <xf numFmtId="0" fontId="16" fillId="2" borderId="0" xfId="0" applyFont="1" applyFill="1" applyBorder="1" applyAlignment="1" applyProtection="1">
      <alignment horizontal="left" vertical="center" wrapText="1"/>
    </xf>
    <xf numFmtId="1" fontId="9" fillId="2" borderId="0" xfId="0" applyNumberFormat="1" applyFont="1" applyFill="1" applyAlignment="1" applyProtection="1">
      <alignment vertical="center" wrapText="1"/>
    </xf>
    <xf numFmtId="0" fontId="9" fillId="2" borderId="1" xfId="0" applyFont="1" applyFill="1" applyBorder="1" applyAlignment="1" applyProtection="1">
      <alignment horizontal="center" vertical="center" wrapText="1"/>
      <protection locked="0"/>
    </xf>
    <xf numFmtId="1" fontId="9" fillId="2" borderId="1" xfId="0" applyNumberFormat="1"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0" xfId="0" applyFont="1" applyFill="1" applyBorder="1" applyAlignment="1">
      <alignment horizontal="center" vertical="center" wrapText="1"/>
    </xf>
    <xf numFmtId="0" fontId="16" fillId="2" borderId="0" xfId="0" applyFont="1" applyFill="1" applyAlignment="1">
      <alignment horizontal="center" vertical="center" wrapText="1"/>
    </xf>
    <xf numFmtId="3" fontId="9" fillId="2" borderId="0" xfId="0" applyNumberFormat="1" applyFont="1" applyFill="1" applyAlignment="1">
      <alignment horizontal="center" vertical="center" wrapText="1"/>
    </xf>
    <xf numFmtId="9" fontId="16" fillId="2" borderId="0" xfId="3" applyFont="1" applyFill="1" applyAlignment="1">
      <alignment horizontal="center" vertical="center" wrapText="1"/>
    </xf>
    <xf numFmtId="3" fontId="6" fillId="2" borderId="33" xfId="0" applyNumberFormat="1" applyFont="1" applyFill="1" applyBorder="1" applyAlignment="1">
      <alignment horizontal="center" vertical="center" wrapText="1"/>
    </xf>
    <xf numFmtId="44" fontId="9" fillId="2" borderId="2" xfId="2" applyNumberFormat="1" applyFont="1" applyFill="1" applyBorder="1" applyAlignment="1" applyProtection="1">
      <alignment horizontal="center" vertical="center" wrapText="1"/>
      <protection locked="0"/>
    </xf>
    <xf numFmtId="0" fontId="6" fillId="2" borderId="26" xfId="0" applyFont="1" applyFill="1" applyBorder="1" applyAlignment="1">
      <alignment wrapText="1"/>
    </xf>
    <xf numFmtId="0" fontId="6" fillId="2" borderId="25" xfId="0" applyFont="1" applyFill="1" applyBorder="1" applyAlignment="1">
      <alignment wrapText="1"/>
    </xf>
    <xf numFmtId="0" fontId="5" fillId="6" borderId="1" xfId="0" applyFont="1" applyFill="1" applyBorder="1" applyAlignment="1">
      <alignment horizontal="center"/>
    </xf>
    <xf numFmtId="0" fontId="5" fillId="6" borderId="1" xfId="0" applyFont="1" applyFill="1" applyBorder="1" applyAlignment="1">
      <alignment horizontal="center" wrapText="1"/>
    </xf>
    <xf numFmtId="0" fontId="5" fillId="6" borderId="5" xfId="0" applyFont="1" applyFill="1" applyBorder="1" applyAlignment="1">
      <alignment horizontal="center"/>
    </xf>
    <xf numFmtId="0" fontId="5" fillId="6" borderId="19" xfId="0" applyFont="1" applyFill="1" applyBorder="1" applyAlignment="1">
      <alignment horizontal="center"/>
    </xf>
    <xf numFmtId="0" fontId="5" fillId="6" borderId="19" xfId="0" applyFont="1" applyFill="1" applyBorder="1" applyAlignment="1">
      <alignment horizontal="center" wrapText="1"/>
    </xf>
    <xf numFmtId="166" fontId="5" fillId="6" borderId="19" xfId="2" applyNumberFormat="1" applyFont="1" applyFill="1" applyBorder="1" applyAlignment="1">
      <alignment horizontal="center" wrapText="1"/>
    </xf>
    <xf numFmtId="0" fontId="5" fillId="9" borderId="2" xfId="0" applyFont="1" applyFill="1" applyBorder="1" applyAlignment="1">
      <alignment horizontal="center" wrapText="1"/>
    </xf>
    <xf numFmtId="0" fontId="6" fillId="2" borderId="30" xfId="0" applyFont="1" applyFill="1" applyBorder="1" applyAlignment="1">
      <alignment horizontal="center"/>
    </xf>
    <xf numFmtId="0" fontId="6" fillId="2" borderId="34" xfId="0" applyFont="1" applyFill="1" applyBorder="1" applyAlignment="1">
      <alignment horizontal="center"/>
    </xf>
    <xf numFmtId="8" fontId="3" fillId="2" borderId="1" xfId="0" applyNumberFormat="1" applyFont="1" applyFill="1" applyBorder="1" applyAlignment="1">
      <alignment vertical="top"/>
    </xf>
    <xf numFmtId="44" fontId="9" fillId="2" borderId="1" xfId="2" applyNumberFormat="1" applyFont="1" applyFill="1" applyBorder="1" applyAlignment="1">
      <alignment vertical="center" wrapText="1"/>
    </xf>
    <xf numFmtId="0" fontId="46" fillId="0" borderId="0" xfId="5" applyFont="1" applyAlignment="1">
      <alignment horizontal="left" vertical="center"/>
    </xf>
    <xf numFmtId="0" fontId="47" fillId="0" borderId="0" xfId="5" applyFont="1"/>
    <xf numFmtId="0" fontId="7" fillId="0" borderId="0" xfId="5" applyFont="1" applyAlignment="1">
      <alignment vertical="top"/>
    </xf>
    <xf numFmtId="0" fontId="7" fillId="0" borderId="0" xfId="5" applyFont="1"/>
    <xf numFmtId="0" fontId="3" fillId="0" borderId="0" xfId="5" applyAlignment="1">
      <alignment horizontal="left" vertical="top"/>
    </xf>
    <xf numFmtId="0" fontId="3" fillId="0" borderId="0" xfId="5"/>
    <xf numFmtId="0" fontId="45" fillId="0" borderId="0" xfId="5" applyFont="1"/>
    <xf numFmtId="0" fontId="5" fillId="12" borderId="37" xfId="5" applyFont="1" applyFill="1" applyBorder="1" applyAlignment="1">
      <alignment horizontal="left" vertical="center" wrapText="1"/>
    </xf>
    <xf numFmtId="0" fontId="5" fillId="12" borderId="1" xfId="5" applyFont="1" applyFill="1" applyBorder="1" applyAlignment="1">
      <alignment horizontal="left" vertical="center" wrapText="1"/>
    </xf>
    <xf numFmtId="0" fontId="5" fillId="12" borderId="38" xfId="5" applyFont="1" applyFill="1" applyBorder="1" applyAlignment="1">
      <alignment horizontal="left" vertical="center" wrapText="1"/>
    </xf>
    <xf numFmtId="0" fontId="5" fillId="0" borderId="0" xfId="5" applyFont="1" applyAlignment="1">
      <alignment horizontal="left" vertical="center"/>
    </xf>
    <xf numFmtId="0" fontId="6" fillId="0" borderId="0" xfId="5" applyFont="1" applyAlignment="1">
      <alignment horizontal="left" vertical="center"/>
    </xf>
    <xf numFmtId="0" fontId="7" fillId="0" borderId="37" xfId="5" applyFont="1" applyBorder="1" applyAlignment="1">
      <alignment vertical="top" wrapText="1"/>
    </xf>
    <xf numFmtId="6" fontId="3" fillId="0" borderId="1" xfId="5" applyNumberFormat="1" applyBorder="1" applyAlignment="1">
      <alignment horizontal="center" vertical="center" wrapText="1"/>
    </xf>
    <xf numFmtId="0" fontId="3" fillId="0" borderId="38" xfId="5" applyBorder="1" applyAlignment="1">
      <alignment horizontal="left" vertical="top" wrapText="1"/>
    </xf>
    <xf numFmtId="0" fontId="7" fillId="0" borderId="39" xfId="5" applyFont="1" applyBorder="1" applyAlignment="1">
      <alignment vertical="top" wrapText="1"/>
    </xf>
    <xf numFmtId="6" fontId="3" fillId="0" borderId="3" xfId="5" applyNumberFormat="1" applyBorder="1" applyAlignment="1">
      <alignment horizontal="center" vertical="center" wrapText="1"/>
    </xf>
    <xf numFmtId="0" fontId="3" fillId="0" borderId="40" xfId="5" applyBorder="1" applyAlignment="1">
      <alignment horizontal="left" vertical="top" wrapText="1"/>
    </xf>
    <xf numFmtId="0" fontId="48" fillId="0" borderId="0" xfId="5" applyFont="1" applyAlignment="1">
      <alignment vertical="top"/>
    </xf>
    <xf numFmtId="0" fontId="5" fillId="12" borderId="44" xfId="5" applyFont="1" applyFill="1" applyBorder="1" applyAlignment="1">
      <alignment vertical="top" wrapText="1"/>
    </xf>
    <xf numFmtId="0" fontId="5" fillId="12" borderId="4" xfId="5" applyFont="1" applyFill="1" applyBorder="1" applyAlignment="1">
      <alignment horizontal="center" vertical="center" wrapText="1"/>
    </xf>
    <xf numFmtId="0" fontId="5" fillId="12" borderId="45" xfId="5" applyFont="1" applyFill="1" applyBorder="1" applyAlignment="1">
      <alignment horizontal="left" vertical="top" wrapText="1"/>
    </xf>
    <xf numFmtId="0" fontId="6" fillId="0" borderId="0" xfId="5" applyFont="1"/>
    <xf numFmtId="0" fontId="5" fillId="0" borderId="0" xfId="5" applyFont="1"/>
    <xf numFmtId="0" fontId="3" fillId="0" borderId="37" xfId="5" applyBorder="1" applyAlignment="1">
      <alignment vertical="top" wrapText="1"/>
    </xf>
    <xf numFmtId="0" fontId="3" fillId="2" borderId="38" xfId="5" applyFill="1" applyBorder="1" applyAlignment="1">
      <alignment horizontal="left" vertical="top" wrapText="1"/>
    </xf>
    <xf numFmtId="0" fontId="49" fillId="0" borderId="37" xfId="5" applyFont="1" applyBorder="1" applyAlignment="1">
      <alignment vertical="top" wrapText="1"/>
    </xf>
    <xf numFmtId="0" fontId="49" fillId="0" borderId="1" xfId="5" applyFont="1" applyBorder="1" applyAlignment="1">
      <alignment horizontal="center" vertical="center" wrapText="1"/>
    </xf>
    <xf numFmtId="0" fontId="49" fillId="0" borderId="38" xfId="5" applyFont="1" applyBorder="1" applyAlignment="1">
      <alignment horizontal="left" vertical="top" wrapText="1"/>
    </xf>
    <xf numFmtId="165" fontId="7" fillId="13" borderId="1" xfId="5" applyNumberFormat="1" applyFont="1" applyFill="1" applyBorder="1" applyAlignment="1">
      <alignment horizontal="right" vertical="center" wrapText="1"/>
    </xf>
    <xf numFmtId="0" fontId="7" fillId="13" borderId="38" xfId="5" applyFont="1" applyFill="1" applyBorder="1" applyAlignment="1">
      <alignment horizontal="left" vertical="top" wrapText="1"/>
    </xf>
    <xf numFmtId="165" fontId="7" fillId="14" borderId="1" xfId="5" applyNumberFormat="1" applyFont="1" applyFill="1" applyBorder="1" applyAlignment="1">
      <alignment horizontal="right" vertical="center" wrapText="1"/>
    </xf>
    <xf numFmtId="0" fontId="7" fillId="15" borderId="38" xfId="5" applyFont="1" applyFill="1" applyBorder="1" applyAlignment="1">
      <alignment horizontal="left" vertical="top" wrapText="1"/>
    </xf>
    <xf numFmtId="0" fontId="3" fillId="13" borderId="38" xfId="5" applyFill="1" applyBorder="1" applyAlignment="1">
      <alignment horizontal="left" vertical="top" wrapText="1"/>
    </xf>
    <xf numFmtId="0" fontId="7" fillId="14" borderId="39" xfId="5" applyFont="1" applyFill="1" applyBorder="1" applyAlignment="1">
      <alignment vertical="top" wrapText="1"/>
    </xf>
    <xf numFmtId="165" fontId="7" fillId="14" borderId="3" xfId="5" applyNumberFormat="1" applyFont="1" applyFill="1" applyBorder="1" applyAlignment="1">
      <alignment horizontal="right" wrapText="1"/>
    </xf>
    <xf numFmtId="0" fontId="7" fillId="14" borderId="40" xfId="5" applyFont="1" applyFill="1" applyBorder="1" applyAlignment="1">
      <alignment horizontal="left" vertical="top" wrapText="1"/>
    </xf>
    <xf numFmtId="0" fontId="7" fillId="0" borderId="0" xfId="5" applyFont="1" applyAlignment="1">
      <alignment horizontal="center" vertical="center"/>
    </xf>
    <xf numFmtId="0" fontId="7" fillId="0" borderId="0" xfId="5" applyFont="1" applyAlignment="1">
      <alignment horizontal="left" vertical="top"/>
    </xf>
    <xf numFmtId="0" fontId="7" fillId="0" borderId="0" xfId="5" applyFont="1" applyAlignment="1">
      <alignment vertical="top" wrapText="1"/>
    </xf>
    <xf numFmtId="0" fontId="7" fillId="0" borderId="0" xfId="5" applyFont="1" applyAlignment="1">
      <alignment horizontal="left" vertical="top" wrapText="1"/>
    </xf>
    <xf numFmtId="1" fontId="49" fillId="0" borderId="0" xfId="5" applyNumberFormat="1" applyFont="1" applyAlignment="1">
      <alignment vertical="top"/>
    </xf>
    <xf numFmtId="1" fontId="7" fillId="0" borderId="0" xfId="5" applyNumberFormat="1" applyFont="1" applyAlignment="1">
      <alignment vertical="top"/>
    </xf>
    <xf numFmtId="0" fontId="3" fillId="0" borderId="0" xfId="5" applyAlignment="1">
      <alignment vertical="top" wrapText="1"/>
    </xf>
    <xf numFmtId="0" fontId="7" fillId="0" borderId="0" xfId="5" applyFont="1" applyAlignment="1">
      <alignment wrapText="1"/>
    </xf>
    <xf numFmtId="0" fontId="3" fillId="0" borderId="0" xfId="5" applyAlignment="1">
      <alignment vertical="top"/>
    </xf>
    <xf numFmtId="0" fontId="5" fillId="14" borderId="0" xfId="5" applyFont="1" applyFill="1" applyAlignment="1">
      <alignment horizontal="left" vertical="center" wrapText="1"/>
    </xf>
    <xf numFmtId="0" fontId="3" fillId="0" borderId="0" xfId="5" applyAlignment="1">
      <alignment vertical="center"/>
    </xf>
    <xf numFmtId="0" fontId="3" fillId="0" borderId="46" xfId="5" applyBorder="1" applyAlignment="1">
      <alignment horizontal="left" wrapText="1"/>
    </xf>
    <xf numFmtId="0" fontId="3" fillId="0" borderId="46" xfId="5" applyBorder="1"/>
    <xf numFmtId="44" fontId="3" fillId="0" borderId="46" xfId="2" applyFont="1" applyBorder="1"/>
    <xf numFmtId="167" fontId="3" fillId="0" borderId="46" xfId="5" applyNumberFormat="1" applyBorder="1"/>
    <xf numFmtId="0" fontId="3" fillId="0" borderId="47" xfId="5" applyBorder="1" applyAlignment="1">
      <alignment horizontal="center" vertical="center" wrapText="1"/>
    </xf>
    <xf numFmtId="0" fontId="3" fillId="0" borderId="48" xfId="5" applyBorder="1" applyAlignment="1">
      <alignment horizontal="left" vertical="center" wrapText="1"/>
    </xf>
    <xf numFmtId="0" fontId="3" fillId="0" borderId="48" xfId="5" applyBorder="1" applyAlignment="1">
      <alignment vertical="center" wrapText="1"/>
    </xf>
    <xf numFmtId="0" fontId="50" fillId="0" borderId="0" xfId="5" applyFont="1" applyAlignment="1">
      <alignment vertical="center" wrapText="1"/>
    </xf>
    <xf numFmtId="0" fontId="3" fillId="0" borderId="0" xfId="5" applyAlignment="1">
      <alignment vertical="center" wrapText="1"/>
    </xf>
    <xf numFmtId="0" fontId="3" fillId="0" borderId="48" xfId="5" applyBorder="1" applyAlignment="1">
      <alignment horizontal="center" vertical="center" wrapText="1"/>
    </xf>
    <xf numFmtId="44" fontId="3" fillId="0" borderId="46" xfId="2" applyFont="1" applyBorder="1" applyAlignment="1">
      <alignment horizontal="left"/>
    </xf>
    <xf numFmtId="167" fontId="3" fillId="0" borderId="46" xfId="5" applyNumberFormat="1" applyBorder="1" applyAlignment="1">
      <alignment horizontal="left"/>
    </xf>
    <xf numFmtId="0" fontId="3" fillId="2" borderId="46" xfId="5" applyFill="1" applyBorder="1" applyAlignment="1">
      <alignment vertical="center" wrapText="1"/>
    </xf>
    <xf numFmtId="167" fontId="3" fillId="0" borderId="49" xfId="5" applyNumberFormat="1" applyBorder="1" applyAlignment="1">
      <alignment horizontal="left"/>
    </xf>
    <xf numFmtId="0" fontId="3" fillId="16" borderId="46" xfId="5" applyFill="1" applyBorder="1" applyAlignment="1">
      <alignment horizontal="left" wrapText="1"/>
    </xf>
    <xf numFmtId="168" fontId="3" fillId="16" borderId="46" xfId="5" applyNumberFormat="1" applyFill="1" applyBorder="1"/>
    <xf numFmtId="0" fontId="3" fillId="16" borderId="46" xfId="5" applyFill="1" applyBorder="1" applyAlignment="1">
      <alignment vertical="center" wrapText="1"/>
    </xf>
    <xf numFmtId="0" fontId="3" fillId="16" borderId="46" xfId="5" applyFill="1" applyBorder="1"/>
    <xf numFmtId="0" fontId="6" fillId="13" borderId="0" xfId="5" applyFont="1" applyFill="1" applyAlignment="1">
      <alignment horizontal="center" vertical="top" wrapText="1"/>
    </xf>
    <xf numFmtId="49" fontId="3" fillId="0" borderId="0" xfId="5" applyNumberFormat="1" applyAlignment="1">
      <alignment horizontal="left" wrapText="1"/>
    </xf>
    <xf numFmtId="49" fontId="3" fillId="0" borderId="0" xfId="5" applyNumberFormat="1"/>
    <xf numFmtId="0" fontId="3" fillId="0" borderId="63" xfId="5" applyBorder="1" applyAlignment="1">
      <alignment horizontal="left" wrapText="1"/>
    </xf>
    <xf numFmtId="49" fontId="3" fillId="0" borderId="52" xfId="5" applyNumberFormat="1" applyBorder="1"/>
    <xf numFmtId="49" fontId="3" fillId="0" borderId="0" xfId="2" applyNumberFormat="1" applyFont="1" applyFill="1" applyBorder="1" applyAlignment="1">
      <alignment horizontal="left" vertical="center" wrapText="1"/>
    </xf>
    <xf numFmtId="49" fontId="3" fillId="0" borderId="0" xfId="2" applyNumberFormat="1" applyFont="1" applyFill="1" applyBorder="1" applyAlignment="1">
      <alignment vertical="center" wrapText="1"/>
    </xf>
    <xf numFmtId="0" fontId="3" fillId="0" borderId="0" xfId="5" applyAlignment="1">
      <alignment wrapText="1"/>
    </xf>
    <xf numFmtId="0" fontId="3" fillId="0" borderId="0" xfId="5" applyAlignment="1">
      <alignment horizontal="left" wrapText="1"/>
    </xf>
    <xf numFmtId="44" fontId="3" fillId="0" borderId="0" xfId="2" applyFont="1"/>
    <xf numFmtId="1" fontId="3" fillId="0" borderId="0" xfId="5" applyNumberFormat="1"/>
    <xf numFmtId="168" fontId="3" fillId="0" borderId="0" xfId="5" applyNumberFormat="1"/>
    <xf numFmtId="0" fontId="51" fillId="0" borderId="0" xfId="5" applyFont="1" applyAlignment="1">
      <alignment horizontal="left" vertical="top"/>
    </xf>
    <xf numFmtId="0" fontId="45" fillId="0" borderId="0" xfId="5" applyFont="1" applyAlignment="1">
      <alignment horizontal="right" vertical="center"/>
    </xf>
    <xf numFmtId="0" fontId="45" fillId="0" borderId="0" xfId="5" applyFont="1" applyAlignment="1">
      <alignment horizontal="left" vertical="top"/>
    </xf>
    <xf numFmtId="0" fontId="46" fillId="0" borderId="44" xfId="5" applyFont="1" applyBorder="1" applyAlignment="1">
      <alignment horizontal="left" vertical="top" wrapText="1"/>
    </xf>
    <xf numFmtId="0" fontId="46" fillId="0" borderId="4" xfId="5" applyFont="1" applyBorder="1" applyAlignment="1">
      <alignment horizontal="left" vertical="top" wrapText="1"/>
    </xf>
    <xf numFmtId="0" fontId="46" fillId="0" borderId="45" xfId="5" applyFont="1" applyBorder="1" applyAlignment="1">
      <alignment horizontal="left" vertical="top" wrapText="1"/>
    </xf>
    <xf numFmtId="0" fontId="3" fillId="0" borderId="37" xfId="5" applyBorder="1" applyAlignment="1">
      <alignment horizontal="left" vertical="top" wrapText="1"/>
    </xf>
    <xf numFmtId="6" fontId="3" fillId="0" borderId="1" xfId="5" applyNumberFormat="1" applyBorder="1" applyAlignment="1">
      <alignment horizontal="right" vertical="center" wrapText="1"/>
    </xf>
    <xf numFmtId="0" fontId="7" fillId="0" borderId="37" xfId="5" applyFont="1" applyBorder="1" applyAlignment="1">
      <alignment horizontal="left" vertical="top" wrapText="1"/>
    </xf>
    <xf numFmtId="165" fontId="7" fillId="17" borderId="1" xfId="5" applyNumberFormat="1" applyFont="1" applyFill="1" applyBorder="1" applyAlignment="1">
      <alignment horizontal="right" vertical="center" wrapText="1"/>
    </xf>
    <xf numFmtId="0" fontId="49" fillId="0" borderId="37" xfId="5" applyFont="1" applyBorder="1" applyAlignment="1">
      <alignment horizontal="left" vertical="top" wrapText="1"/>
    </xf>
    <xf numFmtId="0" fontId="7" fillId="17" borderId="39" xfId="5" applyFont="1" applyFill="1" applyBorder="1" applyAlignment="1">
      <alignment horizontal="left" vertical="top" wrapText="1"/>
    </xf>
    <xf numFmtId="165" fontId="7" fillId="17" borderId="3" xfId="5" applyNumberFormat="1" applyFont="1" applyFill="1" applyBorder="1" applyAlignment="1">
      <alignment horizontal="right" wrapText="1"/>
    </xf>
    <xf numFmtId="0" fontId="7" fillId="17" borderId="40" xfId="5" applyFont="1" applyFill="1" applyBorder="1" applyAlignment="1">
      <alignment horizontal="left" vertical="top" wrapText="1"/>
    </xf>
    <xf numFmtId="0" fontId="3" fillId="17" borderId="0" xfId="5" applyFill="1"/>
    <xf numFmtId="0" fontId="3" fillId="0" borderId="0" xfId="5" applyAlignment="1">
      <alignment horizontal="right"/>
    </xf>
    <xf numFmtId="0" fontId="52" fillId="0" borderId="0" xfId="5" applyFont="1"/>
    <xf numFmtId="0" fontId="7" fillId="12" borderId="0" xfId="5" applyFont="1" applyFill="1" applyAlignment="1">
      <alignment vertical="center"/>
    </xf>
    <xf numFmtId="168" fontId="7" fillId="12" borderId="0" xfId="5" applyNumberFormat="1" applyFont="1" applyFill="1" applyAlignment="1">
      <alignment vertical="center" wrapText="1"/>
    </xf>
    <xf numFmtId="0" fontId="7" fillId="12" borderId="0" xfId="5" applyFont="1" applyFill="1" applyAlignment="1">
      <alignment vertical="center" wrapText="1"/>
    </xf>
    <xf numFmtId="168" fontId="7" fillId="12" borderId="0" xfId="5" applyNumberFormat="1" applyFont="1" applyFill="1" applyAlignment="1">
      <alignment vertical="center"/>
    </xf>
    <xf numFmtId="44" fontId="7" fillId="12" borderId="0" xfId="2" applyFont="1" applyFill="1" applyAlignment="1">
      <alignment vertical="center"/>
    </xf>
    <xf numFmtId="0" fontId="7" fillId="0" borderId="0" xfId="5" applyFont="1" applyAlignment="1">
      <alignment vertical="center"/>
    </xf>
    <xf numFmtId="0" fontId="53" fillId="10" borderId="0" xfId="5" applyFont="1" applyFill="1" applyAlignment="1">
      <alignment horizontal="left" vertical="top"/>
    </xf>
    <xf numFmtId="0" fontId="53" fillId="10" borderId="0" xfId="5" applyFont="1" applyFill="1" applyAlignment="1">
      <alignment horizontal="left" vertical="top" wrapText="1"/>
    </xf>
    <xf numFmtId="168" fontId="53" fillId="10" borderId="0" xfId="5" applyNumberFormat="1" applyFont="1" applyFill="1" applyAlignment="1">
      <alignment vertical="top"/>
    </xf>
    <xf numFmtId="168" fontId="3" fillId="0" borderId="0" xfId="5" applyNumberFormat="1" applyAlignment="1">
      <alignment vertical="top"/>
    </xf>
    <xf numFmtId="0" fontId="3" fillId="10" borderId="0" xfId="5" applyFill="1" applyAlignment="1">
      <alignment horizontal="right" vertical="top"/>
    </xf>
    <xf numFmtId="44" fontId="3" fillId="0" borderId="0" xfId="2" applyFont="1" applyAlignment="1">
      <alignment vertical="top"/>
    </xf>
    <xf numFmtId="168" fontId="53" fillId="10" borderId="0" xfId="2" applyNumberFormat="1" applyFont="1" applyFill="1" applyAlignment="1">
      <alignment vertical="top"/>
    </xf>
    <xf numFmtId="44" fontId="3" fillId="0" borderId="0" xfId="5" applyNumberFormat="1" applyAlignment="1">
      <alignment vertical="top"/>
    </xf>
    <xf numFmtId="0" fontId="53" fillId="10" borderId="9" xfId="5" applyFont="1" applyFill="1" applyBorder="1" applyAlignment="1">
      <alignment horizontal="left" vertical="top"/>
    </xf>
    <xf numFmtId="0" fontId="53" fillId="10" borderId="9" xfId="5" applyFont="1" applyFill="1" applyBorder="1" applyAlignment="1">
      <alignment horizontal="left" vertical="top" wrapText="1"/>
    </xf>
    <xf numFmtId="168" fontId="53" fillId="10" borderId="9" xfId="5" applyNumberFormat="1" applyFont="1" applyFill="1" applyBorder="1" applyAlignment="1">
      <alignment vertical="top"/>
    </xf>
    <xf numFmtId="168" fontId="53" fillId="10" borderId="9" xfId="2" applyNumberFormat="1" applyFont="1" applyFill="1" applyBorder="1" applyAlignment="1">
      <alignment vertical="top"/>
    </xf>
    <xf numFmtId="0" fontId="7" fillId="12" borderId="0" xfId="5" applyFont="1" applyFill="1"/>
    <xf numFmtId="168" fontId="7" fillId="12" borderId="0" xfId="5" applyNumberFormat="1" applyFont="1" applyFill="1"/>
    <xf numFmtId="44" fontId="7" fillId="3" borderId="0" xfId="5" applyNumberFormat="1" applyFont="1" applyFill="1"/>
    <xf numFmtId="44" fontId="7" fillId="3" borderId="0" xfId="2" applyFont="1" applyFill="1"/>
    <xf numFmtId="44" fontId="7" fillId="12" borderId="0" xfId="5" applyNumberFormat="1" applyFont="1" applyFill="1"/>
    <xf numFmtId="0" fontId="49" fillId="0" borderId="0" xfId="5" applyFont="1"/>
    <xf numFmtId="44" fontId="3" fillId="0" borderId="0" xfId="5" applyNumberFormat="1"/>
    <xf numFmtId="0" fontId="7" fillId="14" borderId="0" xfId="5" applyFont="1" applyFill="1"/>
    <xf numFmtId="0" fontId="9" fillId="2" borderId="1" xfId="0" applyFont="1" applyFill="1" applyBorder="1" applyAlignment="1" applyProtection="1">
      <alignment vertical="top"/>
    </xf>
    <xf numFmtId="0" fontId="18" fillId="2" borderId="4" xfId="0" applyFont="1" applyFill="1" applyBorder="1" applyAlignment="1" applyProtection="1">
      <alignment horizontal="left" vertical="center" wrapText="1"/>
    </xf>
    <xf numFmtId="0" fontId="18" fillId="2" borderId="11" xfId="0" applyFont="1" applyFill="1" applyBorder="1" applyAlignment="1" applyProtection="1">
      <alignment horizontal="left" vertical="center" wrapText="1"/>
    </xf>
    <xf numFmtId="165" fontId="9" fillId="2" borderId="2" xfId="0" applyNumberFormat="1" applyFont="1" applyFill="1" applyBorder="1" applyAlignment="1" applyProtection="1">
      <alignment horizontal="left" vertical="center" wrapText="1"/>
    </xf>
    <xf numFmtId="165" fontId="9" fillId="2" borderId="7" xfId="0" applyNumberFormat="1" applyFont="1" applyFill="1" applyBorder="1" applyAlignment="1" applyProtection="1">
      <alignment horizontal="left" vertical="center" wrapText="1"/>
    </xf>
    <xf numFmtId="165" fontId="9" fillId="2" borderId="5" xfId="0" applyNumberFormat="1" applyFont="1" applyFill="1" applyBorder="1" applyAlignment="1" applyProtection="1">
      <alignment horizontal="left" vertical="center" wrapText="1"/>
    </xf>
    <xf numFmtId="1" fontId="9" fillId="2" borderId="2" xfId="0" applyNumberFormat="1" applyFont="1" applyFill="1" applyBorder="1" applyAlignment="1" applyProtection="1">
      <alignment horizontal="left" vertical="center" wrapText="1"/>
      <protection locked="0"/>
    </xf>
    <xf numFmtId="1" fontId="9" fillId="2" borderId="7" xfId="0" applyNumberFormat="1" applyFont="1" applyFill="1" applyBorder="1" applyAlignment="1" applyProtection="1">
      <alignment horizontal="left" vertical="center" wrapText="1"/>
      <protection locked="0"/>
    </xf>
    <xf numFmtId="1" fontId="9" fillId="2" borderId="5" xfId="0" applyNumberFormat="1" applyFont="1" applyFill="1" applyBorder="1" applyAlignment="1" applyProtection="1">
      <alignment horizontal="left" vertical="center" wrapText="1"/>
      <protection locked="0"/>
    </xf>
    <xf numFmtId="4" fontId="18" fillId="6" borderId="1" xfId="0" applyNumberFormat="1" applyFont="1" applyFill="1" applyBorder="1" applyAlignment="1" applyProtection="1">
      <alignment horizontal="left" vertical="center" wrapText="1"/>
    </xf>
    <xf numFmtId="0" fontId="32" fillId="8" borderId="1" xfId="0" applyFont="1" applyFill="1" applyBorder="1" applyAlignment="1">
      <alignment horizontal="center" vertical="center" wrapText="1"/>
    </xf>
    <xf numFmtId="0" fontId="22" fillId="8" borderId="1" xfId="0" applyFont="1" applyFill="1" applyBorder="1" applyAlignment="1">
      <alignment horizontal="center" vertical="center" wrapText="1"/>
    </xf>
    <xf numFmtId="0" fontId="18" fillId="6" borderId="19" xfId="0" applyFont="1" applyFill="1" applyBorder="1" applyAlignment="1">
      <alignment horizontal="left" vertical="center" wrapText="1"/>
    </xf>
    <xf numFmtId="0" fontId="18" fillId="6" borderId="4" xfId="0" applyFont="1" applyFill="1" applyBorder="1" applyAlignment="1">
      <alignment horizontal="left" vertical="center" wrapText="1"/>
    </xf>
    <xf numFmtId="4" fontId="32" fillId="6" borderId="7" xfId="0" applyNumberFormat="1" applyFont="1" applyFill="1" applyBorder="1" applyAlignment="1">
      <alignment horizontal="center" vertical="center" wrapText="1"/>
    </xf>
    <xf numFmtId="4" fontId="32" fillId="6" borderId="5" xfId="0" applyNumberFormat="1" applyFont="1" applyFill="1" applyBorder="1" applyAlignment="1">
      <alignment horizontal="center" vertical="center" wrapText="1"/>
    </xf>
    <xf numFmtId="1" fontId="9" fillId="2" borderId="2" xfId="0" applyNumberFormat="1" applyFont="1" applyFill="1" applyBorder="1" applyAlignment="1">
      <alignment horizontal="left" vertical="center" wrapText="1"/>
    </xf>
    <xf numFmtId="1" fontId="9" fillId="2" borderId="7" xfId="0" applyNumberFormat="1" applyFont="1" applyFill="1" applyBorder="1" applyAlignment="1">
      <alignment horizontal="left" vertical="center" wrapText="1"/>
    </xf>
    <xf numFmtId="1" fontId="9" fillId="2" borderId="5" xfId="0" applyNumberFormat="1" applyFont="1" applyFill="1" applyBorder="1" applyAlignment="1">
      <alignment horizontal="left" vertical="center" wrapText="1"/>
    </xf>
    <xf numFmtId="0" fontId="23" fillId="2" borderId="0" xfId="0" applyFont="1" applyFill="1" applyBorder="1" applyAlignment="1">
      <alignment horizontal="left" vertical="center" wrapText="1"/>
    </xf>
    <xf numFmtId="0" fontId="9" fillId="2" borderId="1" xfId="0" applyFont="1" applyFill="1" applyBorder="1" applyAlignment="1" applyProtection="1">
      <alignment horizontal="left" vertical="center" wrapText="1"/>
      <protection locked="0"/>
    </xf>
    <xf numFmtId="0" fontId="40" fillId="2" borderId="1" xfId="4" applyFont="1" applyFill="1" applyBorder="1" applyAlignment="1" applyProtection="1">
      <alignment horizontal="center" vertical="center" wrapText="1"/>
      <protection locked="0"/>
    </xf>
    <xf numFmtId="1" fontId="9" fillId="2" borderId="1" xfId="0" applyNumberFormat="1" applyFont="1" applyFill="1" applyBorder="1" applyAlignment="1">
      <alignment horizontal="left" vertical="center" wrapText="1"/>
    </xf>
    <xf numFmtId="165" fontId="9" fillId="2" borderId="1" xfId="0" applyNumberFormat="1" applyFont="1" applyFill="1" applyBorder="1" applyAlignment="1" applyProtection="1">
      <alignment horizontal="left" vertical="center" wrapText="1"/>
    </xf>
    <xf numFmtId="1" fontId="9" fillId="2" borderId="1" xfId="0" applyNumberFormat="1" applyFont="1" applyFill="1" applyBorder="1" applyAlignment="1" applyProtection="1">
      <alignment horizontal="left" vertical="center" wrapText="1"/>
      <protection locked="0"/>
    </xf>
    <xf numFmtId="0" fontId="18" fillId="6" borderId="1" xfId="0" applyFont="1" applyFill="1" applyBorder="1" applyAlignment="1" applyProtection="1">
      <alignment horizontal="center" vertical="center" wrapText="1"/>
    </xf>
    <xf numFmtId="0" fontId="9" fillId="2" borderId="2" xfId="0" applyFont="1" applyFill="1" applyBorder="1" applyAlignment="1" applyProtection="1">
      <alignment horizontal="left" vertical="center" wrapText="1"/>
      <protection locked="0"/>
    </xf>
    <xf numFmtId="0" fontId="9" fillId="2" borderId="7" xfId="0" applyFont="1" applyFill="1" applyBorder="1" applyAlignment="1" applyProtection="1">
      <alignment horizontal="left" vertical="center" wrapText="1"/>
      <protection locked="0"/>
    </xf>
    <xf numFmtId="0" fontId="9" fillId="2" borderId="5" xfId="0" applyFont="1" applyFill="1" applyBorder="1" applyAlignment="1" applyProtection="1">
      <alignment horizontal="left" vertical="center" wrapText="1"/>
      <protection locked="0"/>
    </xf>
    <xf numFmtId="165" fontId="18" fillId="6" borderId="1" xfId="0" applyNumberFormat="1" applyFont="1" applyFill="1" applyBorder="1" applyAlignment="1" applyProtection="1">
      <alignment horizontal="center" vertical="center" wrapText="1"/>
    </xf>
    <xf numFmtId="0" fontId="18" fillId="6" borderId="1" xfId="0" applyFont="1" applyFill="1" applyBorder="1" applyAlignment="1" applyProtection="1">
      <alignment horizontal="left" vertical="center" wrapText="1"/>
    </xf>
    <xf numFmtId="165" fontId="9" fillId="2" borderId="1" xfId="0" applyNumberFormat="1" applyFont="1" applyFill="1" applyBorder="1" applyAlignment="1" applyProtection="1">
      <alignment horizontal="center" vertical="center" wrapText="1"/>
      <protection locked="0"/>
    </xf>
    <xf numFmtId="0" fontId="16" fillId="2" borderId="0" xfId="0" applyFont="1" applyFill="1" applyBorder="1" applyAlignment="1">
      <alignment horizontal="center" vertical="center" wrapText="1"/>
    </xf>
    <xf numFmtId="0" fontId="9" fillId="2" borderId="2" xfId="0" applyFont="1" applyFill="1" applyBorder="1" applyAlignment="1" applyProtection="1">
      <alignment horizontal="left" vertical="center"/>
      <protection locked="0"/>
    </xf>
    <xf numFmtId="0" fontId="9" fillId="2" borderId="7" xfId="0" applyFont="1" applyFill="1" applyBorder="1" applyAlignment="1" applyProtection="1">
      <alignment horizontal="left" vertical="center"/>
      <protection locked="0"/>
    </xf>
    <xf numFmtId="0" fontId="9" fillId="2" borderId="5" xfId="0" applyFont="1" applyFill="1" applyBorder="1" applyAlignment="1" applyProtection="1">
      <alignment horizontal="left" vertical="center"/>
      <protection locked="0"/>
    </xf>
    <xf numFmtId="0" fontId="9" fillId="2" borderId="2" xfId="0" applyFont="1" applyFill="1" applyBorder="1" applyAlignment="1" applyProtection="1">
      <alignment horizontal="left" vertical="top" wrapText="1"/>
      <protection locked="0"/>
    </xf>
    <xf numFmtId="0" fontId="9" fillId="2" borderId="7" xfId="0" applyFont="1" applyFill="1" applyBorder="1" applyAlignment="1" applyProtection="1">
      <alignment horizontal="left" vertical="top" wrapText="1"/>
      <protection locked="0"/>
    </xf>
    <xf numFmtId="0" fontId="9" fillId="2" borderId="5" xfId="0" applyFont="1" applyFill="1" applyBorder="1" applyAlignment="1" applyProtection="1">
      <alignment horizontal="left" vertical="top" wrapText="1"/>
      <protection locked="0"/>
    </xf>
    <xf numFmtId="0" fontId="9" fillId="2" borderId="1" xfId="0" applyFont="1" applyFill="1" applyBorder="1" applyAlignment="1" applyProtection="1">
      <alignment horizontal="left" vertical="top" wrapText="1"/>
      <protection locked="0"/>
    </xf>
    <xf numFmtId="0" fontId="10" fillId="2" borderId="0" xfId="0" applyFont="1" applyFill="1" applyAlignment="1">
      <alignment horizontal="center" vertical="center" wrapText="1"/>
    </xf>
    <xf numFmtId="0" fontId="19" fillId="2" borderId="0" xfId="0" applyFont="1" applyFill="1" applyAlignment="1">
      <alignment horizontal="left" vertical="center" wrapText="1"/>
    </xf>
    <xf numFmtId="0" fontId="18" fillId="6" borderId="2" xfId="0" applyFont="1" applyFill="1" applyBorder="1" applyAlignment="1">
      <alignment horizontal="left" vertical="center" wrapText="1"/>
    </xf>
    <xf numFmtId="0" fontId="18" fillId="6" borderId="7" xfId="0" applyFont="1" applyFill="1" applyBorder="1" applyAlignment="1">
      <alignment horizontal="left" vertical="center" wrapText="1"/>
    </xf>
    <xf numFmtId="0" fontId="18" fillId="6" borderId="5" xfId="0" applyFont="1" applyFill="1" applyBorder="1" applyAlignment="1">
      <alignment horizontal="left" vertical="center" wrapText="1"/>
    </xf>
    <xf numFmtId="1" fontId="18" fillId="8" borderId="2" xfId="0" applyNumberFormat="1" applyFont="1" applyFill="1" applyBorder="1" applyAlignment="1">
      <alignment horizontal="left" vertical="center" wrapText="1"/>
    </xf>
    <xf numFmtId="1" fontId="18" fillId="8" borderId="7" xfId="0" applyNumberFormat="1" applyFont="1" applyFill="1" applyBorder="1" applyAlignment="1">
      <alignment horizontal="left" vertical="center" wrapText="1"/>
    </xf>
    <xf numFmtId="1" fontId="18" fillId="8" borderId="5" xfId="0" applyNumberFormat="1" applyFont="1" applyFill="1" applyBorder="1" applyAlignment="1">
      <alignment horizontal="left" vertical="center" wrapText="1"/>
    </xf>
    <xf numFmtId="14" fontId="9" fillId="2" borderId="2" xfId="0" applyNumberFormat="1" applyFont="1" applyFill="1" applyBorder="1" applyAlignment="1" applyProtection="1">
      <alignment horizontal="left" vertical="center" wrapText="1"/>
      <protection locked="0"/>
    </xf>
    <xf numFmtId="14" fontId="9" fillId="2" borderId="7" xfId="0" applyNumberFormat="1" applyFont="1" applyFill="1" applyBorder="1" applyAlignment="1" applyProtection="1">
      <alignment horizontal="left" vertical="center" wrapText="1"/>
      <protection locked="0"/>
    </xf>
    <xf numFmtId="14" fontId="9" fillId="2" borderId="5" xfId="0" applyNumberFormat="1" applyFont="1" applyFill="1" applyBorder="1" applyAlignment="1" applyProtection="1">
      <alignment horizontal="left" vertical="center" wrapText="1"/>
      <protection locked="0"/>
    </xf>
    <xf numFmtId="0" fontId="18" fillId="6" borderId="2" xfId="0" applyFont="1" applyFill="1" applyBorder="1" applyAlignment="1" applyProtection="1">
      <alignment horizontal="left" vertical="center" wrapText="1"/>
    </xf>
    <xf numFmtId="0" fontId="18" fillId="6" borderId="7" xfId="0" applyFont="1" applyFill="1" applyBorder="1" applyAlignment="1" applyProtection="1">
      <alignment horizontal="left" vertical="center" wrapText="1"/>
    </xf>
    <xf numFmtId="0" fontId="18" fillId="6" borderId="5" xfId="0" applyFont="1" applyFill="1" applyBorder="1" applyAlignment="1" applyProtection="1">
      <alignment horizontal="left" vertical="center" wrapText="1"/>
    </xf>
    <xf numFmtId="14" fontId="9" fillId="9" borderId="2" xfId="0" applyNumberFormat="1" applyFont="1" applyFill="1" applyBorder="1" applyAlignment="1" applyProtection="1">
      <alignment horizontal="left" vertical="center" wrapText="1"/>
    </xf>
    <xf numFmtId="14" fontId="9" fillId="9" borderId="7" xfId="0" applyNumberFormat="1" applyFont="1" applyFill="1" applyBorder="1" applyAlignment="1" applyProtection="1">
      <alignment horizontal="left" vertical="center" wrapText="1"/>
    </xf>
    <xf numFmtId="14" fontId="9" fillId="9" borderId="5" xfId="0" applyNumberFormat="1" applyFont="1" applyFill="1" applyBorder="1" applyAlignment="1" applyProtection="1">
      <alignment horizontal="left" vertical="center" wrapText="1"/>
    </xf>
    <xf numFmtId="0" fontId="9" fillId="9" borderId="2" xfId="0" applyFont="1" applyFill="1" applyBorder="1" applyAlignment="1" applyProtection="1">
      <alignment horizontal="left" vertical="center" wrapText="1"/>
    </xf>
    <xf numFmtId="0" fontId="9" fillId="9" borderId="7" xfId="0" applyFont="1" applyFill="1" applyBorder="1" applyAlignment="1" applyProtection="1">
      <alignment horizontal="left" vertical="center" wrapText="1"/>
    </xf>
    <xf numFmtId="0" fontId="9" fillId="9" borderId="5" xfId="0" applyFont="1" applyFill="1" applyBorder="1" applyAlignment="1" applyProtection="1">
      <alignment horizontal="left" vertical="center" wrapText="1"/>
    </xf>
    <xf numFmtId="0" fontId="9" fillId="9" borderId="1" xfId="0" applyFont="1" applyFill="1" applyBorder="1" applyAlignment="1" applyProtection="1">
      <alignment horizontal="left" vertical="center" wrapText="1"/>
    </xf>
    <xf numFmtId="14" fontId="9" fillId="9" borderId="1" xfId="0" applyNumberFormat="1" applyFont="1" applyFill="1" applyBorder="1" applyAlignment="1" applyProtection="1">
      <alignment horizontal="left" vertical="center" wrapText="1"/>
    </xf>
    <xf numFmtId="4" fontId="9" fillId="4" borderId="2" xfId="0" applyNumberFormat="1" applyFont="1" applyFill="1" applyBorder="1" applyAlignment="1" applyProtection="1">
      <alignment horizontal="left" vertical="center" wrapText="1"/>
      <protection locked="0"/>
    </xf>
    <xf numFmtId="4" fontId="9" fillId="4" borderId="7" xfId="0" applyNumberFormat="1" applyFont="1" applyFill="1" applyBorder="1" applyAlignment="1" applyProtection="1">
      <alignment horizontal="left" vertical="center" wrapText="1"/>
      <protection locked="0"/>
    </xf>
    <xf numFmtId="4" fontId="9" fillId="4" borderId="5" xfId="0" applyNumberFormat="1" applyFont="1" applyFill="1" applyBorder="1" applyAlignment="1" applyProtection="1">
      <alignment horizontal="left" vertical="center" wrapText="1"/>
      <protection locked="0"/>
    </xf>
    <xf numFmtId="4" fontId="9" fillId="4" borderId="1" xfId="0" applyNumberFormat="1" applyFont="1" applyFill="1" applyBorder="1" applyAlignment="1" applyProtection="1">
      <alignment horizontal="left" vertical="center" wrapText="1"/>
      <protection locked="0"/>
    </xf>
    <xf numFmtId="0" fontId="9" fillId="4" borderId="2" xfId="0" applyFont="1" applyFill="1" applyBorder="1" applyAlignment="1" applyProtection="1">
      <alignment horizontal="left" vertical="center" wrapText="1"/>
      <protection locked="0"/>
    </xf>
    <xf numFmtId="0" fontId="9" fillId="4" borderId="7" xfId="0" applyFont="1" applyFill="1" applyBorder="1" applyAlignment="1" applyProtection="1">
      <alignment horizontal="left" vertical="center" wrapText="1"/>
      <protection locked="0"/>
    </xf>
    <xf numFmtId="0" fontId="9" fillId="4" borderId="5" xfId="0" applyFont="1" applyFill="1" applyBorder="1" applyAlignment="1" applyProtection="1">
      <alignment horizontal="left" vertical="center" wrapText="1"/>
      <protection locked="0"/>
    </xf>
    <xf numFmtId="1" fontId="18" fillId="6" borderId="2" xfId="0" applyNumberFormat="1" applyFont="1" applyFill="1" applyBorder="1" applyAlignment="1">
      <alignment horizontal="left" vertical="center" wrapText="1"/>
    </xf>
    <xf numFmtId="1" fontId="18" fillId="6" borderId="7" xfId="0" applyNumberFormat="1" applyFont="1" applyFill="1" applyBorder="1" applyAlignment="1">
      <alignment horizontal="left" vertical="center" wrapText="1"/>
    </xf>
    <xf numFmtId="1" fontId="18" fillId="6" borderId="5" xfId="0" applyNumberFormat="1" applyFont="1" applyFill="1" applyBorder="1" applyAlignment="1">
      <alignment horizontal="left" vertical="center" wrapText="1"/>
    </xf>
    <xf numFmtId="0" fontId="45" fillId="11" borderId="0" xfId="5" applyFont="1" applyFill="1" applyAlignment="1">
      <alignment horizontal="left" vertical="center"/>
    </xf>
    <xf numFmtId="0" fontId="5" fillId="12" borderId="35" xfId="5" applyFont="1" applyFill="1" applyBorder="1" applyAlignment="1">
      <alignment horizontal="left" vertical="center"/>
    </xf>
    <xf numFmtId="0" fontId="45" fillId="12" borderId="36" xfId="5" applyFont="1" applyFill="1" applyBorder="1" applyAlignment="1">
      <alignment horizontal="left" vertical="center"/>
    </xf>
    <xf numFmtId="0" fontId="45" fillId="12" borderId="32" xfId="5" applyFont="1" applyFill="1" applyBorder="1" applyAlignment="1">
      <alignment horizontal="left" vertical="center"/>
    </xf>
    <xf numFmtId="0" fontId="5" fillId="12" borderId="41" xfId="5" applyFont="1" applyFill="1" applyBorder="1" applyAlignment="1">
      <alignment horizontal="left" vertical="center"/>
    </xf>
    <xf numFmtId="0" fontId="45" fillId="12" borderId="42" xfId="5" applyFont="1" applyFill="1" applyBorder="1" applyAlignment="1">
      <alignment horizontal="left" vertical="center"/>
    </xf>
    <xf numFmtId="0" fontId="45" fillId="12" borderId="43" xfId="5" applyFont="1" applyFill="1" applyBorder="1" applyAlignment="1">
      <alignment horizontal="left" vertical="center"/>
    </xf>
    <xf numFmtId="49" fontId="3" fillId="0" borderId="60" xfId="2" applyNumberFormat="1" applyFont="1" applyFill="1" applyBorder="1" applyAlignment="1">
      <alignment horizontal="center" vertical="center" wrapText="1"/>
    </xf>
    <xf numFmtId="49" fontId="3" fillId="0" borderId="61" xfId="2" applyNumberFormat="1" applyFont="1" applyFill="1" applyBorder="1" applyAlignment="1">
      <alignment horizontal="center" vertical="center" wrapText="1"/>
    </xf>
    <xf numFmtId="49" fontId="3" fillId="0" borderId="62" xfId="2" applyNumberFormat="1" applyFont="1" applyFill="1" applyBorder="1" applyAlignment="1">
      <alignment horizontal="center" vertical="center" wrapText="1"/>
    </xf>
    <xf numFmtId="49" fontId="3" fillId="0" borderId="56" xfId="2" applyNumberFormat="1" applyFont="1" applyFill="1" applyBorder="1" applyAlignment="1">
      <alignment horizontal="center" vertical="center" wrapText="1"/>
    </xf>
    <xf numFmtId="49" fontId="3" fillId="0" borderId="0" xfId="2" applyNumberFormat="1" applyFont="1" applyFill="1" applyBorder="1" applyAlignment="1">
      <alignment horizontal="center" vertical="center" wrapText="1"/>
    </xf>
    <xf numFmtId="49" fontId="3" fillId="0" borderId="52" xfId="2" applyNumberFormat="1" applyFont="1" applyFill="1" applyBorder="1" applyAlignment="1">
      <alignment horizontal="center" vertical="center" wrapText="1"/>
    </xf>
    <xf numFmtId="49" fontId="3" fillId="0" borderId="57" xfId="2" applyNumberFormat="1" applyFont="1" applyFill="1" applyBorder="1" applyAlignment="1">
      <alignment horizontal="center" vertical="center" wrapText="1"/>
    </xf>
    <xf numFmtId="49" fontId="3" fillId="0" borderId="58" xfId="2" applyNumberFormat="1" applyFont="1" applyFill="1" applyBorder="1" applyAlignment="1">
      <alignment horizontal="center" vertical="center" wrapText="1"/>
    </xf>
    <xf numFmtId="49" fontId="3" fillId="0" borderId="59" xfId="2" applyNumberFormat="1" applyFont="1" applyFill="1" applyBorder="1" applyAlignment="1">
      <alignment horizontal="center" vertical="center" wrapText="1"/>
    </xf>
    <xf numFmtId="0" fontId="46" fillId="11" borderId="0" xfId="5" applyFont="1" applyFill="1" applyAlignment="1">
      <alignment horizontal="left" vertical="center"/>
    </xf>
    <xf numFmtId="0" fontId="3" fillId="16" borderId="50" xfId="5" applyFill="1" applyBorder="1" applyAlignment="1">
      <alignment horizontal="center" wrapText="1"/>
    </xf>
    <xf numFmtId="0" fontId="3" fillId="16" borderId="51" xfId="5" applyFill="1" applyBorder="1" applyAlignment="1">
      <alignment horizontal="center" wrapText="1"/>
    </xf>
    <xf numFmtId="0" fontId="3" fillId="16" borderId="49" xfId="5" applyFill="1" applyBorder="1" applyAlignment="1">
      <alignment horizontal="center" wrapText="1"/>
    </xf>
    <xf numFmtId="0" fontId="7" fillId="13" borderId="52" xfId="5" applyFont="1" applyFill="1" applyBorder="1" applyAlignment="1">
      <alignment horizontal="left" vertical="center" wrapText="1"/>
    </xf>
    <xf numFmtId="0" fontId="3" fillId="0" borderId="53" xfId="5" applyBorder="1" applyAlignment="1">
      <alignment horizontal="left" vertical="center" wrapText="1"/>
    </xf>
    <xf numFmtId="0" fontId="3" fillId="0" borderId="54" xfId="5" applyBorder="1" applyAlignment="1">
      <alignment horizontal="left" vertical="center" wrapText="1"/>
    </xf>
    <xf numFmtId="0" fontId="3" fillId="0" borderId="55" xfId="5" applyBorder="1" applyAlignment="1">
      <alignment horizontal="left" vertical="center" wrapText="1"/>
    </xf>
    <xf numFmtId="0" fontId="3" fillId="0" borderId="56" xfId="5" applyBorder="1" applyAlignment="1">
      <alignment horizontal="left" vertical="center" wrapText="1"/>
    </xf>
    <xf numFmtId="0" fontId="3" fillId="0" borderId="0" xfId="5" applyAlignment="1">
      <alignment horizontal="left" vertical="center" wrapText="1"/>
    </xf>
    <xf numFmtId="0" fontId="3" fillId="0" borderId="52" xfId="5" applyBorder="1" applyAlignment="1">
      <alignment horizontal="left" vertical="center" wrapText="1"/>
    </xf>
    <xf numFmtId="0" fontId="3" fillId="0" borderId="57" xfId="5" applyBorder="1" applyAlignment="1">
      <alignment horizontal="left" vertical="center" wrapText="1"/>
    </xf>
    <xf numFmtId="0" fontId="3" fillId="0" borderId="58" xfId="5" applyBorder="1" applyAlignment="1">
      <alignment horizontal="left" vertical="center" wrapText="1"/>
    </xf>
    <xf numFmtId="0" fontId="3" fillId="0" borderId="59" xfId="5" applyBorder="1" applyAlignment="1">
      <alignment horizontal="left" vertical="center" wrapText="1"/>
    </xf>
    <xf numFmtId="0" fontId="5" fillId="13" borderId="0" xfId="5" applyFont="1" applyFill="1" applyAlignment="1">
      <alignment horizontal="left" vertical="top" wrapText="1"/>
    </xf>
    <xf numFmtId="0" fontId="5" fillId="13" borderId="0" xfId="5" applyFont="1" applyFill="1" applyAlignment="1">
      <alignment horizontal="center" vertical="top" wrapText="1"/>
    </xf>
    <xf numFmtId="0" fontId="45" fillId="0" borderId="41" xfId="5" applyFont="1" applyBorder="1" applyAlignment="1">
      <alignment horizontal="left" vertical="center"/>
    </xf>
    <xf numFmtId="0" fontId="47" fillId="0" borderId="42" xfId="5" applyFont="1" applyBorder="1"/>
    <xf numFmtId="0" fontId="47" fillId="0" borderId="43" xfId="5" applyFont="1" applyBorder="1"/>
    <xf numFmtId="0" fontId="45" fillId="12" borderId="0" xfId="5" applyFont="1" applyFill="1" applyAlignment="1">
      <alignment horizontal="left" vertical="top"/>
    </xf>
    <xf numFmtId="0" fontId="3" fillId="7" borderId="1" xfId="0" applyFont="1" applyFill="1" applyBorder="1" applyAlignment="1">
      <alignment horizontal="center" vertical="top"/>
    </xf>
    <xf numFmtId="0" fontId="3" fillId="3" borderId="1" xfId="0" applyFont="1" applyFill="1" applyBorder="1" applyAlignment="1">
      <alignment horizontal="center" vertical="top"/>
    </xf>
    <xf numFmtId="0" fontId="3" fillId="5" borderId="1" xfId="0" applyFont="1" applyFill="1" applyBorder="1" applyAlignment="1">
      <alignment horizontal="center" vertical="top"/>
    </xf>
    <xf numFmtId="0" fontId="5" fillId="2" borderId="2"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7" xfId="0" applyFont="1" applyFill="1" applyBorder="1" applyAlignment="1">
      <alignment horizontal="center" vertical="center"/>
    </xf>
    <xf numFmtId="166" fontId="5" fillId="2" borderId="2" xfId="2" applyNumberFormat="1" applyFont="1" applyFill="1" applyBorder="1" applyAlignment="1">
      <alignment horizontal="center" vertical="center" wrapText="1"/>
    </xf>
    <xf numFmtId="166" fontId="5" fillId="2" borderId="7" xfId="2" applyNumberFormat="1" applyFont="1" applyFill="1" applyBorder="1" applyAlignment="1">
      <alignment horizontal="center" vertical="center" wrapText="1"/>
    </xf>
    <xf numFmtId="166" fontId="5" fillId="2" borderId="5" xfId="2" applyNumberFormat="1" applyFont="1" applyFill="1" applyBorder="1" applyAlignment="1">
      <alignment horizontal="center" vertical="center" wrapText="1"/>
    </xf>
  </cellXfs>
  <cellStyles count="41">
    <cellStyle name="Comma" xfId="1" builtinId="3"/>
    <cellStyle name="Comma 2" xfId="13" xr:uid="{00000000-0005-0000-0000-000001000000}"/>
    <cellStyle name="Comma 2 2" xfId="14" xr:uid="{00000000-0005-0000-0000-000002000000}"/>
    <cellStyle name="Comma 3" xfId="15" xr:uid="{00000000-0005-0000-0000-000003000000}"/>
    <cellStyle name="Comma 3 2" xfId="16" xr:uid="{00000000-0005-0000-0000-000004000000}"/>
    <cellStyle name="Comma 3 2 2" xfId="35" xr:uid="{00000000-0005-0000-0000-000005000000}"/>
    <cellStyle name="Comma 3 3" xfId="17" xr:uid="{00000000-0005-0000-0000-000006000000}"/>
    <cellStyle name="Comma 3 3 2" xfId="36" xr:uid="{00000000-0005-0000-0000-000007000000}"/>
    <cellStyle name="Comma 3 4" xfId="34" xr:uid="{00000000-0005-0000-0000-000008000000}"/>
    <cellStyle name="Comma 4" xfId="18" xr:uid="{00000000-0005-0000-0000-000009000000}"/>
    <cellStyle name="Currency" xfId="2" builtinId="4"/>
    <cellStyle name="Currency 2" xfId="7" xr:uid="{00000000-0005-0000-0000-00000B000000}"/>
    <cellStyle name="Currency 3" xfId="12" xr:uid="{00000000-0005-0000-0000-00000C000000}"/>
    <cellStyle name="Currency 3 2" xfId="19" xr:uid="{00000000-0005-0000-0000-00000D000000}"/>
    <cellStyle name="Currency 3 2 2" xfId="37" xr:uid="{00000000-0005-0000-0000-00000E000000}"/>
    <cellStyle name="Currency 3 3" xfId="20" xr:uid="{00000000-0005-0000-0000-00000F000000}"/>
    <cellStyle name="Currency 3 3 2" xfId="38" xr:uid="{00000000-0005-0000-0000-000010000000}"/>
    <cellStyle name="Currency 3 4" xfId="21" xr:uid="{00000000-0005-0000-0000-000011000000}"/>
    <cellStyle name="Hyperlink" xfId="4" builtinId="8"/>
    <cellStyle name="Hyperlink 2" xfId="22" xr:uid="{00000000-0005-0000-0000-000013000000}"/>
    <cellStyle name="Normal" xfId="0" builtinId="0"/>
    <cellStyle name="Normal 2" xfId="5" xr:uid="{00000000-0005-0000-0000-000015000000}"/>
    <cellStyle name="Normal 2 2" xfId="8" xr:uid="{00000000-0005-0000-0000-000016000000}"/>
    <cellStyle name="Normal 2 2 2" xfId="23" xr:uid="{00000000-0005-0000-0000-000017000000}"/>
    <cellStyle name="Normal 2 2 3" xfId="24" xr:uid="{00000000-0005-0000-0000-000018000000}"/>
    <cellStyle name="Normal 2 3" xfId="10" xr:uid="{00000000-0005-0000-0000-000019000000}"/>
    <cellStyle name="Normal 2 3 2" xfId="25" xr:uid="{00000000-0005-0000-0000-00001A000000}"/>
    <cellStyle name="Normal 2 3 3" xfId="26" xr:uid="{00000000-0005-0000-0000-00001B000000}"/>
    <cellStyle name="Normal 2 4" xfId="27" xr:uid="{00000000-0005-0000-0000-00001C000000}"/>
    <cellStyle name="Normal 2 5" xfId="28" xr:uid="{00000000-0005-0000-0000-00001D000000}"/>
    <cellStyle name="Normal 3" xfId="9" xr:uid="{00000000-0005-0000-0000-00001E000000}"/>
    <cellStyle name="Normal 3 2" xfId="29" xr:uid="{00000000-0005-0000-0000-00001F000000}"/>
    <cellStyle name="Normal 3 3" xfId="30" xr:uid="{00000000-0005-0000-0000-000020000000}"/>
    <cellStyle name="Normal 4" xfId="11" xr:uid="{00000000-0005-0000-0000-000021000000}"/>
    <cellStyle name="Normal 4 2" xfId="31" xr:uid="{00000000-0005-0000-0000-000022000000}"/>
    <cellStyle name="Normal 4 2 2" xfId="39" xr:uid="{00000000-0005-0000-0000-000023000000}"/>
    <cellStyle name="Normal 4 3" xfId="32" xr:uid="{00000000-0005-0000-0000-000024000000}"/>
    <cellStyle name="Normal 4 3 2" xfId="40" xr:uid="{00000000-0005-0000-0000-000025000000}"/>
    <cellStyle name="Normal 4 4" xfId="33" xr:uid="{00000000-0005-0000-0000-000026000000}"/>
    <cellStyle name="Percent" xfId="3" builtinId="5"/>
    <cellStyle name="Percent 2" xfId="6" xr:uid="{00000000-0005-0000-0000-000028000000}"/>
  </cellStyles>
  <dxfs count="125">
    <dxf>
      <fill>
        <patternFill>
          <bgColor theme="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00"/>
        </patternFill>
      </fill>
    </dxf>
    <dxf>
      <fill>
        <patternFill>
          <bgColor rgb="FFFFFF99"/>
        </patternFill>
      </fill>
    </dxf>
    <dxf>
      <fill>
        <patternFill>
          <bgColor rgb="FFFFFF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00"/>
        </patternFill>
      </fill>
    </dxf>
    <dxf>
      <fill>
        <patternFill>
          <bgColor rgb="FFFFFF99"/>
        </patternFill>
      </fill>
    </dxf>
    <dxf>
      <font>
        <b val="0"/>
        <i val="0"/>
      </font>
      <fill>
        <patternFill>
          <bgColor rgb="FFFFFF99"/>
        </patternFill>
      </fill>
    </dxf>
    <dxf>
      <fill>
        <patternFill>
          <bgColor rgb="FFFFFF00"/>
        </patternFill>
      </fill>
    </dxf>
    <dxf>
      <fill>
        <patternFill>
          <bgColor rgb="FFFFFFCC"/>
        </patternFill>
      </fill>
    </dxf>
    <dxf>
      <fill>
        <patternFill>
          <bgColor rgb="FFFFFF00"/>
        </patternFill>
      </fill>
    </dxf>
    <dxf>
      <fill>
        <patternFill>
          <bgColor rgb="FFFFFF99"/>
        </patternFill>
      </fill>
    </dxf>
    <dxf>
      <fill>
        <patternFill>
          <bgColor rgb="FFFFFF00"/>
        </patternFill>
      </fill>
    </dxf>
    <dxf>
      <fill>
        <patternFill>
          <bgColor rgb="FFFFFF99"/>
        </patternFill>
      </fill>
    </dxf>
    <dxf>
      <fill>
        <patternFill>
          <bgColor rgb="FFFFFF99"/>
        </patternFill>
      </fill>
    </dxf>
    <dxf>
      <fill>
        <patternFill>
          <bgColor theme="0"/>
        </patternFill>
      </fill>
    </dxf>
    <dxf>
      <fill>
        <patternFill>
          <bgColor rgb="FFFFFF00"/>
        </patternFill>
      </fill>
    </dxf>
    <dxf>
      <fill>
        <patternFill>
          <bgColor rgb="FFFFFF99"/>
        </patternFill>
      </fill>
    </dxf>
    <dxf>
      <font>
        <color rgb="FFFF0000"/>
      </font>
    </dxf>
    <dxf>
      <fill>
        <patternFill>
          <bgColor rgb="FFFF0000"/>
        </patternFill>
      </fill>
    </dxf>
    <dxf>
      <font>
        <b/>
        <i val="0"/>
        <color auto="1"/>
      </font>
      <fill>
        <patternFill>
          <bgColor rgb="FFFFFF00"/>
        </patternFill>
      </fill>
    </dxf>
    <dxf>
      <font>
        <b/>
        <i val="0"/>
        <color auto="1"/>
      </font>
      <fill>
        <patternFill>
          <bgColor rgb="FFFFFF00"/>
        </patternFill>
      </fill>
    </dxf>
    <dxf>
      <font>
        <b/>
        <i val="0"/>
        <color auto="1"/>
      </font>
      <fill>
        <patternFill>
          <bgColor rgb="FFFFFF00"/>
        </patternFill>
      </fill>
    </dxf>
    <dxf>
      <font>
        <b/>
        <i val="0"/>
        <color auto="1"/>
      </font>
      <fill>
        <patternFill>
          <bgColor rgb="FFFF0000"/>
        </patternFill>
      </fill>
    </dxf>
    <dxf>
      <font>
        <b/>
        <i val="0"/>
        <color auto="1"/>
      </font>
      <fill>
        <patternFill>
          <bgColor rgb="FFFF0000"/>
        </patternFill>
      </fill>
    </dxf>
    <dxf>
      <font>
        <b/>
        <i val="0"/>
        <color auto="1"/>
      </font>
      <fill>
        <patternFill>
          <bgColor rgb="FFFF0000"/>
        </patternFill>
      </fill>
    </dxf>
    <dxf>
      <font>
        <b/>
        <i val="0"/>
        <color auto="1"/>
      </font>
      <fill>
        <patternFill>
          <bgColor rgb="FFFFFF00"/>
        </patternFill>
      </fill>
    </dxf>
    <dxf>
      <fill>
        <patternFill>
          <bgColor theme="0"/>
        </patternFill>
      </fill>
    </dxf>
    <dxf>
      <fill>
        <patternFill>
          <bgColor rgb="FFFFFFCC"/>
        </patternFill>
      </fill>
    </dxf>
    <dxf>
      <fill>
        <patternFill>
          <bgColor rgb="FFFFFFCC"/>
        </patternFill>
      </fill>
    </dxf>
    <dxf>
      <fill>
        <patternFill>
          <bgColor theme="0"/>
        </patternFill>
      </fill>
    </dxf>
    <dxf>
      <fill>
        <patternFill>
          <bgColor rgb="FFFFFFCC"/>
        </patternFill>
      </fill>
    </dxf>
    <dxf>
      <fill>
        <patternFill>
          <bgColor theme="0"/>
        </patternFill>
      </fill>
    </dxf>
    <dxf>
      <font>
        <color theme="0"/>
      </font>
    </dxf>
    <dxf>
      <font>
        <color theme="0" tint="-0.499984740745262"/>
      </font>
      <fill>
        <patternFill>
          <bgColor theme="0" tint="-0.499984740745262"/>
        </patternFill>
      </fill>
    </dxf>
    <dxf>
      <font>
        <color theme="0" tint="-0.499984740745262"/>
      </font>
      <fill>
        <patternFill>
          <bgColor theme="0" tint="-0.499984740745262"/>
        </patternFill>
      </fill>
    </dxf>
    <dxf>
      <fill>
        <patternFill>
          <bgColor theme="0"/>
        </patternFill>
      </fill>
    </dxf>
    <dxf>
      <fill>
        <patternFill>
          <bgColor rgb="FFFFFFCC"/>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ill>
        <patternFill>
          <bgColor theme="0"/>
        </patternFill>
      </fill>
    </dxf>
    <dxf>
      <font>
        <color theme="0" tint="-0.499984740745262"/>
      </font>
      <fill>
        <patternFill>
          <bgColor theme="0" tint="-0.499984740745262"/>
        </patternFill>
      </fill>
    </dxf>
    <dxf>
      <font>
        <color theme="0" tint="-0.499984740745262"/>
      </font>
      <fill>
        <patternFill>
          <bgColor theme="0" tint="-0.499984740745262"/>
        </patternFill>
      </fill>
    </dxf>
    <dxf>
      <fill>
        <patternFill>
          <bgColor theme="0"/>
        </patternFill>
      </fill>
    </dxf>
    <dxf>
      <fill>
        <patternFill>
          <bgColor rgb="FFFFFFCC"/>
        </patternFill>
      </fill>
    </dxf>
    <dxf>
      <font>
        <b/>
        <i val="0"/>
        <color theme="0"/>
      </font>
      <fill>
        <patternFill>
          <bgColor rgb="FFFF0000"/>
        </patternFill>
      </fill>
    </dxf>
    <dxf>
      <font>
        <b/>
        <i val="0"/>
      </font>
      <fill>
        <patternFill>
          <bgColor theme="8" tint="0.79998168889431442"/>
        </patternFill>
      </fill>
    </dxf>
    <dxf>
      <fill>
        <patternFill>
          <bgColor rgb="FFFFFFCC"/>
        </patternFill>
      </fill>
    </dxf>
    <dxf>
      <font>
        <color theme="0" tint="-0.499984740745262"/>
      </font>
      <fill>
        <patternFill>
          <bgColor theme="0" tint="-0.499984740745262"/>
        </patternFill>
      </fill>
    </dxf>
    <dxf>
      <font>
        <color theme="0" tint="-0.499984740745262"/>
      </font>
      <fill>
        <patternFill>
          <bgColor theme="0" tint="-0.499984740745262"/>
        </patternFill>
      </fill>
    </dxf>
    <dxf>
      <font>
        <b/>
        <i val="0"/>
        <color auto="1"/>
      </font>
      <fill>
        <patternFill>
          <bgColor rgb="FFFFFF00"/>
        </patternFill>
      </fill>
    </dxf>
    <dxf>
      <font>
        <b/>
        <i val="0"/>
        <color auto="1"/>
      </font>
      <fill>
        <patternFill>
          <bgColor rgb="FFFFFF00"/>
        </patternFill>
      </fill>
    </dxf>
    <dxf>
      <font>
        <b/>
        <i val="0"/>
        <color auto="1"/>
      </font>
      <fill>
        <patternFill>
          <bgColor rgb="FFFFFF00"/>
        </patternFill>
      </fill>
    </dxf>
    <dxf>
      <font>
        <b/>
        <i val="0"/>
        <color auto="1"/>
      </font>
      <fill>
        <patternFill>
          <bgColor rgb="FFFF0000"/>
        </patternFill>
      </fill>
    </dxf>
    <dxf>
      <font>
        <b/>
        <i val="0"/>
        <color auto="1"/>
      </font>
      <fill>
        <patternFill>
          <bgColor rgb="FFFF0000"/>
        </patternFill>
      </fill>
    </dxf>
    <dxf>
      <font>
        <b/>
        <i val="0"/>
        <color auto="1"/>
      </font>
      <fill>
        <patternFill>
          <bgColor rgb="FFFF0000"/>
        </patternFill>
      </fill>
    </dxf>
    <dxf>
      <font>
        <b/>
        <i val="0"/>
        <color auto="1"/>
      </font>
      <fill>
        <patternFill>
          <bgColor rgb="FFFFFF00"/>
        </patternFill>
      </fill>
    </dxf>
    <dxf>
      <fill>
        <patternFill>
          <bgColor theme="0"/>
        </patternFill>
      </fill>
    </dxf>
    <dxf>
      <font>
        <color theme="0" tint="-0.499984740745262"/>
      </font>
      <fill>
        <patternFill>
          <bgColor theme="0" tint="-0.499984740745262"/>
        </patternFill>
      </fill>
    </dxf>
    <dxf>
      <font>
        <color theme="0" tint="-0.499984740745262"/>
      </font>
      <fill>
        <patternFill>
          <bgColor theme="0" tint="-0.499984740745262"/>
        </patternFill>
      </fill>
    </dxf>
    <dxf>
      <fill>
        <patternFill>
          <bgColor rgb="FFFFFFCC"/>
        </patternFill>
      </fill>
    </dxf>
    <dxf>
      <font>
        <color theme="0" tint="-0.499984740745262"/>
      </font>
      <fill>
        <patternFill>
          <bgColor theme="0" tint="-0.499984740745262"/>
        </patternFill>
      </fill>
    </dxf>
    <dxf>
      <font>
        <color theme="0" tint="-0.499984740745262"/>
      </font>
      <fill>
        <patternFill>
          <bgColor theme="0" tint="-0.499984740745262"/>
        </patternFill>
      </fill>
    </dxf>
    <dxf>
      <fill>
        <patternFill>
          <bgColor rgb="FFFFFFCC"/>
        </patternFill>
      </fill>
    </dxf>
    <dxf>
      <fill>
        <patternFill>
          <bgColor rgb="FFFFFFCC"/>
        </patternFill>
      </fill>
    </dxf>
    <dxf>
      <font>
        <color theme="0" tint="-0.499984740745262"/>
      </font>
      <fill>
        <patternFill>
          <bgColor theme="0" tint="-0.499984740745262"/>
        </patternFill>
      </fill>
    </dxf>
    <dxf>
      <font>
        <color theme="0" tint="-0.499984740745262"/>
      </font>
      <fill>
        <patternFill>
          <bgColor theme="0" tint="-0.499984740745262"/>
        </patternFill>
      </fill>
    </dxf>
    <dxf>
      <fill>
        <patternFill>
          <bgColor rgb="FFFFFFCC"/>
        </patternFill>
      </fill>
    </dxf>
    <dxf>
      <fill>
        <patternFill>
          <bgColor theme="0"/>
        </patternFill>
      </fill>
    </dxf>
    <dxf>
      <fill>
        <patternFill>
          <bgColor rgb="FFFFFFCC"/>
        </patternFill>
      </fill>
    </dxf>
    <dxf>
      <font>
        <color theme="0" tint="-0.499984740745262"/>
      </font>
      <fill>
        <patternFill>
          <bgColor theme="0" tint="-0.499984740745262"/>
        </patternFill>
      </fill>
    </dxf>
    <dxf>
      <fill>
        <patternFill>
          <bgColor rgb="FFFFFFCC"/>
        </patternFill>
      </fill>
    </dxf>
    <dxf>
      <fill>
        <patternFill>
          <bgColor theme="0"/>
        </patternFill>
      </fill>
    </dxf>
    <dxf>
      <fill>
        <patternFill>
          <bgColor theme="0" tint="-0.499984740745262"/>
        </patternFill>
      </fill>
    </dxf>
    <dxf>
      <fill>
        <patternFill>
          <bgColor rgb="FFFFFFCC"/>
        </patternFill>
      </fill>
    </dxf>
    <dxf>
      <font>
        <color theme="0" tint="-0.499984740745262"/>
      </font>
      <fill>
        <patternFill>
          <bgColor theme="0" tint="-0.499984740745262"/>
        </patternFill>
      </fill>
    </dxf>
    <dxf>
      <fill>
        <patternFill>
          <bgColor rgb="FFFFFFCC"/>
        </patternFill>
      </fill>
    </dxf>
    <dxf>
      <fill>
        <patternFill>
          <bgColor theme="0"/>
        </patternFill>
      </fill>
    </dxf>
    <dxf>
      <font>
        <color theme="0" tint="-0.499984740745262"/>
      </font>
      <fill>
        <patternFill>
          <bgColor theme="0" tint="-0.499984740745262"/>
        </patternFill>
      </fill>
    </dxf>
    <dxf>
      <fill>
        <patternFill>
          <bgColor rgb="FFFFFFCC"/>
        </patternFill>
      </fill>
    </dxf>
    <dxf>
      <fill>
        <patternFill>
          <bgColor theme="0"/>
        </patternFill>
      </fill>
    </dxf>
    <dxf>
      <font>
        <color auto="1"/>
      </font>
      <fill>
        <patternFill>
          <bgColor theme="0"/>
        </patternFill>
      </fill>
    </dxf>
    <dxf>
      <fill>
        <patternFill>
          <bgColor theme="0"/>
        </patternFill>
      </fill>
    </dxf>
    <dxf>
      <fill>
        <patternFill>
          <bgColor theme="0"/>
        </patternFill>
      </fill>
    </dxf>
    <dxf>
      <fill>
        <patternFill>
          <bgColor theme="0"/>
        </patternFill>
      </fill>
    </dxf>
    <dxf>
      <fill>
        <patternFill>
          <bgColor rgb="FFFFFFCC"/>
        </patternFill>
      </fill>
    </dxf>
    <dxf>
      <font>
        <color theme="0" tint="-0.499984740745262"/>
      </font>
      <fill>
        <patternFill>
          <fgColor auto="1"/>
          <bgColor theme="0" tint="-0.49998474074526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patternFill>
      </fill>
    </dxf>
    <dxf>
      <fill>
        <patternFill>
          <bgColor rgb="FFFFFFCC"/>
        </patternFill>
      </fill>
    </dxf>
    <dxf>
      <fill>
        <patternFill>
          <bgColor theme="0"/>
        </patternFill>
      </fill>
    </dxf>
    <dxf>
      <fill>
        <patternFill>
          <bgColor rgb="FFFFFFCC"/>
        </patternFill>
      </fill>
    </dxf>
    <dxf>
      <fill>
        <patternFill>
          <bgColor rgb="FFFFFFCC"/>
        </patternFill>
      </fill>
    </dxf>
    <dxf>
      <font>
        <color theme="0" tint="-0.499984740745262"/>
      </font>
      <fill>
        <patternFill>
          <bgColor theme="0" tint="-0.499984740745262"/>
        </patternFill>
      </fill>
    </dxf>
    <dxf>
      <fill>
        <patternFill>
          <bgColor rgb="FFFFFFCC"/>
        </patternFill>
      </fill>
    </dxf>
    <dxf>
      <fill>
        <patternFill>
          <bgColor theme="0"/>
        </patternFill>
      </fill>
    </dxf>
    <dxf>
      <fill>
        <patternFill>
          <bgColor rgb="FFFFFFCC"/>
        </patternFill>
      </fill>
    </dxf>
    <dxf>
      <fill>
        <patternFill>
          <bgColor theme="0"/>
        </patternFill>
      </fill>
    </dxf>
    <dxf>
      <fill>
        <patternFill>
          <bgColor rgb="FFFFFFCC"/>
        </patternFill>
      </fill>
    </dxf>
    <dxf>
      <fill>
        <patternFill>
          <bgColor rgb="FFFFFFCC"/>
        </patternFill>
      </fill>
    </dxf>
    <dxf>
      <fill>
        <patternFill>
          <bgColor theme="0"/>
        </patternFill>
      </fill>
    </dxf>
    <dxf>
      <fill>
        <patternFill>
          <bgColor rgb="FFFFFFCC"/>
        </patternFill>
      </fill>
    </dxf>
    <dxf>
      <fill>
        <patternFill>
          <bgColor rgb="FFFFFFCC"/>
        </patternFill>
      </fill>
    </dxf>
    <dxf>
      <fill>
        <patternFill>
          <bgColor theme="0"/>
        </patternFill>
      </fill>
    </dxf>
    <dxf>
      <fill>
        <patternFill>
          <bgColor rgb="FFFFFFCC"/>
        </patternFill>
      </fill>
    </dxf>
    <dxf>
      <fill>
        <patternFill>
          <bgColor rgb="FFFFFFCC"/>
        </patternFill>
      </fill>
    </dxf>
    <dxf>
      <fill>
        <patternFill>
          <bgColor theme="0"/>
        </patternFill>
      </fill>
    </dxf>
    <dxf>
      <fill>
        <patternFill>
          <bgColor rgb="FFFFFFCC"/>
        </patternFill>
      </fill>
    </dxf>
    <dxf>
      <fill>
        <patternFill>
          <bgColor theme="0"/>
        </patternFill>
      </fill>
    </dxf>
    <dxf>
      <fill>
        <patternFill>
          <bgColor rgb="FFFFFFCC"/>
        </patternFill>
      </fill>
    </dxf>
  </dxfs>
  <tableStyles count="0" defaultTableStyle="TableStyleMedium9" defaultPivotStyle="PivotStyleLight16"/>
  <colors>
    <mruColors>
      <color rgb="FFFFFFCC"/>
      <color rgb="FF0000FF"/>
      <color rgb="FFFFFF99"/>
      <color rgb="FFFF66FF"/>
      <color rgb="FF4D4D4D"/>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244739</xdr:colOff>
      <xdr:row>0</xdr:row>
      <xdr:rowOff>170537</xdr:rowOff>
    </xdr:from>
    <xdr:to>
      <xdr:col>0</xdr:col>
      <xdr:colOff>1151732</xdr:colOff>
      <xdr:row>2</xdr:row>
      <xdr:rowOff>239397</xdr:rowOff>
    </xdr:to>
    <xdr:pic>
      <xdr:nvPicPr>
        <xdr:cNvPr id="3" name="Picture 1" descr="Us Department Of Justice Seal Clip Art">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44739" y="170537"/>
          <a:ext cx="910168" cy="905473"/>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28575</xdr:colOff>
      <xdr:row>20</xdr:row>
      <xdr:rowOff>114300</xdr:rowOff>
    </xdr:from>
    <xdr:to>
      <xdr:col>3</xdr:col>
      <xdr:colOff>1085850</xdr:colOff>
      <xdr:row>26</xdr:row>
      <xdr:rowOff>47625</xdr:rowOff>
    </xdr:to>
    <xdr:sp macro="" textlink="">
      <xdr:nvSpPr>
        <xdr:cNvPr id="2" name="Line Callout 1 1">
          <a:extLst>
            <a:ext uri="{FF2B5EF4-FFF2-40B4-BE49-F238E27FC236}">
              <a16:creationId xmlns:a16="http://schemas.microsoft.com/office/drawing/2014/main" id="{A61E2533-3D63-48FB-8A78-B2950D22B03B}"/>
            </a:ext>
          </a:extLst>
        </xdr:cNvPr>
        <xdr:cNvSpPr/>
      </xdr:nvSpPr>
      <xdr:spPr>
        <a:xfrm>
          <a:off x="12144375" y="4514850"/>
          <a:ext cx="625475" cy="923925"/>
        </a:xfrm>
        <a:prstGeom prst="borderCallout1">
          <a:avLst>
            <a:gd name="adj1" fmla="val 87849"/>
            <a:gd name="adj2" fmla="val 4347"/>
            <a:gd name="adj3" fmla="val 140480"/>
            <a:gd name="adj4" fmla="val -7454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Include</a:t>
          </a:r>
          <a:r>
            <a:rPr lang="en-US" sz="1100" baseline="0"/>
            <a:t> staff spent on logistical and programmatic planning.  This is planning time, not time spent at the actual event.</a:t>
          </a:r>
          <a:endParaRPr lang="en-US" sz="1100"/>
        </a:p>
      </xdr:txBody>
    </xdr:sp>
    <xdr:clientData/>
  </xdr:twoCellAnchor>
  <xdr:twoCellAnchor>
    <xdr:from>
      <xdr:col>2</xdr:col>
      <xdr:colOff>5848350</xdr:colOff>
      <xdr:row>25</xdr:row>
      <xdr:rowOff>152400</xdr:rowOff>
    </xdr:from>
    <xdr:to>
      <xdr:col>3</xdr:col>
      <xdr:colOff>57150</xdr:colOff>
      <xdr:row>27</xdr:row>
      <xdr:rowOff>152400</xdr:rowOff>
    </xdr:to>
    <xdr:cxnSp macro="">
      <xdr:nvCxnSpPr>
        <xdr:cNvPr id="3" name="Straight Connector 2">
          <a:extLst>
            <a:ext uri="{FF2B5EF4-FFF2-40B4-BE49-F238E27FC236}">
              <a16:creationId xmlns:a16="http://schemas.microsoft.com/office/drawing/2014/main" id="{475ED4BF-3709-4982-8BBF-CC82785EE0FE}"/>
            </a:ext>
          </a:extLst>
        </xdr:cNvPr>
        <xdr:cNvCxnSpPr/>
      </xdr:nvCxnSpPr>
      <xdr:spPr>
        <a:xfrm flipV="1">
          <a:off x="11036300" y="5378450"/>
          <a:ext cx="1136650" cy="330200"/>
        </a:xfrm>
        <a:prstGeom prst="line">
          <a:avLst/>
        </a:prstGeom>
        <a:ln w="28575">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5848350</xdr:colOff>
      <xdr:row>25</xdr:row>
      <xdr:rowOff>152400</xdr:rowOff>
    </xdr:from>
    <xdr:to>
      <xdr:col>3</xdr:col>
      <xdr:colOff>57150</xdr:colOff>
      <xdr:row>27</xdr:row>
      <xdr:rowOff>152400</xdr:rowOff>
    </xdr:to>
    <xdr:cxnSp macro="">
      <xdr:nvCxnSpPr>
        <xdr:cNvPr id="4" name="Straight Connector 3">
          <a:extLst>
            <a:ext uri="{FF2B5EF4-FFF2-40B4-BE49-F238E27FC236}">
              <a16:creationId xmlns:a16="http://schemas.microsoft.com/office/drawing/2014/main" id="{294425C2-1B0C-4F8A-9E67-4EF3D0BE646C}"/>
            </a:ext>
          </a:extLst>
        </xdr:cNvPr>
        <xdr:cNvCxnSpPr/>
      </xdr:nvCxnSpPr>
      <xdr:spPr>
        <a:xfrm flipV="1">
          <a:off x="11036300" y="5378450"/>
          <a:ext cx="1136650" cy="330200"/>
        </a:xfrm>
        <a:prstGeom prst="line">
          <a:avLst/>
        </a:prstGeom>
        <a:ln w="28575">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5848350</xdr:colOff>
      <xdr:row>25</xdr:row>
      <xdr:rowOff>152400</xdr:rowOff>
    </xdr:from>
    <xdr:to>
      <xdr:col>3</xdr:col>
      <xdr:colOff>57150</xdr:colOff>
      <xdr:row>27</xdr:row>
      <xdr:rowOff>152400</xdr:rowOff>
    </xdr:to>
    <xdr:cxnSp macro="">
      <xdr:nvCxnSpPr>
        <xdr:cNvPr id="5" name="Straight Connector 4">
          <a:extLst>
            <a:ext uri="{FF2B5EF4-FFF2-40B4-BE49-F238E27FC236}">
              <a16:creationId xmlns:a16="http://schemas.microsoft.com/office/drawing/2014/main" id="{FD69E6FB-2EFB-40AD-9C04-762986AEC018}"/>
            </a:ext>
          </a:extLst>
        </xdr:cNvPr>
        <xdr:cNvCxnSpPr/>
      </xdr:nvCxnSpPr>
      <xdr:spPr>
        <a:xfrm flipV="1">
          <a:off x="11036300" y="5378450"/>
          <a:ext cx="1136650" cy="330200"/>
        </a:xfrm>
        <a:prstGeom prst="line">
          <a:avLst/>
        </a:prstGeom>
        <a:ln w="28575">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5848350</xdr:colOff>
      <xdr:row>25</xdr:row>
      <xdr:rowOff>152400</xdr:rowOff>
    </xdr:from>
    <xdr:to>
      <xdr:col>3</xdr:col>
      <xdr:colOff>57150</xdr:colOff>
      <xdr:row>27</xdr:row>
      <xdr:rowOff>152400</xdr:rowOff>
    </xdr:to>
    <xdr:cxnSp macro="">
      <xdr:nvCxnSpPr>
        <xdr:cNvPr id="6" name="Straight Connector 5">
          <a:extLst>
            <a:ext uri="{FF2B5EF4-FFF2-40B4-BE49-F238E27FC236}">
              <a16:creationId xmlns:a16="http://schemas.microsoft.com/office/drawing/2014/main" id="{3216DA53-83AA-4026-93E4-F42F156BEBDF}"/>
            </a:ext>
          </a:extLst>
        </xdr:cNvPr>
        <xdr:cNvCxnSpPr/>
      </xdr:nvCxnSpPr>
      <xdr:spPr>
        <a:xfrm flipV="1">
          <a:off x="11036300" y="5378450"/>
          <a:ext cx="1136650" cy="330200"/>
        </a:xfrm>
        <a:prstGeom prst="line">
          <a:avLst/>
        </a:prstGeom>
        <a:ln w="28575">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5848350</xdr:colOff>
      <xdr:row>25</xdr:row>
      <xdr:rowOff>152400</xdr:rowOff>
    </xdr:from>
    <xdr:to>
      <xdr:col>3</xdr:col>
      <xdr:colOff>57150</xdr:colOff>
      <xdr:row>27</xdr:row>
      <xdr:rowOff>152400</xdr:rowOff>
    </xdr:to>
    <xdr:cxnSp macro="">
      <xdr:nvCxnSpPr>
        <xdr:cNvPr id="7" name="Straight Connector 6">
          <a:extLst>
            <a:ext uri="{FF2B5EF4-FFF2-40B4-BE49-F238E27FC236}">
              <a16:creationId xmlns:a16="http://schemas.microsoft.com/office/drawing/2014/main" id="{963F1D44-816B-4A23-B982-FB057E6C87C1}"/>
            </a:ext>
          </a:extLst>
        </xdr:cNvPr>
        <xdr:cNvCxnSpPr/>
      </xdr:nvCxnSpPr>
      <xdr:spPr>
        <a:xfrm flipV="1">
          <a:off x="11036300" y="5378450"/>
          <a:ext cx="1136650" cy="330200"/>
        </a:xfrm>
        <a:prstGeom prst="line">
          <a:avLst/>
        </a:prstGeom>
        <a:ln w="28575">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5848350</xdr:colOff>
      <xdr:row>25</xdr:row>
      <xdr:rowOff>152400</xdr:rowOff>
    </xdr:from>
    <xdr:to>
      <xdr:col>3</xdr:col>
      <xdr:colOff>57150</xdr:colOff>
      <xdr:row>27</xdr:row>
      <xdr:rowOff>152400</xdr:rowOff>
    </xdr:to>
    <xdr:cxnSp macro="">
      <xdr:nvCxnSpPr>
        <xdr:cNvPr id="8" name="Straight Connector 7">
          <a:extLst>
            <a:ext uri="{FF2B5EF4-FFF2-40B4-BE49-F238E27FC236}">
              <a16:creationId xmlns:a16="http://schemas.microsoft.com/office/drawing/2014/main" id="{1013BAFE-0101-4090-BCCD-5A1DF6E01AEF}"/>
            </a:ext>
          </a:extLst>
        </xdr:cNvPr>
        <xdr:cNvCxnSpPr/>
      </xdr:nvCxnSpPr>
      <xdr:spPr>
        <a:xfrm flipV="1">
          <a:off x="11036300" y="5378450"/>
          <a:ext cx="1136650" cy="330200"/>
        </a:xfrm>
        <a:prstGeom prst="line">
          <a:avLst/>
        </a:prstGeom>
        <a:ln w="28575">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47625</xdr:colOff>
      <xdr:row>270</xdr:row>
      <xdr:rowOff>66675</xdr:rowOff>
    </xdr:from>
    <xdr:to>
      <xdr:col>7</xdr:col>
      <xdr:colOff>0</xdr:colOff>
      <xdr:row>278</xdr:row>
      <xdr:rowOff>114301</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2486025" y="43786425"/>
          <a:ext cx="1781175" cy="13430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a:t>For M &amp;IE rates greater than $265, allocate 15%, 25% and 40% of the total to breakfast, lunch and dinner, respectively. The remainder is the incidental expense allowance.</a:t>
          </a:r>
          <a:endParaRPr 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aoprals.state.gov/web920/per_diem.asp" TargetMode="External"/><Relationship Id="rId2" Type="http://schemas.openxmlformats.org/officeDocument/2006/relationships/hyperlink" Target="http://www.defensetravel.dod.mil/site/perdiemCalc.cfm" TargetMode="External"/><Relationship Id="rId1" Type="http://schemas.openxmlformats.org/officeDocument/2006/relationships/hyperlink" Target="http://www.gsa.gov/portal/category/21287"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00B0F0"/>
  </sheetPr>
  <dimension ref="A1:S141"/>
  <sheetViews>
    <sheetView tabSelected="1" view="pageBreakPreview" zoomScale="70" zoomScaleNormal="100" zoomScaleSheetLayoutView="70" zoomScalePageLayoutView="40" workbookViewId="0">
      <selection activeCell="B21" sqref="B21:J21"/>
    </sheetView>
  </sheetViews>
  <sheetFormatPr defaultColWidth="9.140625" defaultRowHeight="15.75" x14ac:dyDescent="0.2"/>
  <cols>
    <col min="1" max="1" width="42" style="15" customWidth="1"/>
    <col min="2" max="2" width="17.5703125" style="15" customWidth="1"/>
    <col min="3" max="3" width="18.85546875" style="15" customWidth="1"/>
    <col min="4" max="4" width="16.42578125" style="15" customWidth="1"/>
    <col min="5" max="5" width="17.140625" style="15" customWidth="1"/>
    <col min="6" max="6" width="1.140625" style="15" customWidth="1"/>
    <col min="7" max="7" width="16.28515625" style="16" customWidth="1"/>
    <col min="8" max="8" width="19" style="16" customWidth="1"/>
    <col min="9" max="9" width="16.28515625" style="16" customWidth="1"/>
    <col min="10" max="10" width="16.28515625" style="15" customWidth="1"/>
    <col min="11" max="11" width="39.42578125" style="15" customWidth="1"/>
    <col min="12" max="12" width="32.85546875" style="48" hidden="1" customWidth="1"/>
    <col min="13" max="13" width="32.85546875" style="15" hidden="1" customWidth="1"/>
    <col min="14" max="15" width="32.85546875" style="15" customWidth="1"/>
    <col min="16" max="18" width="32.85546875" style="255" hidden="1" customWidth="1"/>
    <col min="19" max="20" width="32.85546875" style="15" customWidth="1"/>
    <col min="21" max="16384" width="9.140625" style="15"/>
  </cols>
  <sheetData>
    <row r="1" spans="1:11" x14ac:dyDescent="0.2">
      <c r="A1" s="14"/>
    </row>
    <row r="2" spans="1:11" ht="49.5" customHeight="1" x14ac:dyDescent="0.2">
      <c r="A2" s="436" t="s">
        <v>600</v>
      </c>
      <c r="B2" s="436"/>
      <c r="C2" s="436"/>
      <c r="D2" s="436"/>
      <c r="E2" s="436"/>
      <c r="F2" s="436"/>
      <c r="G2" s="436"/>
      <c r="H2" s="436"/>
      <c r="I2" s="436"/>
      <c r="J2" s="436"/>
      <c r="K2" s="436"/>
    </row>
    <row r="3" spans="1:11" ht="21.75" customHeight="1" x14ac:dyDescent="0.2"/>
    <row r="4" spans="1:11" x14ac:dyDescent="0.2">
      <c r="A4" s="437" t="s">
        <v>505</v>
      </c>
      <c r="B4" s="437"/>
      <c r="C4" s="437"/>
      <c r="D4" s="437"/>
      <c r="E4" s="437"/>
      <c r="F4" s="437"/>
      <c r="G4" s="437"/>
      <c r="H4" s="437"/>
      <c r="I4" s="437"/>
      <c r="J4" s="437"/>
      <c r="K4" s="437"/>
    </row>
    <row r="5" spans="1:11" x14ac:dyDescent="0.2">
      <c r="A5" s="121" t="s">
        <v>506</v>
      </c>
      <c r="B5" s="101"/>
      <c r="C5" s="101"/>
      <c r="D5" s="101"/>
      <c r="E5" s="101"/>
      <c r="F5" s="101"/>
      <c r="G5" s="101"/>
      <c r="H5" s="101"/>
      <c r="I5" s="101"/>
      <c r="J5" s="101"/>
      <c r="K5" s="101"/>
    </row>
    <row r="6" spans="1:11" x14ac:dyDescent="0.2">
      <c r="A6" s="249" t="s">
        <v>507</v>
      </c>
      <c r="B6" s="101"/>
      <c r="C6" s="101"/>
      <c r="D6" s="101"/>
      <c r="E6" s="101"/>
      <c r="F6" s="101"/>
      <c r="G6" s="101"/>
      <c r="H6" s="101"/>
      <c r="I6" s="101"/>
      <c r="J6" s="101"/>
      <c r="K6" s="101"/>
    </row>
    <row r="7" spans="1:11" ht="9" customHeight="1" x14ac:dyDescent="0.2">
      <c r="A7" s="74"/>
      <c r="B7" s="74"/>
      <c r="C7" s="79"/>
      <c r="D7" s="79"/>
      <c r="E7" s="74"/>
      <c r="F7" s="89"/>
      <c r="G7" s="74"/>
      <c r="H7" s="79"/>
      <c r="I7" s="79"/>
      <c r="J7" s="74"/>
      <c r="K7" s="74"/>
    </row>
    <row r="8" spans="1:11" x14ac:dyDescent="0.2">
      <c r="A8" s="447" t="s">
        <v>443</v>
      </c>
      <c r="B8" s="448"/>
      <c r="C8" s="448"/>
      <c r="D8" s="448"/>
      <c r="E8" s="448"/>
      <c r="F8" s="448"/>
      <c r="G8" s="448"/>
      <c r="H8" s="448"/>
      <c r="I8" s="448"/>
      <c r="J8" s="449"/>
    </row>
    <row r="9" spans="1:11" x14ac:dyDescent="0.2">
      <c r="A9" s="108" t="s">
        <v>398</v>
      </c>
      <c r="B9" s="456"/>
      <c r="C9" s="456"/>
      <c r="D9" s="456"/>
      <c r="E9" s="456"/>
      <c r="F9" s="456"/>
      <c r="G9" s="456"/>
      <c r="H9" s="456"/>
      <c r="I9" s="456"/>
      <c r="J9" s="456"/>
    </row>
    <row r="10" spans="1:11" x14ac:dyDescent="0.2">
      <c r="A10" s="109" t="s">
        <v>399</v>
      </c>
      <c r="B10" s="457"/>
      <c r="C10" s="457"/>
      <c r="D10" s="457"/>
      <c r="E10" s="457"/>
      <c r="F10" s="457"/>
      <c r="G10" s="457"/>
      <c r="H10" s="457"/>
      <c r="I10" s="457"/>
      <c r="J10" s="457"/>
    </row>
    <row r="11" spans="1:11" x14ac:dyDescent="0.2">
      <c r="A11" s="108"/>
      <c r="B11" s="450"/>
      <c r="C11" s="451"/>
      <c r="D11" s="451"/>
      <c r="E11" s="451"/>
      <c r="F11" s="451"/>
      <c r="G11" s="451"/>
      <c r="H11" s="451"/>
      <c r="I11" s="451"/>
      <c r="J11" s="452"/>
    </row>
    <row r="12" spans="1:11" x14ac:dyDescent="0.2">
      <c r="A12" s="108"/>
      <c r="B12" s="453"/>
      <c r="C12" s="454"/>
      <c r="D12" s="454"/>
      <c r="E12" s="454"/>
      <c r="F12" s="454"/>
      <c r="G12" s="454"/>
      <c r="H12" s="454"/>
      <c r="I12" s="454"/>
      <c r="J12" s="455"/>
    </row>
    <row r="13" spans="1:11" x14ac:dyDescent="0.2">
      <c r="A13" s="107"/>
      <c r="B13" s="103"/>
      <c r="C13" s="103"/>
      <c r="D13" s="103"/>
      <c r="E13" s="103"/>
      <c r="F13" s="103"/>
      <c r="G13" s="104"/>
      <c r="H13" s="105"/>
      <c r="I13" s="105"/>
      <c r="J13" s="48"/>
    </row>
    <row r="14" spans="1:11" x14ac:dyDescent="0.2">
      <c r="A14" s="447" t="s">
        <v>444</v>
      </c>
      <c r="B14" s="448"/>
      <c r="C14" s="448"/>
      <c r="D14" s="448"/>
      <c r="E14" s="448"/>
      <c r="F14" s="448"/>
      <c r="G14" s="448"/>
      <c r="H14" s="448"/>
      <c r="I14" s="448"/>
      <c r="J14" s="449"/>
    </row>
    <row r="15" spans="1:11" ht="31.5" x14ac:dyDescent="0.2">
      <c r="A15" s="158" t="s">
        <v>568</v>
      </c>
      <c r="B15" s="435"/>
      <c r="C15" s="435"/>
      <c r="D15" s="435"/>
      <c r="E15" s="435"/>
      <c r="F15" s="435"/>
      <c r="G15" s="435"/>
      <c r="H15" s="435"/>
      <c r="I15" s="435"/>
      <c r="J15" s="435"/>
    </row>
    <row r="16" spans="1:11" x14ac:dyDescent="0.2">
      <c r="A16" s="396" t="s">
        <v>710</v>
      </c>
      <c r="B16" s="435"/>
      <c r="C16" s="435"/>
      <c r="D16" s="435"/>
      <c r="E16" s="435"/>
      <c r="F16" s="435"/>
      <c r="G16" s="435"/>
      <c r="H16" s="435"/>
      <c r="I16" s="435"/>
      <c r="J16" s="435"/>
    </row>
    <row r="17" spans="1:11" x14ac:dyDescent="0.2">
      <c r="A17" s="396" t="s">
        <v>709</v>
      </c>
      <c r="B17" s="432"/>
      <c r="C17" s="433"/>
      <c r="D17" s="433"/>
      <c r="E17" s="433"/>
      <c r="F17" s="433"/>
      <c r="G17" s="433"/>
      <c r="H17" s="433"/>
      <c r="I17" s="433"/>
      <c r="J17" s="434"/>
    </row>
    <row r="18" spans="1:11" x14ac:dyDescent="0.2">
      <c r="A18" s="396" t="s">
        <v>711</v>
      </c>
      <c r="B18" s="435"/>
      <c r="C18" s="435"/>
      <c r="D18" s="435"/>
      <c r="E18" s="435"/>
      <c r="F18" s="435"/>
      <c r="G18" s="435"/>
      <c r="H18" s="435"/>
      <c r="I18" s="435"/>
      <c r="J18" s="435"/>
    </row>
    <row r="19" spans="1:11" x14ac:dyDescent="0.2">
      <c r="A19" s="106"/>
      <c r="B19" s="90"/>
      <c r="C19" s="90"/>
      <c r="D19" s="90"/>
      <c r="E19" s="90"/>
      <c r="F19" s="90"/>
      <c r="G19" s="34"/>
      <c r="H19" s="34"/>
      <c r="I19" s="34"/>
    </row>
    <row r="20" spans="1:11" x14ac:dyDescent="0.2">
      <c r="A20" s="438" t="s">
        <v>337</v>
      </c>
      <c r="B20" s="439"/>
      <c r="C20" s="439"/>
      <c r="D20" s="439"/>
      <c r="E20" s="439"/>
      <c r="F20" s="439"/>
      <c r="G20" s="439"/>
      <c r="H20" s="439"/>
      <c r="I20" s="439"/>
      <c r="J20" s="440"/>
    </row>
    <row r="21" spans="1:11" x14ac:dyDescent="0.2">
      <c r="A21" s="17" t="s">
        <v>526</v>
      </c>
      <c r="B21" s="422"/>
      <c r="C21" s="423"/>
      <c r="D21" s="423"/>
      <c r="E21" s="423"/>
      <c r="F21" s="423"/>
      <c r="G21" s="423"/>
      <c r="H21" s="423"/>
      <c r="I21" s="423"/>
      <c r="J21" s="424"/>
    </row>
    <row r="22" spans="1:11" x14ac:dyDescent="0.2">
      <c r="A22" s="17" t="s">
        <v>528</v>
      </c>
      <c r="B22" s="416"/>
      <c r="C22" s="416"/>
      <c r="D22" s="416"/>
      <c r="E22" s="416"/>
      <c r="F22" s="416"/>
      <c r="G22" s="416"/>
      <c r="H22" s="416"/>
      <c r="I22" s="416"/>
      <c r="J22" s="416"/>
    </row>
    <row r="23" spans="1:11" ht="31.5" x14ac:dyDescent="0.2">
      <c r="A23" s="17" t="s">
        <v>529</v>
      </c>
      <c r="B23" s="416" t="s">
        <v>390</v>
      </c>
      <c r="C23" s="416"/>
      <c r="D23" s="416"/>
      <c r="E23" s="416"/>
      <c r="F23" s="416"/>
      <c r="G23" s="416"/>
      <c r="H23" s="416"/>
      <c r="I23" s="416"/>
      <c r="J23" s="416"/>
    </row>
    <row r="24" spans="1:11" x14ac:dyDescent="0.2">
      <c r="A24" s="17" t="s">
        <v>530</v>
      </c>
      <c r="B24" s="416"/>
      <c r="C24" s="416"/>
      <c r="D24" s="416"/>
      <c r="E24" s="416"/>
      <c r="F24" s="416"/>
      <c r="G24" s="416"/>
      <c r="H24" s="416"/>
      <c r="I24" s="416"/>
      <c r="J24" s="416"/>
    </row>
    <row r="25" spans="1:11" ht="47.25" x14ac:dyDescent="0.2">
      <c r="A25" s="17" t="s">
        <v>503</v>
      </c>
      <c r="B25" s="422"/>
      <c r="C25" s="423"/>
      <c r="D25" s="423"/>
      <c r="E25" s="423"/>
      <c r="F25" s="423"/>
      <c r="G25" s="423"/>
      <c r="H25" s="423"/>
      <c r="I25" s="423"/>
      <c r="J25" s="424"/>
      <c r="K25" s="71"/>
    </row>
    <row r="26" spans="1:11" ht="31.5" x14ac:dyDescent="0.2">
      <c r="A26" s="17" t="s">
        <v>531</v>
      </c>
      <c r="B26" s="416"/>
      <c r="C26" s="416"/>
      <c r="D26" s="416"/>
      <c r="E26" s="416"/>
      <c r="F26" s="416"/>
      <c r="G26" s="416"/>
      <c r="H26" s="416"/>
      <c r="I26" s="416"/>
      <c r="J26" s="416"/>
      <c r="K26" s="250"/>
    </row>
    <row r="27" spans="1:11" ht="44.25" customHeight="1" x14ac:dyDescent="0.2">
      <c r="A27" s="17" t="s">
        <v>532</v>
      </c>
      <c r="B27" s="422"/>
      <c r="C27" s="423"/>
      <c r="D27" s="423"/>
      <c r="E27" s="423"/>
      <c r="F27" s="423"/>
      <c r="G27" s="423"/>
      <c r="H27" s="423"/>
      <c r="I27" s="423"/>
      <c r="J27" s="424"/>
      <c r="K27" s="31"/>
    </row>
    <row r="28" spans="1:11" ht="46.5" customHeight="1" x14ac:dyDescent="0.2">
      <c r="A28" s="17" t="s">
        <v>547</v>
      </c>
      <c r="B28" s="422"/>
      <c r="C28" s="423"/>
      <c r="D28" s="423"/>
      <c r="E28" s="423"/>
      <c r="F28" s="423"/>
      <c r="G28" s="423"/>
      <c r="H28" s="423"/>
      <c r="I28" s="423"/>
      <c r="J28" s="424"/>
      <c r="K28" s="31"/>
    </row>
    <row r="29" spans="1:11" x14ac:dyDescent="0.2">
      <c r="A29" s="17" t="s">
        <v>549</v>
      </c>
      <c r="B29" s="444"/>
      <c r="C29" s="445"/>
      <c r="D29" s="445"/>
      <c r="E29" s="445"/>
      <c r="F29" s="445"/>
      <c r="G29" s="445"/>
      <c r="H29" s="445"/>
      <c r="I29" s="445"/>
      <c r="J29" s="446"/>
      <c r="K29" s="36"/>
    </row>
    <row r="30" spans="1:11" x14ac:dyDescent="0.2">
      <c r="A30" s="17" t="s">
        <v>550</v>
      </c>
      <c r="B30" s="444"/>
      <c r="C30" s="445"/>
      <c r="D30" s="445"/>
      <c r="E30" s="445"/>
      <c r="F30" s="445"/>
      <c r="G30" s="445"/>
      <c r="H30" s="445"/>
      <c r="I30" s="445"/>
      <c r="J30" s="446"/>
      <c r="K30" s="36"/>
    </row>
    <row r="31" spans="1:11" x14ac:dyDescent="0.2">
      <c r="A31" s="17" t="s">
        <v>555</v>
      </c>
      <c r="B31" s="416"/>
      <c r="C31" s="416"/>
      <c r="D31" s="416"/>
      <c r="E31" s="416"/>
      <c r="F31" s="416"/>
      <c r="G31" s="416"/>
      <c r="H31" s="416"/>
      <c r="I31" s="416"/>
      <c r="J31" s="416"/>
      <c r="K31" s="168" t="str">
        <f>IFERROR(VLOOKUP(B31,'Drop-downs '!E4:F256,2,FALSE),"Blank")</f>
        <v>Blank</v>
      </c>
    </row>
    <row r="32" spans="1:11" ht="31.5" x14ac:dyDescent="0.2">
      <c r="A32" s="17" t="s">
        <v>533</v>
      </c>
      <c r="B32" s="416"/>
      <c r="C32" s="416"/>
      <c r="D32" s="416"/>
      <c r="E32" s="416"/>
      <c r="F32" s="416"/>
      <c r="G32" s="416"/>
      <c r="H32" s="416"/>
      <c r="I32" s="416"/>
      <c r="J32" s="416"/>
      <c r="K32" s="31"/>
    </row>
    <row r="33" spans="1:12" x14ac:dyDescent="0.2">
      <c r="A33" s="17" t="s">
        <v>527</v>
      </c>
      <c r="B33" s="422"/>
      <c r="C33" s="423"/>
      <c r="D33" s="423"/>
      <c r="E33" s="423"/>
      <c r="F33" s="423"/>
      <c r="G33" s="423"/>
      <c r="H33" s="423"/>
      <c r="I33" s="423"/>
      <c r="J33" s="424"/>
      <c r="K33" s="31"/>
    </row>
    <row r="34" spans="1:12" ht="61.5" customHeight="1" x14ac:dyDescent="0.2">
      <c r="A34" s="17" t="s">
        <v>448</v>
      </c>
      <c r="B34" s="416"/>
      <c r="C34" s="416"/>
      <c r="D34" s="416"/>
      <c r="E34" s="416"/>
      <c r="F34" s="416"/>
      <c r="G34" s="416"/>
      <c r="H34" s="416"/>
      <c r="I34" s="416"/>
      <c r="J34" s="416"/>
      <c r="K34" s="31"/>
    </row>
    <row r="35" spans="1:12" x14ac:dyDescent="0.2">
      <c r="A35" s="17" t="s">
        <v>430</v>
      </c>
      <c r="B35" s="416"/>
      <c r="C35" s="416"/>
      <c r="D35" s="416"/>
      <c r="E35" s="416"/>
      <c r="F35" s="416"/>
      <c r="G35" s="416"/>
      <c r="H35" s="416"/>
      <c r="I35" s="416"/>
      <c r="J35" s="416"/>
      <c r="K35" s="31"/>
    </row>
    <row r="36" spans="1:12" x14ac:dyDescent="0.2">
      <c r="A36" s="17" t="s">
        <v>556</v>
      </c>
      <c r="B36" s="416"/>
      <c r="C36" s="416"/>
      <c r="D36" s="416"/>
      <c r="E36" s="416"/>
      <c r="F36" s="416"/>
      <c r="G36" s="416"/>
      <c r="H36" s="416"/>
      <c r="I36" s="416"/>
      <c r="J36" s="416"/>
      <c r="K36" s="31"/>
    </row>
    <row r="37" spans="1:12" ht="31.5" x14ac:dyDescent="0.2">
      <c r="A37" s="17" t="s">
        <v>534</v>
      </c>
      <c r="B37" s="416"/>
      <c r="C37" s="416"/>
      <c r="D37" s="416"/>
      <c r="E37" s="416"/>
      <c r="F37" s="416"/>
      <c r="G37" s="416"/>
      <c r="H37" s="416"/>
      <c r="I37" s="416"/>
      <c r="J37" s="416"/>
      <c r="K37" s="31"/>
    </row>
    <row r="38" spans="1:12" ht="31.5" x14ac:dyDescent="0.2">
      <c r="A38" s="17" t="s">
        <v>535</v>
      </c>
      <c r="B38" s="422"/>
      <c r="C38" s="423"/>
      <c r="D38" s="423"/>
      <c r="E38" s="423"/>
      <c r="F38" s="423"/>
      <c r="G38" s="423"/>
      <c r="H38" s="423"/>
      <c r="I38" s="423"/>
      <c r="J38" s="424"/>
      <c r="K38" s="35"/>
    </row>
    <row r="39" spans="1:12" ht="31.5" x14ac:dyDescent="0.2">
      <c r="A39" s="55" t="s">
        <v>557</v>
      </c>
      <c r="B39" s="429"/>
      <c r="C39" s="430"/>
      <c r="D39" s="430"/>
      <c r="E39" s="430"/>
      <c r="F39" s="430"/>
      <c r="G39" s="430"/>
      <c r="H39" s="430"/>
      <c r="I39" s="430"/>
      <c r="J39" s="431"/>
      <c r="K39" s="251" t="e">
        <f>IF(AND(B37="Non-Federal",B41/B44&gt;50%),"YES","NO")</f>
        <v>#DIV/0!</v>
      </c>
      <c r="L39" s="159" t="e">
        <f>IF(AND(B37="Non-Federal",G41/G44&gt;50%),"Yes","No")</f>
        <v>#DIV/0!</v>
      </c>
    </row>
    <row r="40" spans="1:12" ht="15.75" customHeight="1" x14ac:dyDescent="0.2">
      <c r="A40" s="110"/>
      <c r="B40" s="441" t="s">
        <v>367</v>
      </c>
      <c r="C40" s="442"/>
      <c r="D40" s="442"/>
      <c r="E40" s="443"/>
      <c r="F40" s="130"/>
      <c r="G40" s="465" t="s">
        <v>368</v>
      </c>
      <c r="H40" s="466"/>
      <c r="I40" s="466"/>
      <c r="J40" s="467"/>
      <c r="K40" s="35"/>
    </row>
    <row r="41" spans="1:12" x14ac:dyDescent="0.2">
      <c r="A41" s="17" t="s">
        <v>431</v>
      </c>
      <c r="B41" s="402"/>
      <c r="C41" s="403"/>
      <c r="D41" s="403"/>
      <c r="E41" s="404"/>
      <c r="F41" s="100"/>
      <c r="G41" s="403"/>
      <c r="H41" s="403"/>
      <c r="I41" s="403"/>
      <c r="J41" s="404"/>
      <c r="K41" s="35"/>
    </row>
    <row r="42" spans="1:12" x14ac:dyDescent="0.2">
      <c r="A42" s="17" t="s">
        <v>432</v>
      </c>
      <c r="B42" s="402"/>
      <c r="C42" s="403"/>
      <c r="D42" s="403"/>
      <c r="E42" s="404"/>
      <c r="F42" s="100"/>
      <c r="G42" s="404"/>
      <c r="H42" s="420"/>
      <c r="I42" s="420"/>
      <c r="J42" s="420"/>
      <c r="K42" s="35"/>
    </row>
    <row r="43" spans="1:12" x14ac:dyDescent="0.2">
      <c r="A43" s="17" t="s">
        <v>433</v>
      </c>
      <c r="B43" s="402"/>
      <c r="C43" s="403"/>
      <c r="D43" s="403"/>
      <c r="E43" s="404"/>
      <c r="F43" s="100"/>
      <c r="G43" s="404"/>
      <c r="H43" s="420"/>
      <c r="I43" s="420"/>
      <c r="J43" s="420"/>
      <c r="K43" s="252"/>
    </row>
    <row r="44" spans="1:12" ht="30.75" x14ac:dyDescent="0.2">
      <c r="A44" s="17" t="s">
        <v>445</v>
      </c>
      <c r="B44" s="418">
        <f>SUM(B41:E43)</f>
        <v>0</v>
      </c>
      <c r="C44" s="418"/>
      <c r="D44" s="418"/>
      <c r="E44" s="418"/>
      <c r="F44" s="100"/>
      <c r="G44" s="414">
        <f>SUM(G41:G43)</f>
        <v>0</v>
      </c>
      <c r="H44" s="418"/>
      <c r="I44" s="418"/>
      <c r="J44" s="418"/>
      <c r="K44" s="35"/>
    </row>
    <row r="45" spans="1:12" ht="31.5" x14ac:dyDescent="0.2">
      <c r="A45" s="17" t="s">
        <v>558</v>
      </c>
      <c r="B45" s="403"/>
      <c r="C45" s="403"/>
      <c r="D45" s="403"/>
      <c r="E45" s="404"/>
      <c r="F45" s="100"/>
      <c r="G45" s="403"/>
      <c r="H45" s="403"/>
      <c r="I45" s="403"/>
      <c r="J45" s="404"/>
      <c r="K45" s="35"/>
    </row>
    <row r="46" spans="1:12" ht="30.75" x14ac:dyDescent="0.2">
      <c r="A46" s="17" t="s">
        <v>513</v>
      </c>
      <c r="B46" s="399">
        <f>D77</f>
        <v>0</v>
      </c>
      <c r="C46" s="400"/>
      <c r="D46" s="400"/>
      <c r="E46" s="401"/>
      <c r="F46" s="95"/>
      <c r="G46" s="401">
        <f>I77</f>
        <v>0</v>
      </c>
      <c r="H46" s="419"/>
      <c r="I46" s="419"/>
      <c r="J46" s="419"/>
      <c r="K46" s="252"/>
    </row>
    <row r="47" spans="1:12" ht="45" customHeight="1" x14ac:dyDescent="0.2">
      <c r="A47" s="123" t="s">
        <v>546</v>
      </c>
      <c r="B47" s="412" t="str">
        <f>IFERROR(IF(B23="Conference Report",L39,K39),"PLEASE PROVIDE NUMBER OF ATTENDEES")</f>
        <v>PLEASE PROVIDE NUMBER OF ATTENDEES</v>
      </c>
      <c r="C47" s="413"/>
      <c r="D47" s="413"/>
      <c r="E47" s="413"/>
      <c r="F47" s="413"/>
      <c r="G47" s="413"/>
      <c r="H47" s="413"/>
      <c r="I47" s="413"/>
      <c r="J47" s="414"/>
      <c r="K47" s="35"/>
    </row>
    <row r="48" spans="1:12" ht="6" customHeight="1" x14ac:dyDescent="0.2">
      <c r="A48" s="73"/>
      <c r="B48" s="76"/>
      <c r="C48" s="76"/>
      <c r="D48" s="76"/>
      <c r="E48" s="76"/>
      <c r="F48" s="76"/>
      <c r="G48" s="76"/>
      <c r="H48" s="76"/>
      <c r="I48" s="76"/>
      <c r="J48" s="76"/>
      <c r="K48" s="35"/>
    </row>
    <row r="49" spans="1:19" x14ac:dyDescent="0.2">
      <c r="A49" s="426" t="s">
        <v>402</v>
      </c>
      <c r="B49" s="426"/>
      <c r="C49" s="426"/>
      <c r="D49" s="426"/>
      <c r="E49" s="426"/>
      <c r="F49" s="426"/>
      <c r="G49" s="426"/>
      <c r="H49" s="426"/>
      <c r="I49" s="426"/>
      <c r="J49" s="426"/>
      <c r="K49" s="35"/>
    </row>
    <row r="50" spans="1:19" ht="40.5" customHeight="1" x14ac:dyDescent="0.2">
      <c r="A50" s="20" t="s">
        <v>446</v>
      </c>
      <c r="B50" s="416"/>
      <c r="C50" s="416"/>
      <c r="D50" s="416"/>
      <c r="E50" s="416"/>
      <c r="F50" s="416"/>
      <c r="G50" s="416"/>
      <c r="H50" s="416"/>
      <c r="I50" s="416"/>
      <c r="J50" s="416"/>
      <c r="K50" s="34"/>
    </row>
    <row r="51" spans="1:19" ht="43.5" customHeight="1" x14ac:dyDescent="0.2">
      <c r="A51" s="17" t="s">
        <v>447</v>
      </c>
      <c r="B51" s="416"/>
      <c r="C51" s="416"/>
      <c r="D51" s="416"/>
      <c r="E51" s="416"/>
      <c r="F51" s="416"/>
      <c r="G51" s="416"/>
      <c r="H51" s="416"/>
      <c r="I51" s="416"/>
      <c r="J51" s="416"/>
      <c r="K51" s="34"/>
    </row>
    <row r="52" spans="1:19" ht="6.75" customHeight="1" x14ac:dyDescent="0.2">
      <c r="A52" s="102"/>
      <c r="B52" s="75"/>
      <c r="C52" s="75"/>
      <c r="D52" s="75"/>
      <c r="E52" s="75"/>
      <c r="F52" s="75"/>
      <c r="G52" s="75"/>
      <c r="H52" s="75"/>
      <c r="I52" s="75"/>
      <c r="J52" s="75"/>
    </row>
    <row r="53" spans="1:19" ht="19.5" x14ac:dyDescent="0.2">
      <c r="A53" s="415" t="s">
        <v>429</v>
      </c>
      <c r="B53" s="415"/>
      <c r="C53" s="415"/>
      <c r="D53" s="415"/>
      <c r="E53" s="415"/>
      <c r="F53" s="415"/>
      <c r="G53" s="415"/>
      <c r="H53" s="415"/>
      <c r="I53" s="415"/>
      <c r="J53" s="415"/>
      <c r="K53" s="415"/>
    </row>
    <row r="54" spans="1:19" s="18" customFormat="1" ht="18.75" customHeight="1" x14ac:dyDescent="0.2">
      <c r="A54" s="408" t="s">
        <v>422</v>
      </c>
      <c r="B54" s="406" t="s">
        <v>367</v>
      </c>
      <c r="C54" s="407"/>
      <c r="D54" s="407"/>
      <c r="E54" s="407"/>
      <c r="F54" s="93"/>
      <c r="G54" s="410" t="s">
        <v>388</v>
      </c>
      <c r="H54" s="410"/>
      <c r="I54" s="410"/>
      <c r="J54" s="410"/>
      <c r="K54" s="411"/>
      <c r="L54" s="87"/>
      <c r="P54" s="256"/>
      <c r="Q54" s="256"/>
      <c r="R54" s="256"/>
    </row>
    <row r="55" spans="1:19" ht="96" customHeight="1" x14ac:dyDescent="0.2">
      <c r="A55" s="409"/>
      <c r="B55" s="111" t="s">
        <v>434</v>
      </c>
      <c r="C55" s="111" t="s">
        <v>536</v>
      </c>
      <c r="D55" s="111" t="s">
        <v>436</v>
      </c>
      <c r="E55" s="111" t="s">
        <v>437</v>
      </c>
      <c r="F55" s="122"/>
      <c r="G55" s="112" t="s">
        <v>435</v>
      </c>
      <c r="H55" s="111" t="s">
        <v>537</v>
      </c>
      <c r="I55" s="111" t="s">
        <v>438</v>
      </c>
      <c r="J55" s="113" t="s">
        <v>439</v>
      </c>
      <c r="K55" s="111" t="s">
        <v>573</v>
      </c>
      <c r="L55" s="98"/>
      <c r="M55" s="99"/>
      <c r="N55" s="99"/>
      <c r="O55" s="99"/>
      <c r="P55" s="257"/>
      <c r="Q55" s="257"/>
      <c r="R55" s="257"/>
      <c r="S55" s="99"/>
    </row>
    <row r="56" spans="1:19" ht="31.5" x14ac:dyDescent="0.2">
      <c r="A56" s="20" t="s">
        <v>387</v>
      </c>
      <c r="B56" s="21"/>
      <c r="C56" s="21"/>
      <c r="D56" s="77">
        <f>B56+C56</f>
        <v>0</v>
      </c>
      <c r="E56" s="80">
        <f>IF($D$77=0,0%,D56/$D$77)</f>
        <v>0</v>
      </c>
      <c r="F56" s="94"/>
      <c r="G56" s="91"/>
      <c r="H56" s="81"/>
      <c r="I56" s="135">
        <f>G56+H56</f>
        <v>0</v>
      </c>
      <c r="J56" s="56">
        <f>I56-D56</f>
        <v>0</v>
      </c>
      <c r="K56" s="88"/>
      <c r="L56" s="68" t="str">
        <f>IF(AND(M56&lt;&gt;0,SUM(D56:D57)&gt;D92),"Yes","No")</f>
        <v>No</v>
      </c>
      <c r="M56" s="171">
        <f>SUM(D56:D57+I56:I57)</f>
        <v>0</v>
      </c>
      <c r="N56" s="71"/>
      <c r="O56" s="99"/>
      <c r="P56" s="259" t="e">
        <f>IF(AND(Q56="TRUE",R56="TRUE"),"TRUE","FALSE")</f>
        <v>#DIV/0!</v>
      </c>
      <c r="Q56" s="257" t="str">
        <f>IF(J56&gt;1000,"TRUE","FALSE")</f>
        <v>FALSE</v>
      </c>
      <c r="R56" s="257" t="e">
        <f>IF(AND(I56&gt;0,D56&lt;1),"TRUE",IF((J56/D56)&gt;0.1,"TRUE","FALSE"))</f>
        <v>#DIV/0!</v>
      </c>
      <c r="S56" s="99"/>
    </row>
    <row r="57" spans="1:19" x14ac:dyDescent="0.2">
      <c r="A57" s="20" t="s">
        <v>511</v>
      </c>
      <c r="B57" s="21"/>
      <c r="C57" s="22"/>
      <c r="D57" s="33">
        <f>B57+C57</f>
        <v>0</v>
      </c>
      <c r="E57" s="80">
        <f>IF($D$77=0,0%,D57/$D$77)</f>
        <v>0</v>
      </c>
      <c r="F57" s="94"/>
      <c r="G57" s="138"/>
      <c r="H57" s="139"/>
      <c r="I57" s="57">
        <f>G57+H57</f>
        <v>0</v>
      </c>
      <c r="J57" s="57">
        <f t="shared" ref="J57:J76" si="0">I57-D57</f>
        <v>0</v>
      </c>
      <c r="K57" s="88"/>
      <c r="L57" s="68"/>
      <c r="M57" s="99"/>
      <c r="N57" s="71"/>
      <c r="O57" s="99"/>
      <c r="P57" s="259" t="e">
        <f t="shared" ref="P57:P77" si="1">IF(AND(Q57="TRUE",R57="TRUE"),"TRUE","FALSE")</f>
        <v>#DIV/0!</v>
      </c>
      <c r="Q57" s="257" t="str">
        <f>IF(J57&gt;1000,"TRUE","FALSE")</f>
        <v>FALSE</v>
      </c>
      <c r="R57" s="257" t="e">
        <f>IF(AND(I57&gt;0,D57&lt;1),"TRUE",IF((J57/D57)&gt;0.1,"TRUE","FALSE"))</f>
        <v>#DIV/0!</v>
      </c>
      <c r="S57" s="99"/>
    </row>
    <row r="58" spans="1:19" x14ac:dyDescent="0.2">
      <c r="A58" s="20" t="s">
        <v>358</v>
      </c>
      <c r="B58" s="21"/>
      <c r="C58" s="22"/>
      <c r="D58" s="33">
        <f>B58+C58</f>
        <v>0</v>
      </c>
      <c r="E58" s="80">
        <f>IF($D$77=0,0%,D58/$D$77)</f>
        <v>0</v>
      </c>
      <c r="F58" s="94"/>
      <c r="G58" s="138"/>
      <c r="H58" s="139"/>
      <c r="I58" s="57">
        <f>G58+H58</f>
        <v>0</v>
      </c>
      <c r="J58" s="57">
        <f t="shared" si="0"/>
        <v>0</v>
      </c>
      <c r="K58" s="88"/>
      <c r="L58" s="68"/>
      <c r="M58" s="99"/>
      <c r="N58" s="71"/>
      <c r="O58" s="99"/>
      <c r="P58" s="259" t="e">
        <f t="shared" si="1"/>
        <v>#DIV/0!</v>
      </c>
      <c r="Q58" s="257" t="str">
        <f>IF(J58&gt;1000,"TRUE","FALSE")</f>
        <v>FALSE</v>
      </c>
      <c r="R58" s="257" t="e">
        <f>IF(AND(I58&gt;0,D58&lt;1),"TRUE",IF((J58/D58)&gt;0.1,"TRUE","FALSE"))</f>
        <v>#DIV/0!</v>
      </c>
      <c r="S58" s="99"/>
    </row>
    <row r="59" spans="1:19" x14ac:dyDescent="0.2">
      <c r="A59" s="20" t="s">
        <v>504</v>
      </c>
      <c r="B59" s="23"/>
      <c r="C59" s="23"/>
      <c r="D59" s="23"/>
      <c r="E59" s="24"/>
      <c r="F59" s="94"/>
      <c r="G59" s="140"/>
      <c r="H59" s="141"/>
      <c r="I59" s="58"/>
      <c r="J59" s="58"/>
      <c r="K59" s="60"/>
      <c r="L59" s="68" t="str">
        <f>IFERROR(IF(AND(M59&lt;&gt;0,(D60+D61+D62)),"Yes","No"),"SELECT PER DIEM")</f>
        <v>No</v>
      </c>
      <c r="M59" s="170">
        <f>SUM(D60:D62)+SUM(I60:I62)</f>
        <v>0</v>
      </c>
      <c r="N59" s="71"/>
      <c r="O59" s="99"/>
      <c r="P59" s="259"/>
      <c r="Q59" s="257"/>
      <c r="R59" s="257"/>
      <c r="S59" s="99"/>
    </row>
    <row r="60" spans="1:19" x14ac:dyDescent="0.2">
      <c r="A60" s="25" t="s">
        <v>354</v>
      </c>
      <c r="B60" s="22"/>
      <c r="C60" s="22"/>
      <c r="D60" s="33">
        <f>B60+C60</f>
        <v>0</v>
      </c>
      <c r="E60" s="80">
        <f t="shared" ref="E60:E70" si="2">IF($D$77=0,0%,D60/$D$77)</f>
        <v>0</v>
      </c>
      <c r="F60" s="94"/>
      <c r="G60" s="138"/>
      <c r="H60" s="139"/>
      <c r="I60" s="57">
        <f>G60+H60</f>
        <v>0</v>
      </c>
      <c r="J60" s="57">
        <f t="shared" si="0"/>
        <v>0</v>
      </c>
      <c r="K60" s="88"/>
      <c r="L60" s="68"/>
      <c r="M60" s="99"/>
      <c r="N60" s="71"/>
      <c r="O60" s="99"/>
      <c r="P60" s="259" t="e">
        <f t="shared" si="1"/>
        <v>#DIV/0!</v>
      </c>
      <c r="Q60" s="257" t="str">
        <f t="shared" ref="Q60:Q70" si="3">IF(J60&gt;1000,"TRUE","FALSE")</f>
        <v>FALSE</v>
      </c>
      <c r="R60" s="257" t="e">
        <f t="shared" ref="R60:R70" si="4">IF(AND(I60&gt;0,D60&lt;1),"TRUE",IF((J60/D60)&gt;0.1,"TRUE","FALSE"))</f>
        <v>#DIV/0!</v>
      </c>
      <c r="S60" s="99"/>
    </row>
    <row r="61" spans="1:19" x14ac:dyDescent="0.2">
      <c r="A61" s="25" t="s">
        <v>355</v>
      </c>
      <c r="B61" s="22"/>
      <c r="C61" s="22"/>
      <c r="D61" s="33">
        <f t="shared" ref="D61:D69" si="5">B61+C61</f>
        <v>0</v>
      </c>
      <c r="E61" s="80">
        <f t="shared" si="2"/>
        <v>0</v>
      </c>
      <c r="F61" s="94"/>
      <c r="G61" s="138"/>
      <c r="H61" s="139"/>
      <c r="I61" s="57">
        <f t="shared" ref="I61:I70" si="6">G61+H61</f>
        <v>0</v>
      </c>
      <c r="J61" s="57">
        <f t="shared" si="0"/>
        <v>0</v>
      </c>
      <c r="K61" s="88"/>
      <c r="L61" s="68"/>
      <c r="M61" s="99"/>
      <c r="N61" s="71"/>
      <c r="O61" s="99"/>
      <c r="P61" s="259" t="e">
        <f>IF(AND(Q61="TRUE",R61="TRUE"),"TRUE","FALSE")</f>
        <v>#DIV/0!</v>
      </c>
      <c r="Q61" s="257" t="str">
        <f>IF(J61&gt;1000,"TRUE","FALSE")</f>
        <v>FALSE</v>
      </c>
      <c r="R61" s="257" t="e">
        <f>IF(AND(I61&gt;0,D61&lt;1),"TRUE",IF((J61/D61)&gt;0.1,"TRUE","FALSE"))</f>
        <v>#DIV/0!</v>
      </c>
      <c r="S61" s="99"/>
    </row>
    <row r="62" spans="1:19" x14ac:dyDescent="0.2">
      <c r="A62" s="25" t="s">
        <v>356</v>
      </c>
      <c r="B62" s="22"/>
      <c r="C62" s="22"/>
      <c r="D62" s="33">
        <f t="shared" si="5"/>
        <v>0</v>
      </c>
      <c r="E62" s="80">
        <f t="shared" si="2"/>
        <v>0</v>
      </c>
      <c r="F62" s="94"/>
      <c r="G62" s="138"/>
      <c r="H62" s="139"/>
      <c r="I62" s="57">
        <f t="shared" si="6"/>
        <v>0</v>
      </c>
      <c r="J62" s="57">
        <f t="shared" si="0"/>
        <v>0</v>
      </c>
      <c r="K62" s="88"/>
      <c r="L62" s="68"/>
      <c r="M62" s="99"/>
      <c r="N62" s="71"/>
      <c r="O62" s="99"/>
      <c r="P62" s="259" t="e">
        <f t="shared" si="1"/>
        <v>#DIV/0!</v>
      </c>
      <c r="Q62" s="257" t="str">
        <f>IF(J62&gt;1000,"TRUE","FALSE")</f>
        <v>FALSE</v>
      </c>
      <c r="R62" s="257" t="e">
        <f t="shared" si="4"/>
        <v>#DIV/0!</v>
      </c>
      <c r="S62" s="99"/>
    </row>
    <row r="63" spans="1:19" x14ac:dyDescent="0.2">
      <c r="A63" s="20" t="s">
        <v>512</v>
      </c>
      <c r="B63" s="22"/>
      <c r="C63" s="22"/>
      <c r="D63" s="33">
        <f t="shared" si="5"/>
        <v>0</v>
      </c>
      <c r="E63" s="80">
        <f t="shared" si="2"/>
        <v>0</v>
      </c>
      <c r="F63" s="94"/>
      <c r="G63" s="138"/>
      <c r="H63" s="139"/>
      <c r="I63" s="57">
        <f t="shared" si="6"/>
        <v>0</v>
      </c>
      <c r="J63" s="57">
        <f t="shared" si="0"/>
        <v>0</v>
      </c>
      <c r="K63" s="88"/>
      <c r="L63" s="68" t="str">
        <f>IF(AND(M63&lt;&gt;0,D63&gt;0),"Yes","No")</f>
        <v>No</v>
      </c>
      <c r="M63" s="171">
        <f>SUM(D63+I63)</f>
        <v>0</v>
      </c>
      <c r="N63" s="71"/>
      <c r="O63" s="99"/>
      <c r="P63" s="259" t="e">
        <f t="shared" si="1"/>
        <v>#DIV/0!</v>
      </c>
      <c r="Q63" s="257" t="str">
        <f t="shared" si="3"/>
        <v>FALSE</v>
      </c>
      <c r="R63" s="257" t="e">
        <f t="shared" si="4"/>
        <v>#DIV/0!</v>
      </c>
      <c r="S63" s="99"/>
    </row>
    <row r="64" spans="1:19" x14ac:dyDescent="0.2">
      <c r="A64" s="20" t="s">
        <v>359</v>
      </c>
      <c r="B64" s="22"/>
      <c r="C64" s="22"/>
      <c r="D64" s="33">
        <f t="shared" si="5"/>
        <v>0</v>
      </c>
      <c r="E64" s="80">
        <f t="shared" si="2"/>
        <v>0</v>
      </c>
      <c r="F64" s="94"/>
      <c r="G64" s="138"/>
      <c r="H64" s="139"/>
      <c r="I64" s="57">
        <f t="shared" si="6"/>
        <v>0</v>
      </c>
      <c r="J64" s="57">
        <f t="shared" si="0"/>
        <v>0</v>
      </c>
      <c r="K64" s="88"/>
      <c r="L64" s="68"/>
      <c r="M64" s="99"/>
      <c r="N64" s="71"/>
      <c r="O64" s="99"/>
      <c r="P64" s="259" t="e">
        <f t="shared" si="1"/>
        <v>#DIV/0!</v>
      </c>
      <c r="Q64" s="257" t="str">
        <f t="shared" si="3"/>
        <v>FALSE</v>
      </c>
      <c r="R64" s="257" t="e">
        <f t="shared" si="4"/>
        <v>#DIV/0!</v>
      </c>
      <c r="S64" s="99"/>
    </row>
    <row r="65" spans="1:19" x14ac:dyDescent="0.2">
      <c r="A65" s="20" t="s">
        <v>357</v>
      </c>
      <c r="B65" s="22"/>
      <c r="C65" s="22"/>
      <c r="D65" s="33">
        <f t="shared" si="5"/>
        <v>0</v>
      </c>
      <c r="E65" s="80">
        <f t="shared" si="2"/>
        <v>0</v>
      </c>
      <c r="F65" s="94"/>
      <c r="G65" s="138"/>
      <c r="H65" s="139"/>
      <c r="I65" s="57">
        <f t="shared" si="6"/>
        <v>0</v>
      </c>
      <c r="J65" s="57">
        <f t="shared" si="0"/>
        <v>0</v>
      </c>
      <c r="K65" s="88"/>
      <c r="L65" s="68"/>
      <c r="M65" s="99"/>
      <c r="N65" s="71"/>
      <c r="O65" s="99"/>
      <c r="P65" s="259" t="e">
        <f t="shared" si="1"/>
        <v>#DIV/0!</v>
      </c>
      <c r="Q65" s="257" t="str">
        <f t="shared" si="3"/>
        <v>FALSE</v>
      </c>
      <c r="R65" s="257" t="e">
        <f t="shared" si="4"/>
        <v>#DIV/0!</v>
      </c>
      <c r="S65" s="99"/>
    </row>
    <row r="66" spans="1:19" x14ac:dyDescent="0.2">
      <c r="A66" s="20" t="s">
        <v>441</v>
      </c>
      <c r="B66" s="22"/>
      <c r="C66" s="22"/>
      <c r="D66" s="33">
        <f t="shared" si="5"/>
        <v>0</v>
      </c>
      <c r="E66" s="80">
        <f t="shared" si="2"/>
        <v>0</v>
      </c>
      <c r="F66" s="94"/>
      <c r="G66" s="138"/>
      <c r="H66" s="139"/>
      <c r="I66" s="57">
        <f t="shared" si="6"/>
        <v>0</v>
      </c>
      <c r="J66" s="57">
        <f t="shared" si="0"/>
        <v>0</v>
      </c>
      <c r="K66" s="88"/>
      <c r="L66" s="68"/>
      <c r="M66" s="99"/>
      <c r="N66" s="71"/>
      <c r="O66" s="99"/>
      <c r="P66" s="259" t="e">
        <f t="shared" si="1"/>
        <v>#DIV/0!</v>
      </c>
      <c r="Q66" s="257" t="str">
        <f t="shared" si="3"/>
        <v>FALSE</v>
      </c>
      <c r="R66" s="257" t="e">
        <f t="shared" si="4"/>
        <v>#DIV/0!</v>
      </c>
      <c r="S66" s="99"/>
    </row>
    <row r="67" spans="1:19" x14ac:dyDescent="0.2">
      <c r="A67" s="20" t="s">
        <v>442</v>
      </c>
      <c r="B67" s="22"/>
      <c r="C67" s="22"/>
      <c r="D67" s="33">
        <f t="shared" si="5"/>
        <v>0</v>
      </c>
      <c r="E67" s="80">
        <f t="shared" si="2"/>
        <v>0</v>
      </c>
      <c r="F67" s="94"/>
      <c r="G67" s="138"/>
      <c r="H67" s="139"/>
      <c r="I67" s="57">
        <f t="shared" si="6"/>
        <v>0</v>
      </c>
      <c r="J67" s="57">
        <f t="shared" si="0"/>
        <v>0</v>
      </c>
      <c r="K67" s="88"/>
      <c r="L67" s="68"/>
      <c r="M67" s="99"/>
      <c r="N67" s="71"/>
      <c r="O67" s="99"/>
      <c r="P67" s="259" t="e">
        <f t="shared" si="1"/>
        <v>#DIV/0!</v>
      </c>
      <c r="Q67" s="257" t="str">
        <f t="shared" si="3"/>
        <v>FALSE</v>
      </c>
      <c r="R67" s="257" t="e">
        <f t="shared" si="4"/>
        <v>#DIV/0!</v>
      </c>
      <c r="S67" s="99"/>
    </row>
    <row r="68" spans="1:19" x14ac:dyDescent="0.2">
      <c r="A68" s="49" t="s">
        <v>363</v>
      </c>
      <c r="B68" s="22"/>
      <c r="C68" s="22"/>
      <c r="D68" s="33">
        <f t="shared" si="5"/>
        <v>0</v>
      </c>
      <c r="E68" s="80">
        <f t="shared" si="2"/>
        <v>0</v>
      </c>
      <c r="F68" s="94"/>
      <c r="G68" s="138"/>
      <c r="H68" s="139"/>
      <c r="I68" s="57">
        <f t="shared" si="6"/>
        <v>0</v>
      </c>
      <c r="J68" s="57">
        <f t="shared" si="0"/>
        <v>0</v>
      </c>
      <c r="K68" s="88"/>
      <c r="L68" s="68" t="str">
        <f>IF(AND(M68&lt;&gt;0,D68&gt;D93),"Yes","No")</f>
        <v>No</v>
      </c>
      <c r="M68" s="171">
        <f>SUM(D68+I68)</f>
        <v>0</v>
      </c>
      <c r="N68" s="71"/>
      <c r="O68" s="99"/>
      <c r="P68" s="259" t="e">
        <f t="shared" si="1"/>
        <v>#DIV/0!</v>
      </c>
      <c r="Q68" s="257" t="str">
        <f t="shared" si="3"/>
        <v>FALSE</v>
      </c>
      <c r="R68" s="257" t="e">
        <f t="shared" si="4"/>
        <v>#DIV/0!</v>
      </c>
      <c r="S68" s="99"/>
    </row>
    <row r="69" spans="1:19" x14ac:dyDescent="0.2">
      <c r="A69" s="49" t="s">
        <v>364</v>
      </c>
      <c r="B69" s="22"/>
      <c r="C69" s="22"/>
      <c r="D69" s="33">
        <f t="shared" si="5"/>
        <v>0</v>
      </c>
      <c r="E69" s="80">
        <f t="shared" si="2"/>
        <v>0</v>
      </c>
      <c r="F69" s="94"/>
      <c r="G69" s="138"/>
      <c r="H69" s="139"/>
      <c r="I69" s="57">
        <f t="shared" si="6"/>
        <v>0</v>
      </c>
      <c r="J69" s="57">
        <f t="shared" si="0"/>
        <v>0</v>
      </c>
      <c r="K69" s="88"/>
      <c r="L69" s="68" t="str">
        <f>IF(AND(M69&lt;&gt;0,D69&gt;D94),"Yes","No")</f>
        <v>No</v>
      </c>
      <c r="M69" s="171">
        <f>SUM(D69+I69)</f>
        <v>0</v>
      </c>
      <c r="N69" s="71"/>
      <c r="O69" s="99"/>
      <c r="P69" s="259" t="e">
        <f t="shared" si="1"/>
        <v>#DIV/0!</v>
      </c>
      <c r="Q69" s="257" t="str">
        <f t="shared" si="3"/>
        <v>FALSE</v>
      </c>
      <c r="R69" s="257" t="e">
        <f t="shared" si="4"/>
        <v>#DIV/0!</v>
      </c>
      <c r="S69" s="99"/>
    </row>
    <row r="70" spans="1:19" ht="31.5" x14ac:dyDescent="0.2">
      <c r="A70" s="134" t="s">
        <v>517</v>
      </c>
      <c r="B70" s="22"/>
      <c r="C70" s="22"/>
      <c r="D70" s="33">
        <f t="shared" ref="D70:D76" si="7">B70+C70</f>
        <v>0</v>
      </c>
      <c r="E70" s="80">
        <f t="shared" si="2"/>
        <v>0</v>
      </c>
      <c r="F70" s="94"/>
      <c r="G70" s="138"/>
      <c r="H70" s="139"/>
      <c r="I70" s="57">
        <f t="shared" si="6"/>
        <v>0</v>
      </c>
      <c r="J70" s="57">
        <f t="shared" si="0"/>
        <v>0</v>
      </c>
      <c r="K70" s="88"/>
      <c r="L70" s="68"/>
      <c r="M70" s="99"/>
      <c r="N70" s="71"/>
      <c r="O70" s="99"/>
      <c r="P70" s="259" t="e">
        <f t="shared" si="1"/>
        <v>#DIV/0!</v>
      </c>
      <c r="Q70" s="257" t="str">
        <f t="shared" si="3"/>
        <v>FALSE</v>
      </c>
      <c r="R70" s="257" t="e">
        <f t="shared" si="4"/>
        <v>#DIV/0!</v>
      </c>
      <c r="S70" s="99"/>
    </row>
    <row r="71" spans="1:19" x14ac:dyDescent="0.2">
      <c r="A71" s="17" t="s">
        <v>569</v>
      </c>
      <c r="B71" s="136"/>
      <c r="C71" s="136"/>
      <c r="D71" s="136"/>
      <c r="E71" s="26"/>
      <c r="F71" s="94"/>
      <c r="G71" s="136"/>
      <c r="H71" s="136"/>
      <c r="I71" s="136"/>
      <c r="J71" s="136"/>
      <c r="K71" s="60"/>
      <c r="M71" s="71"/>
      <c r="N71" s="71"/>
      <c r="O71" s="99"/>
      <c r="P71" s="259"/>
      <c r="Q71" s="257"/>
      <c r="R71" s="257"/>
      <c r="S71" s="99"/>
    </row>
    <row r="72" spans="1:19" x14ac:dyDescent="0.2">
      <c r="A72" s="27"/>
      <c r="B72" s="22"/>
      <c r="C72" s="22"/>
      <c r="D72" s="33">
        <f t="shared" si="7"/>
        <v>0</v>
      </c>
      <c r="E72" s="80">
        <f t="shared" ref="E72:E76" si="8">IF($D$77=0,0%,D72/$D$77)</f>
        <v>0</v>
      </c>
      <c r="F72" s="94"/>
      <c r="G72" s="138"/>
      <c r="H72" s="139"/>
      <c r="I72" s="57">
        <f>G72+H72</f>
        <v>0</v>
      </c>
      <c r="J72" s="57">
        <f t="shared" si="0"/>
        <v>0</v>
      </c>
      <c r="K72" s="88"/>
      <c r="O72" s="99"/>
      <c r="P72" s="259" t="e">
        <f t="shared" si="1"/>
        <v>#DIV/0!</v>
      </c>
      <c r="Q72" s="257" t="str">
        <f t="shared" ref="Q72:Q77" si="9">IF(J72&gt;1000,"TRUE","FALSE")</f>
        <v>FALSE</v>
      </c>
      <c r="R72" s="257" t="e">
        <f t="shared" ref="R72:R77" si="10">IF(AND(I72&gt;0,D72&lt;1),"TRUE",IF((J72/D72)&gt;0.1,"TRUE","FALSE"))</f>
        <v>#DIV/0!</v>
      </c>
      <c r="S72" s="99"/>
    </row>
    <row r="73" spans="1:19" x14ac:dyDescent="0.2">
      <c r="A73" s="27"/>
      <c r="B73" s="22"/>
      <c r="C73" s="22"/>
      <c r="D73" s="33">
        <f t="shared" si="7"/>
        <v>0</v>
      </c>
      <c r="E73" s="80">
        <f t="shared" si="8"/>
        <v>0</v>
      </c>
      <c r="F73" s="94"/>
      <c r="G73" s="138"/>
      <c r="H73" s="139"/>
      <c r="I73" s="57">
        <f>G73+H73</f>
        <v>0</v>
      </c>
      <c r="J73" s="57">
        <f t="shared" si="0"/>
        <v>0</v>
      </c>
      <c r="K73" s="88"/>
      <c r="O73" s="99"/>
      <c r="P73" s="259" t="e">
        <f t="shared" si="1"/>
        <v>#DIV/0!</v>
      </c>
      <c r="Q73" s="257" t="str">
        <f t="shared" si="9"/>
        <v>FALSE</v>
      </c>
      <c r="R73" s="257" t="e">
        <f t="shared" si="10"/>
        <v>#DIV/0!</v>
      </c>
      <c r="S73" s="99"/>
    </row>
    <row r="74" spans="1:19" x14ac:dyDescent="0.2">
      <c r="A74" s="27"/>
      <c r="B74" s="22"/>
      <c r="C74" s="22"/>
      <c r="D74" s="33">
        <f t="shared" si="7"/>
        <v>0</v>
      </c>
      <c r="E74" s="80">
        <f t="shared" si="8"/>
        <v>0</v>
      </c>
      <c r="F74" s="94"/>
      <c r="G74" s="138"/>
      <c r="H74" s="139"/>
      <c r="I74" s="57">
        <f>G74+H74</f>
        <v>0</v>
      </c>
      <c r="J74" s="57">
        <f t="shared" si="0"/>
        <v>0</v>
      </c>
      <c r="K74" s="88"/>
      <c r="O74" s="99"/>
      <c r="P74" s="259" t="e">
        <f t="shared" si="1"/>
        <v>#DIV/0!</v>
      </c>
      <c r="Q74" s="257" t="str">
        <f t="shared" si="9"/>
        <v>FALSE</v>
      </c>
      <c r="R74" s="257" t="e">
        <f t="shared" si="10"/>
        <v>#DIV/0!</v>
      </c>
      <c r="S74" s="99"/>
    </row>
    <row r="75" spans="1:19" x14ac:dyDescent="0.2">
      <c r="A75" s="27"/>
      <c r="B75" s="22"/>
      <c r="C75" s="22"/>
      <c r="D75" s="33">
        <f t="shared" si="7"/>
        <v>0</v>
      </c>
      <c r="E75" s="80">
        <f t="shared" si="8"/>
        <v>0</v>
      </c>
      <c r="F75" s="94"/>
      <c r="G75" s="138"/>
      <c r="H75" s="139"/>
      <c r="I75" s="57">
        <f>G75+H75</f>
        <v>0</v>
      </c>
      <c r="J75" s="57">
        <f t="shared" si="0"/>
        <v>0</v>
      </c>
      <c r="K75" s="88"/>
      <c r="O75" s="99"/>
      <c r="P75" s="259" t="e">
        <f t="shared" si="1"/>
        <v>#DIV/0!</v>
      </c>
      <c r="Q75" s="257" t="str">
        <f t="shared" si="9"/>
        <v>FALSE</v>
      </c>
      <c r="R75" s="257" t="e">
        <f t="shared" si="10"/>
        <v>#DIV/0!</v>
      </c>
      <c r="S75" s="99"/>
    </row>
    <row r="76" spans="1:19" ht="16.5" thickBot="1" x14ac:dyDescent="0.25">
      <c r="A76" s="27"/>
      <c r="B76" s="29"/>
      <c r="C76" s="29"/>
      <c r="D76" s="137">
        <f t="shared" si="7"/>
        <v>0</v>
      </c>
      <c r="E76" s="86">
        <f t="shared" si="8"/>
        <v>0</v>
      </c>
      <c r="F76" s="94"/>
      <c r="G76" s="142"/>
      <c r="H76" s="142"/>
      <c r="I76" s="137">
        <f>G76+H76</f>
        <v>0</v>
      </c>
      <c r="J76" s="59">
        <f t="shared" si="0"/>
        <v>0</v>
      </c>
      <c r="K76" s="88"/>
      <c r="O76" s="99"/>
      <c r="P76" s="259" t="e">
        <f t="shared" si="1"/>
        <v>#DIV/0!</v>
      </c>
      <c r="Q76" s="257" t="str">
        <f t="shared" si="9"/>
        <v>FALSE</v>
      </c>
      <c r="R76" s="257" t="e">
        <f t="shared" si="10"/>
        <v>#DIV/0!</v>
      </c>
      <c r="S76" s="99"/>
    </row>
    <row r="77" spans="1:19" ht="31.5" thickBot="1" x14ac:dyDescent="0.25">
      <c r="A77" s="17" t="s">
        <v>570</v>
      </c>
      <c r="B77" s="30">
        <f>SUM(B56:B58,B60:B70,B72:B76)</f>
        <v>0</v>
      </c>
      <c r="C77" s="30">
        <f>SUM(C56:C58,C60:C70,C72:C76)</f>
        <v>0</v>
      </c>
      <c r="D77" s="30">
        <f>SUM(D56:D58,D60:D70,D72:D76)</f>
        <v>0</v>
      </c>
      <c r="E77" s="162">
        <f>IF($D$77=0,0%,SUM(E56:E58,E60:E70,E72:E76))</f>
        <v>0</v>
      </c>
      <c r="F77" s="161"/>
      <c r="G77" s="163">
        <f>SUM(G56:G58,G60:G70,G72:G76)</f>
        <v>0</v>
      </c>
      <c r="H77" s="92">
        <f>SUM(H56:H58,H60:H70,H72:H76)</f>
        <v>0</v>
      </c>
      <c r="I77" s="85">
        <f>SUM(I56:I58,I60:I70,I72:I76)</f>
        <v>0</v>
      </c>
      <c r="J77" s="85">
        <f>SUM(J56:J58,J60:J70,J72:J76)</f>
        <v>0</v>
      </c>
      <c r="K77" s="88"/>
      <c r="O77" s="99"/>
      <c r="P77" s="259" t="e">
        <f t="shared" si="1"/>
        <v>#DIV/0!</v>
      </c>
      <c r="Q77" s="257" t="str">
        <f t="shared" si="9"/>
        <v>FALSE</v>
      </c>
      <c r="R77" s="257" t="e">
        <f t="shared" si="10"/>
        <v>#DIV/0!</v>
      </c>
      <c r="S77" s="99"/>
    </row>
    <row r="78" spans="1:19" ht="5.25" customHeight="1" thickTop="1" x14ac:dyDescent="0.2">
      <c r="A78" s="18"/>
      <c r="B78" s="52"/>
      <c r="C78" s="52"/>
      <c r="D78" s="52"/>
      <c r="E78" s="53"/>
      <c r="F78" s="53"/>
      <c r="G78" s="52"/>
      <c r="H78" s="52"/>
      <c r="I78" s="52"/>
      <c r="J78" s="54"/>
      <c r="L78" s="97"/>
      <c r="O78" s="99"/>
      <c r="P78" s="257"/>
      <c r="Q78" s="257"/>
      <c r="R78" s="257"/>
      <c r="S78" s="99"/>
    </row>
    <row r="79" spans="1:19" ht="15.75" customHeight="1" x14ac:dyDescent="0.2">
      <c r="A79" s="405" t="s">
        <v>338</v>
      </c>
      <c r="B79" s="405"/>
      <c r="C79" s="405"/>
      <c r="D79" s="405"/>
      <c r="E79" s="405"/>
      <c r="F79" s="53"/>
      <c r="G79" s="62"/>
      <c r="H79" s="62"/>
      <c r="I79" s="428" t="str">
        <f>IF(I71&gt;49999.999,"FOOTNOTE REQUIRED - DETAILED DESCRIPTION MANDATORY","")</f>
        <v/>
      </c>
      <c r="J79" s="428"/>
      <c r="K79" s="428"/>
      <c r="L79" s="96"/>
      <c r="O79" s="99"/>
      <c r="P79" s="257"/>
      <c r="Q79" s="257"/>
      <c r="R79" s="257"/>
      <c r="S79" s="99"/>
    </row>
    <row r="80" spans="1:19" ht="15.75" customHeight="1" x14ac:dyDescent="0.2">
      <c r="A80" s="129" t="s">
        <v>339</v>
      </c>
      <c r="B80" s="425" t="s">
        <v>440</v>
      </c>
      <c r="C80" s="425"/>
      <c r="D80" s="425"/>
      <c r="E80" s="425"/>
      <c r="F80" s="53"/>
      <c r="G80" s="61"/>
      <c r="H80" s="61"/>
      <c r="I80" s="428"/>
      <c r="J80" s="428"/>
      <c r="K80" s="428"/>
      <c r="L80" s="68"/>
      <c r="O80" s="99"/>
      <c r="P80" s="257"/>
      <c r="Q80" s="257"/>
      <c r="R80" s="257"/>
      <c r="S80" s="99"/>
    </row>
    <row r="81" spans="1:19" ht="25.5" customHeight="1" x14ac:dyDescent="0.2">
      <c r="A81" s="32" t="s">
        <v>405</v>
      </c>
      <c r="B81" s="417" t="s">
        <v>347</v>
      </c>
      <c r="C81" s="417"/>
      <c r="D81" s="427">
        <v>79</v>
      </c>
      <c r="E81" s="427"/>
      <c r="F81" s="128"/>
      <c r="G81" s="63" t="str">
        <f>IF(B31="United States (Continental)","YES", "NO")</f>
        <v>NO</v>
      </c>
      <c r="H81" s="128"/>
      <c r="I81" s="63"/>
      <c r="L81" s="68"/>
      <c r="O81" s="99"/>
      <c r="P81" s="257"/>
      <c r="Q81" s="257"/>
      <c r="R81" s="257"/>
      <c r="S81" s="99"/>
    </row>
    <row r="82" spans="1:19" ht="28.5" customHeight="1" x14ac:dyDescent="0.2">
      <c r="A82" s="32" t="s">
        <v>406</v>
      </c>
      <c r="B82" s="417" t="s">
        <v>348</v>
      </c>
      <c r="C82" s="417"/>
      <c r="D82" s="427"/>
      <c r="E82" s="427"/>
      <c r="F82" s="128"/>
      <c r="G82" s="63" t="str">
        <f>IF(B31="United States (Hawaii or Alaska)","YES",IF(B31="U.S Possessions &amp; Territories","YES","NO"))</f>
        <v>NO</v>
      </c>
      <c r="H82" s="128"/>
      <c r="I82" s="63"/>
      <c r="L82" s="68"/>
      <c r="O82" s="99"/>
      <c r="P82" s="257"/>
      <c r="Q82" s="257"/>
      <c r="R82" s="257"/>
      <c r="S82" s="99"/>
    </row>
    <row r="83" spans="1:19" ht="25.5" customHeight="1" x14ac:dyDescent="0.2">
      <c r="A83" s="32" t="s">
        <v>343</v>
      </c>
      <c r="B83" s="417" t="s">
        <v>349</v>
      </c>
      <c r="C83" s="417"/>
      <c r="D83" s="427"/>
      <c r="E83" s="427"/>
      <c r="F83" s="128"/>
      <c r="G83" s="63" t="str">
        <f>IF(G81="YES","NO",IF(G82="YES","NO","YES"))</f>
        <v>YES</v>
      </c>
      <c r="H83" s="128"/>
      <c r="I83" s="63"/>
      <c r="L83" s="68"/>
    </row>
    <row r="84" spans="1:19" ht="6" customHeight="1" x14ac:dyDescent="0.2">
      <c r="A84" s="84"/>
      <c r="B84" s="84"/>
      <c r="C84" s="84"/>
      <c r="D84" s="84"/>
      <c r="E84" s="84"/>
      <c r="F84" s="84"/>
      <c r="G84" s="84"/>
      <c r="H84" s="84"/>
      <c r="I84" s="84"/>
      <c r="J84" s="84"/>
      <c r="K84" s="18"/>
    </row>
    <row r="85" spans="1:19" ht="47.25" x14ac:dyDescent="0.2">
      <c r="A85" s="114" t="s">
        <v>400</v>
      </c>
      <c r="B85" s="124" t="s">
        <v>571</v>
      </c>
      <c r="C85" s="118" t="s">
        <v>342</v>
      </c>
      <c r="D85" s="115" t="s">
        <v>352</v>
      </c>
      <c r="E85" s="116" t="s">
        <v>353</v>
      </c>
      <c r="F85" s="18"/>
      <c r="G85" s="19"/>
      <c r="H85" s="125"/>
      <c r="I85" s="83"/>
      <c r="J85" s="18"/>
      <c r="K85" s="18"/>
    </row>
    <row r="86" spans="1:19" ht="34.5" customHeight="1" x14ac:dyDescent="0.2">
      <c r="A86" s="32" t="s">
        <v>344</v>
      </c>
      <c r="B86" s="253"/>
      <c r="C86" s="254">
        <f>IF($B$23="Conference Request",$B$44,$G$44)</f>
        <v>0</v>
      </c>
      <c r="D86" s="160" t="str">
        <f>IFERROR(IF($G$81="yes",VLOOKUP($D$81,'M&amp;IE'!$B$15:$F$20,2),IF($G$83="YES",VLOOKUP($D$83,'M&amp;IE'!$N$5:$R$509,2),IF($G$82="yes",VLOOKUP($D$82,'M&amp;IE'!$Z$5:$AD$509,2)))),"SELECT PER DIEM RATE")</f>
        <v>SELECT PER DIEM RATE</v>
      </c>
      <c r="E86" s="160" t="str">
        <f>IFERROR(IF(B86&gt;0,(B86*D86*C86),"N/A"),"ENTER # OF MEALS SERVED")</f>
        <v>N/A</v>
      </c>
      <c r="F86" s="18"/>
      <c r="G86" s="19"/>
      <c r="H86" s="125"/>
      <c r="I86" s="82"/>
      <c r="J86" s="18"/>
      <c r="K86" s="18"/>
    </row>
    <row r="87" spans="1:19" ht="34.5" customHeight="1" x14ac:dyDescent="0.2">
      <c r="A87" s="32" t="s">
        <v>345</v>
      </c>
      <c r="B87" s="253"/>
      <c r="C87" s="254">
        <f t="shared" ref="C87:C88" si="11">IF($B$23="Conference Request",$B$44,$G$44)</f>
        <v>0</v>
      </c>
      <c r="D87" s="160" t="str">
        <f>IFERROR(IF($G$81="yes",VLOOKUP($D$81,'M&amp;IE'!$B$15:$F$20,3),IF($G$83="YES",VLOOKUP($D$83,'M&amp;IE'!$N$5:$R$509,3),IF($G$82="yes",VLOOKUP($D$82,'M&amp;IE'!$Z$5:$AD$509,3)))),"SELECT PER DIEM RATE")</f>
        <v>SELECT PER DIEM RATE</v>
      </c>
      <c r="E87" s="160" t="str">
        <f t="shared" ref="E87" si="12">IFERROR(IF(B87&gt;0,(B87*D87*C87),"N/A"),"ENTER # OF MEALS SERVED")</f>
        <v>N/A</v>
      </c>
      <c r="F87" s="18"/>
      <c r="G87" s="19"/>
      <c r="H87" s="125"/>
      <c r="I87" s="82"/>
      <c r="J87" s="18"/>
      <c r="K87" s="18"/>
    </row>
    <row r="88" spans="1:19" ht="35.25" customHeight="1" x14ac:dyDescent="0.2">
      <c r="A88" s="32" t="s">
        <v>346</v>
      </c>
      <c r="B88" s="253"/>
      <c r="C88" s="254">
        <f t="shared" si="11"/>
        <v>0</v>
      </c>
      <c r="D88" s="160" t="str">
        <f>IFERROR(IF($G$81="yes",VLOOKUP($D$81,'M&amp;IE'!$B$15:$F$20,4),IF($G$83="YES",VLOOKUP($D$83,'M&amp;IE'!$N$5:$R$509,4),IF($G$82="yes",VLOOKUP($D$82,'M&amp;IE'!$Z$5:$AD$509,4)))),"SELECT PER DIEM RATE")</f>
        <v>SELECT PER DIEM RATE</v>
      </c>
      <c r="E88" s="160" t="str">
        <f>IFERROR(IF(B88&gt;0,(B88*D88*C88),"N/A"),"ENTER # OF MEALS SERVED")</f>
        <v>N/A</v>
      </c>
      <c r="H88" s="71"/>
      <c r="I88" s="82"/>
    </row>
    <row r="89" spans="1:19" ht="6" customHeight="1" x14ac:dyDescent="0.2">
      <c r="A89" s="84"/>
      <c r="B89" s="84"/>
      <c r="C89" s="84"/>
      <c r="D89" s="84"/>
      <c r="E89" s="84"/>
      <c r="F89" s="84"/>
      <c r="G89" s="84"/>
      <c r="H89" s="84"/>
      <c r="I89" s="84"/>
      <c r="J89" s="84"/>
      <c r="K89" s="18"/>
    </row>
    <row r="90" spans="1:19" x14ac:dyDescent="0.2">
      <c r="A90" s="405" t="s">
        <v>361</v>
      </c>
      <c r="B90" s="405"/>
      <c r="C90" s="405"/>
      <c r="D90" s="405"/>
      <c r="H90" s="15"/>
      <c r="I90" s="50"/>
    </row>
    <row r="91" spans="1:19" ht="47.25" x14ac:dyDescent="0.2">
      <c r="A91" s="117" t="s">
        <v>362</v>
      </c>
      <c r="B91" s="118" t="s">
        <v>342</v>
      </c>
      <c r="C91" s="115" t="s">
        <v>352</v>
      </c>
      <c r="D91" s="118" t="s">
        <v>353</v>
      </c>
      <c r="E91" s="99"/>
      <c r="F91" s="99"/>
      <c r="G91" s="120"/>
      <c r="H91" s="99"/>
      <c r="I91" s="127"/>
    </row>
    <row r="92" spans="1:19" ht="31.5" x14ac:dyDescent="0.2">
      <c r="A92" s="17" t="s">
        <v>509</v>
      </c>
      <c r="B92" s="254">
        <f>IF($B$23="Conference Request",$B$44,$G$44)</f>
        <v>0</v>
      </c>
      <c r="C92" s="274">
        <v>31.25</v>
      </c>
      <c r="D92" s="51">
        <f>IF(E92="TRUE",G92,"N/A")</f>
        <v>0</v>
      </c>
      <c r="E92" s="99" t="str">
        <f>IF(B27="YES","N/A","TRUE")</f>
        <v>TRUE</v>
      </c>
      <c r="F92" s="99"/>
      <c r="G92" s="120">
        <f>IF((B92*C92*((B30-B29)+1))&lt;25000,(B92*C92*((B30-B29)+1)),25000)</f>
        <v>0</v>
      </c>
      <c r="J92" s="72"/>
    </row>
    <row r="93" spans="1:19" x14ac:dyDescent="0.2">
      <c r="A93" s="32" t="s">
        <v>427</v>
      </c>
      <c r="B93" s="254">
        <f t="shared" ref="B93:B94" si="13">IF($B$23="Conference Request",$B$44,$G$44)</f>
        <v>0</v>
      </c>
      <c r="C93" s="274">
        <v>62.5</v>
      </c>
      <c r="D93" s="51">
        <f>IF((B93*C93)&lt;11000,(B93*C93),11000)</f>
        <v>0</v>
      </c>
      <c r="E93" s="99"/>
      <c r="F93" s="99"/>
      <c r="G93" s="120"/>
      <c r="H93" s="99"/>
      <c r="I93" s="127"/>
      <c r="J93" s="71"/>
    </row>
    <row r="94" spans="1:19" x14ac:dyDescent="0.2">
      <c r="A94" s="32" t="s">
        <v>428</v>
      </c>
      <c r="B94" s="254">
        <f t="shared" si="13"/>
        <v>0</v>
      </c>
      <c r="C94" s="78">
        <v>250</v>
      </c>
      <c r="D94" s="51">
        <f>IF((B94*C94)&lt;43750,(B94*C94),43750)</f>
        <v>0</v>
      </c>
      <c r="F94" s="126"/>
      <c r="H94" s="126"/>
      <c r="I94" s="127"/>
      <c r="J94" s="71"/>
    </row>
    <row r="95" spans="1:19" ht="6" customHeight="1" x14ac:dyDescent="0.2">
      <c r="A95" s="84"/>
      <c r="B95" s="84"/>
      <c r="C95" s="84"/>
      <c r="D95" s="84"/>
      <c r="E95" s="84"/>
      <c r="F95" s="84"/>
      <c r="G95" s="84"/>
      <c r="H95" s="84"/>
      <c r="I95" s="84"/>
      <c r="J95" s="84"/>
      <c r="K95" s="18"/>
    </row>
    <row r="96" spans="1:19" ht="15.75" customHeight="1" x14ac:dyDescent="0.2">
      <c r="A96" s="405" t="s">
        <v>538</v>
      </c>
      <c r="B96" s="405"/>
      <c r="C96" s="405"/>
      <c r="D96" s="405"/>
      <c r="E96" s="405"/>
      <c r="F96" s="405"/>
      <c r="G96" s="405"/>
      <c r="H96" s="405"/>
      <c r="I96" s="405"/>
      <c r="J96" s="405"/>
      <c r="K96" s="405"/>
    </row>
    <row r="97" spans="1:12" ht="48" customHeight="1" x14ac:dyDescent="0.25">
      <c r="A97" s="17" t="s">
        <v>510</v>
      </c>
      <c r="B97" s="458"/>
      <c r="C97" s="459"/>
      <c r="D97" s="459"/>
      <c r="E97" s="459"/>
      <c r="F97" s="459"/>
      <c r="G97" s="459"/>
      <c r="H97" s="459"/>
      <c r="I97" s="459"/>
      <c r="J97" s="459"/>
      <c r="K97" s="460"/>
      <c r="L97" s="69"/>
    </row>
    <row r="98" spans="1:12" ht="48" customHeight="1" x14ac:dyDescent="0.2">
      <c r="A98" s="32" t="s">
        <v>423</v>
      </c>
      <c r="B98" s="461"/>
      <c r="C98" s="461"/>
      <c r="D98" s="461"/>
      <c r="E98" s="461"/>
      <c r="F98" s="461"/>
      <c r="G98" s="461"/>
      <c r="H98" s="461"/>
      <c r="I98" s="461"/>
      <c r="J98" s="461"/>
      <c r="K98" s="461"/>
    </row>
    <row r="99" spans="1:12" ht="48" customHeight="1" x14ac:dyDescent="0.25">
      <c r="A99" s="32" t="s">
        <v>424</v>
      </c>
      <c r="B99" s="461"/>
      <c r="C99" s="461"/>
      <c r="D99" s="461"/>
      <c r="E99" s="461"/>
      <c r="F99" s="461"/>
      <c r="G99" s="461"/>
      <c r="H99" s="461"/>
      <c r="I99" s="461"/>
      <c r="J99" s="461"/>
      <c r="K99" s="461"/>
      <c r="L99" s="69"/>
    </row>
    <row r="100" spans="1:12" ht="48" customHeight="1" x14ac:dyDescent="0.2">
      <c r="A100" s="32" t="s">
        <v>425</v>
      </c>
      <c r="B100" s="461"/>
      <c r="C100" s="461"/>
      <c r="D100" s="461"/>
      <c r="E100" s="461"/>
      <c r="F100" s="461"/>
      <c r="G100" s="461"/>
      <c r="H100" s="461"/>
      <c r="I100" s="461"/>
      <c r="J100" s="461"/>
      <c r="K100" s="461"/>
    </row>
    <row r="101" spans="1:12" ht="6" customHeight="1" x14ac:dyDescent="0.2">
      <c r="A101" s="84"/>
      <c r="B101" s="84"/>
      <c r="C101" s="84"/>
      <c r="D101" s="84"/>
      <c r="E101" s="84"/>
      <c r="F101" s="84"/>
      <c r="G101" s="84"/>
      <c r="H101" s="84"/>
      <c r="I101" s="84"/>
      <c r="J101" s="84"/>
      <c r="K101" s="18"/>
    </row>
    <row r="102" spans="1:12" ht="15.75" customHeight="1" x14ac:dyDescent="0.2">
      <c r="A102" s="405" t="s">
        <v>539</v>
      </c>
      <c r="B102" s="405"/>
      <c r="C102" s="405"/>
      <c r="D102" s="405"/>
      <c r="E102" s="405"/>
      <c r="F102" s="405"/>
      <c r="G102" s="405"/>
      <c r="H102" s="405"/>
      <c r="I102" s="405"/>
      <c r="J102" s="405"/>
      <c r="K102" s="405"/>
    </row>
    <row r="103" spans="1:12" ht="48" customHeight="1" x14ac:dyDescent="0.2">
      <c r="A103" s="32" t="s">
        <v>403</v>
      </c>
      <c r="B103" s="462"/>
      <c r="C103" s="463"/>
      <c r="D103" s="463"/>
      <c r="E103" s="463"/>
      <c r="F103" s="463"/>
      <c r="G103" s="463"/>
      <c r="H103" s="463"/>
      <c r="I103" s="463"/>
      <c r="J103" s="463"/>
      <c r="K103" s="464"/>
    </row>
    <row r="104" spans="1:12" ht="6" customHeight="1" x14ac:dyDescent="0.2">
      <c r="A104" s="84"/>
      <c r="B104" s="84"/>
      <c r="C104" s="84"/>
      <c r="D104" s="84"/>
      <c r="E104" s="84"/>
      <c r="F104" s="84"/>
      <c r="G104" s="84"/>
      <c r="H104" s="84"/>
      <c r="I104" s="84"/>
      <c r="J104" s="84"/>
      <c r="K104" s="18"/>
    </row>
    <row r="105" spans="1:12" ht="15.75" customHeight="1" x14ac:dyDescent="0.2">
      <c r="A105" s="447" t="s">
        <v>540</v>
      </c>
      <c r="B105" s="448"/>
      <c r="C105" s="448"/>
      <c r="D105" s="448"/>
      <c r="E105" s="448"/>
      <c r="F105" s="448"/>
      <c r="G105" s="448"/>
      <c r="H105" s="448"/>
      <c r="I105" s="448"/>
      <c r="J105" s="448"/>
      <c r="K105" s="449"/>
    </row>
    <row r="106" spans="1:12" ht="30.75" x14ac:dyDescent="0.2">
      <c r="A106" s="37" t="s">
        <v>426</v>
      </c>
      <c r="B106" s="462"/>
      <c r="C106" s="463"/>
      <c r="D106" s="463"/>
      <c r="E106" s="463"/>
      <c r="F106" s="463"/>
      <c r="G106" s="463"/>
      <c r="H106" s="463"/>
      <c r="I106" s="463"/>
      <c r="J106" s="463"/>
      <c r="K106" s="464"/>
    </row>
    <row r="107" spans="1:12" ht="6" customHeight="1" x14ac:dyDescent="0.2">
      <c r="A107" s="84"/>
      <c r="B107" s="84"/>
      <c r="C107" s="84"/>
      <c r="D107" s="84"/>
      <c r="E107" s="84"/>
      <c r="F107" s="84"/>
      <c r="G107" s="84"/>
      <c r="H107" s="84"/>
      <c r="I107" s="84"/>
      <c r="J107" s="84"/>
      <c r="K107" s="18"/>
    </row>
    <row r="108" spans="1:12" x14ac:dyDescent="0.2">
      <c r="A108" s="426" t="s">
        <v>365</v>
      </c>
      <c r="B108" s="426"/>
      <c r="C108" s="426"/>
      <c r="D108" s="426"/>
      <c r="E108" s="426"/>
      <c r="F108" s="426"/>
      <c r="G108" s="426"/>
      <c r="H108" s="426"/>
      <c r="I108" s="426"/>
      <c r="J108" s="426"/>
      <c r="K108" s="426"/>
    </row>
    <row r="109" spans="1:12" ht="47.25" x14ac:dyDescent="0.2">
      <c r="A109" s="119" t="s">
        <v>404</v>
      </c>
      <c r="B109" s="119" t="s">
        <v>525</v>
      </c>
      <c r="C109" s="119" t="s">
        <v>572</v>
      </c>
      <c r="D109" s="119" t="s">
        <v>351</v>
      </c>
      <c r="E109" s="421" t="s">
        <v>350</v>
      </c>
      <c r="F109" s="421"/>
      <c r="G109" s="421"/>
      <c r="H109" s="421"/>
      <c r="I109" s="421"/>
      <c r="J109" s="421"/>
      <c r="K109" s="421"/>
    </row>
    <row r="110" spans="1:12" ht="48" customHeight="1" x14ac:dyDescent="0.2">
      <c r="A110" s="38" t="str">
        <f>IF(B27="Yes", "Multiple - Blanket Request",CONCATENATE("",B36))</f>
        <v/>
      </c>
      <c r="B110" s="39">
        <f>B37</f>
        <v>0</v>
      </c>
      <c r="C110" s="40">
        <f>D77</f>
        <v>0</v>
      </c>
      <c r="D110" s="41" t="s">
        <v>9</v>
      </c>
      <c r="E110" s="416"/>
      <c r="F110" s="416"/>
      <c r="G110" s="416"/>
      <c r="H110" s="416"/>
      <c r="I110" s="416"/>
      <c r="J110" s="416"/>
      <c r="K110" s="416"/>
    </row>
    <row r="111" spans="1:12" ht="48" customHeight="1" x14ac:dyDescent="0.2">
      <c r="A111" s="143"/>
      <c r="B111" s="261"/>
      <c r="C111" s="42"/>
      <c r="D111" s="41" t="str">
        <f t="shared" ref="D111:D116" si="14">IF(A111&gt;0,"NO","")</f>
        <v/>
      </c>
      <c r="E111" s="422"/>
      <c r="F111" s="423"/>
      <c r="G111" s="423"/>
      <c r="H111" s="423"/>
      <c r="I111" s="423"/>
      <c r="J111" s="423"/>
      <c r="K111" s="424"/>
    </row>
    <row r="112" spans="1:12" ht="48" customHeight="1" x14ac:dyDescent="0.2">
      <c r="A112" s="169"/>
      <c r="B112" s="261"/>
      <c r="C112" s="42"/>
      <c r="D112" s="41" t="str">
        <f t="shared" si="14"/>
        <v/>
      </c>
      <c r="E112" s="422"/>
      <c r="F112" s="423"/>
      <c r="G112" s="423"/>
      <c r="H112" s="423"/>
      <c r="I112" s="423"/>
      <c r="J112" s="423"/>
      <c r="K112" s="424"/>
    </row>
    <row r="113" spans="1:18" ht="48" customHeight="1" x14ac:dyDescent="0.2">
      <c r="A113" s="169"/>
      <c r="B113" s="261"/>
      <c r="C113" s="42"/>
      <c r="D113" s="41" t="str">
        <f t="shared" si="14"/>
        <v/>
      </c>
      <c r="E113" s="422"/>
      <c r="F113" s="423"/>
      <c r="G113" s="423"/>
      <c r="H113" s="423"/>
      <c r="I113" s="423"/>
      <c r="J113" s="423"/>
      <c r="K113" s="424"/>
    </row>
    <row r="114" spans="1:18" ht="48" customHeight="1" x14ac:dyDescent="0.2">
      <c r="A114" s="169"/>
      <c r="B114" s="261"/>
      <c r="C114" s="42"/>
      <c r="D114" s="41" t="str">
        <f t="shared" si="14"/>
        <v/>
      </c>
      <c r="E114" s="422"/>
      <c r="F114" s="423"/>
      <c r="G114" s="423"/>
      <c r="H114" s="423"/>
      <c r="I114" s="423"/>
      <c r="J114" s="423"/>
      <c r="K114" s="424"/>
    </row>
    <row r="115" spans="1:18" ht="48" customHeight="1" x14ac:dyDescent="0.2">
      <c r="A115" s="169"/>
      <c r="B115" s="261"/>
      <c r="C115" s="42"/>
      <c r="D115" s="41" t="str">
        <f t="shared" si="14"/>
        <v/>
      </c>
      <c r="E115" s="422"/>
      <c r="F115" s="423"/>
      <c r="G115" s="423"/>
      <c r="H115" s="423"/>
      <c r="I115" s="423"/>
      <c r="J115" s="423"/>
      <c r="K115" s="424"/>
    </row>
    <row r="116" spans="1:18" ht="48" customHeight="1" x14ac:dyDescent="0.2">
      <c r="A116" s="169"/>
      <c r="B116" s="261"/>
      <c r="C116" s="42"/>
      <c r="D116" s="41" t="str">
        <f t="shared" si="14"/>
        <v/>
      </c>
      <c r="E116" s="422"/>
      <c r="F116" s="423"/>
      <c r="G116" s="423"/>
      <c r="H116" s="423"/>
      <c r="I116" s="423"/>
      <c r="J116" s="423"/>
      <c r="K116" s="424"/>
    </row>
    <row r="117" spans="1:18" ht="9" customHeight="1" x14ac:dyDescent="0.2">
      <c r="A117" s="43"/>
      <c r="B117" s="45"/>
      <c r="C117" s="45"/>
      <c r="D117" s="45"/>
      <c r="E117" s="45"/>
      <c r="F117" s="45"/>
      <c r="G117" s="46"/>
      <c r="H117" s="46"/>
      <c r="I117" s="46"/>
    </row>
    <row r="118" spans="1:18" ht="15.75" customHeight="1" x14ac:dyDescent="0.2">
      <c r="A118" s="426" t="s">
        <v>401</v>
      </c>
      <c r="B118" s="426"/>
      <c r="C118" s="426"/>
      <c r="D118" s="426"/>
      <c r="E118" s="45"/>
      <c r="F118" s="45"/>
      <c r="G118" s="34"/>
      <c r="H118" s="34"/>
      <c r="I118" s="34"/>
    </row>
    <row r="119" spans="1:18" s="47" customFormat="1" ht="47.25" customHeight="1" x14ac:dyDescent="0.2">
      <c r="A119" s="144" t="s">
        <v>340</v>
      </c>
      <c r="B119" s="421" t="s">
        <v>341</v>
      </c>
      <c r="C119" s="421"/>
      <c r="D119" s="144" t="s">
        <v>342</v>
      </c>
      <c r="E119" s="45"/>
      <c r="F119" s="45"/>
      <c r="L119" s="67"/>
      <c r="P119" s="258"/>
      <c r="Q119" s="258"/>
      <c r="R119" s="258"/>
    </row>
    <row r="120" spans="1:18" x14ac:dyDescent="0.2">
      <c r="A120" s="133"/>
      <c r="B120" s="416"/>
      <c r="C120" s="416"/>
      <c r="D120" s="28"/>
      <c r="E120" s="45"/>
      <c r="F120" s="45"/>
      <c r="G120" s="15"/>
      <c r="H120" s="15"/>
      <c r="I120" s="15"/>
    </row>
    <row r="121" spans="1:18" x14ac:dyDescent="0.2">
      <c r="A121" s="133"/>
      <c r="B121" s="416"/>
      <c r="C121" s="416"/>
      <c r="D121" s="28"/>
      <c r="E121" s="45"/>
      <c r="F121" s="45"/>
      <c r="G121" s="15"/>
      <c r="H121" s="15"/>
      <c r="I121" s="15"/>
    </row>
    <row r="122" spans="1:18" x14ac:dyDescent="0.2">
      <c r="A122" s="133"/>
      <c r="B122" s="416"/>
      <c r="C122" s="416"/>
      <c r="D122" s="28"/>
      <c r="E122" s="45"/>
      <c r="F122" s="45"/>
      <c r="G122" s="15"/>
      <c r="H122" s="15"/>
      <c r="I122" s="15"/>
    </row>
    <row r="123" spans="1:18" x14ac:dyDescent="0.2">
      <c r="A123" s="133"/>
      <c r="B123" s="416"/>
      <c r="C123" s="416"/>
      <c r="D123" s="28"/>
      <c r="E123" s="45"/>
      <c r="F123" s="45"/>
      <c r="G123" s="15"/>
      <c r="H123" s="15"/>
      <c r="I123" s="15"/>
    </row>
    <row r="124" spans="1:18" x14ac:dyDescent="0.2">
      <c r="A124" s="133"/>
      <c r="B124" s="416"/>
      <c r="C124" s="416"/>
      <c r="D124" s="28"/>
      <c r="E124" s="45"/>
      <c r="F124" s="45"/>
      <c r="G124" s="15"/>
      <c r="H124" s="15"/>
      <c r="I124" s="15"/>
    </row>
    <row r="125" spans="1:18" x14ac:dyDescent="0.2">
      <c r="A125" s="133"/>
      <c r="B125" s="416"/>
      <c r="C125" s="416"/>
      <c r="D125" s="28"/>
      <c r="E125" s="45"/>
      <c r="F125" s="45"/>
      <c r="G125" s="15"/>
      <c r="H125" s="15"/>
      <c r="I125" s="15"/>
    </row>
    <row r="126" spans="1:18" x14ac:dyDescent="0.2">
      <c r="A126" s="133"/>
      <c r="B126" s="416"/>
      <c r="C126" s="416"/>
      <c r="D126" s="28"/>
      <c r="E126" s="45"/>
      <c r="F126" s="45"/>
      <c r="G126" s="15"/>
      <c r="H126" s="15"/>
      <c r="I126" s="15"/>
    </row>
    <row r="127" spans="1:18" x14ac:dyDescent="0.2">
      <c r="A127" s="133"/>
      <c r="B127" s="416"/>
      <c r="C127" s="416"/>
      <c r="D127" s="28"/>
      <c r="E127" s="45"/>
      <c r="F127" s="45"/>
      <c r="G127" s="15"/>
      <c r="H127" s="15"/>
      <c r="I127" s="15"/>
    </row>
    <row r="128" spans="1:18" x14ac:dyDescent="0.2">
      <c r="A128" s="133"/>
      <c r="B128" s="416"/>
      <c r="C128" s="416"/>
      <c r="D128" s="28"/>
      <c r="E128" s="45"/>
      <c r="F128" s="45"/>
      <c r="G128" s="15"/>
      <c r="H128" s="15"/>
      <c r="I128" s="15"/>
    </row>
    <row r="129" spans="1:9" x14ac:dyDescent="0.2">
      <c r="A129" s="133"/>
      <c r="B129" s="416"/>
      <c r="C129" s="416"/>
      <c r="D129" s="28"/>
      <c r="E129" s="45"/>
      <c r="F129" s="45"/>
      <c r="G129" s="15"/>
      <c r="H129" s="15"/>
      <c r="I129" s="15"/>
    </row>
    <row r="130" spans="1:9" x14ac:dyDescent="0.2">
      <c r="A130" s="133"/>
      <c r="B130" s="416"/>
      <c r="C130" s="416"/>
      <c r="D130" s="28"/>
      <c r="E130" s="45"/>
      <c r="F130" s="45"/>
      <c r="G130" s="15"/>
      <c r="H130" s="15"/>
      <c r="I130" s="15"/>
    </row>
    <row r="131" spans="1:9" x14ac:dyDescent="0.2">
      <c r="A131" s="133"/>
      <c r="B131" s="416"/>
      <c r="C131" s="416"/>
      <c r="D131" s="28"/>
      <c r="E131" s="45"/>
      <c r="F131" s="45"/>
      <c r="G131" s="15"/>
      <c r="H131" s="15"/>
      <c r="I131" s="15"/>
    </row>
    <row r="132" spans="1:9" x14ac:dyDescent="0.2">
      <c r="A132" s="133"/>
      <c r="B132" s="416"/>
      <c r="C132" s="416"/>
      <c r="D132" s="28"/>
      <c r="E132" s="45"/>
      <c r="F132" s="45"/>
      <c r="G132" s="15"/>
      <c r="H132" s="15"/>
      <c r="I132" s="15"/>
    </row>
    <row r="133" spans="1:9" x14ac:dyDescent="0.2">
      <c r="A133" s="133"/>
      <c r="B133" s="416"/>
      <c r="C133" s="416"/>
      <c r="D133" s="28"/>
      <c r="E133" s="45"/>
      <c r="F133" s="45"/>
      <c r="G133" s="15"/>
      <c r="H133" s="15"/>
      <c r="I133" s="15"/>
    </row>
    <row r="134" spans="1:9" x14ac:dyDescent="0.2">
      <c r="A134" s="133"/>
      <c r="B134" s="416"/>
      <c r="C134" s="416"/>
      <c r="D134" s="28"/>
      <c r="E134" s="45"/>
      <c r="F134" s="45"/>
      <c r="G134" s="15"/>
      <c r="H134" s="15"/>
      <c r="I134" s="15"/>
    </row>
    <row r="135" spans="1:9" x14ac:dyDescent="0.2">
      <c r="A135" s="133"/>
      <c r="B135" s="416"/>
      <c r="C135" s="416"/>
      <c r="D135" s="28"/>
      <c r="E135" s="45"/>
      <c r="F135" s="45"/>
      <c r="G135" s="15"/>
      <c r="H135" s="15"/>
      <c r="I135" s="15"/>
    </row>
    <row r="136" spans="1:9" x14ac:dyDescent="0.2">
      <c r="A136" s="133"/>
      <c r="B136" s="416"/>
      <c r="C136" s="416"/>
      <c r="D136" s="28"/>
      <c r="E136" s="45"/>
      <c r="F136" s="45"/>
      <c r="G136" s="15"/>
      <c r="H136" s="15"/>
      <c r="I136" s="15"/>
    </row>
    <row r="137" spans="1:9" x14ac:dyDescent="0.2">
      <c r="A137" s="133"/>
      <c r="B137" s="416"/>
      <c r="C137" s="416"/>
      <c r="D137" s="28"/>
      <c r="E137" s="45"/>
      <c r="F137" s="45"/>
      <c r="G137" s="15"/>
      <c r="H137" s="15"/>
      <c r="I137" s="15"/>
    </row>
    <row r="138" spans="1:9" ht="16.5" thickBot="1" x14ac:dyDescent="0.25">
      <c r="A138" s="133"/>
      <c r="B138" s="416"/>
      <c r="C138" s="416"/>
      <c r="D138" s="131"/>
      <c r="E138" s="45"/>
      <c r="F138" s="45"/>
      <c r="G138" s="15"/>
      <c r="H138" s="15"/>
      <c r="I138" s="15"/>
    </row>
    <row r="139" spans="1:9" ht="18.75" customHeight="1" thickBot="1" x14ac:dyDescent="0.25">
      <c r="A139" s="397" t="s">
        <v>514</v>
      </c>
      <c r="B139" s="397"/>
      <c r="C139" s="398"/>
      <c r="D139" s="132">
        <f>SUM(D120:D138)</f>
        <v>0</v>
      </c>
      <c r="E139" s="45"/>
      <c r="F139" s="45"/>
      <c r="G139" s="15"/>
      <c r="H139" s="15"/>
      <c r="I139" s="15"/>
    </row>
    <row r="140" spans="1:9" ht="6" customHeight="1" x14ac:dyDescent="0.2">
      <c r="A140" s="44"/>
      <c r="B140" s="44"/>
      <c r="C140" s="44"/>
      <c r="D140" s="45"/>
      <c r="E140" s="45"/>
      <c r="F140" s="45"/>
      <c r="G140" s="15"/>
      <c r="H140" s="15"/>
      <c r="I140" s="15"/>
    </row>
    <row r="141" spans="1:9" x14ac:dyDescent="0.2">
      <c r="A141" s="31"/>
      <c r="B141" s="35"/>
      <c r="C141" s="35"/>
      <c r="D141" s="35"/>
      <c r="E141" s="35"/>
      <c r="F141" s="35"/>
      <c r="G141" s="34"/>
      <c r="H141" s="34"/>
      <c r="I141" s="34"/>
    </row>
  </sheetData>
  <sheetProtection algorithmName="SHA-512" hashValue="sz3aKkzzGrWre2BDTcd41nEzZLEDgJ70oqkKIpetcV50OloTY7aOARdLspZBDh5VYgEUiXONvm66MRl/7Lof7Q==" saltValue="t+xaA1oIghZO92tNk0hWKw==" spinCount="100000" sheet="1" objects="1" scenarios="1" selectLockedCells="1"/>
  <dataConsolidate/>
  <mergeCells count="104">
    <mergeCell ref="B130:C130"/>
    <mergeCell ref="B131:C131"/>
    <mergeCell ref="B132:C132"/>
    <mergeCell ref="B123:C123"/>
    <mergeCell ref="B124:C124"/>
    <mergeCell ref="B125:C125"/>
    <mergeCell ref="B126:C126"/>
    <mergeCell ref="B9:J9"/>
    <mergeCell ref="B10:J10"/>
    <mergeCell ref="A108:K108"/>
    <mergeCell ref="B97:K97"/>
    <mergeCell ref="B99:K99"/>
    <mergeCell ref="B103:K103"/>
    <mergeCell ref="A102:K102"/>
    <mergeCell ref="B98:K98"/>
    <mergeCell ref="A105:K105"/>
    <mergeCell ref="B106:K106"/>
    <mergeCell ref="B100:K100"/>
    <mergeCell ref="B50:J50"/>
    <mergeCell ref="A49:J49"/>
    <mergeCell ref="B45:E45"/>
    <mergeCell ref="G45:J45"/>
    <mergeCell ref="B38:J38"/>
    <mergeCell ref="G40:J40"/>
    <mergeCell ref="A2:K2"/>
    <mergeCell ref="B28:J28"/>
    <mergeCell ref="G41:J41"/>
    <mergeCell ref="A4:K4"/>
    <mergeCell ref="B21:J21"/>
    <mergeCell ref="A20:J20"/>
    <mergeCell ref="B41:E41"/>
    <mergeCell ref="B40:E40"/>
    <mergeCell ref="B29:J29"/>
    <mergeCell ref="B30:J30"/>
    <mergeCell ref="B31:J31"/>
    <mergeCell ref="B32:J32"/>
    <mergeCell ref="B22:J22"/>
    <mergeCell ref="A8:J8"/>
    <mergeCell ref="B24:J24"/>
    <mergeCell ref="A14:J14"/>
    <mergeCell ref="B11:J11"/>
    <mergeCell ref="B12:J12"/>
    <mergeCell ref="B23:J23"/>
    <mergeCell ref="B18:J18"/>
    <mergeCell ref="B34:J34"/>
    <mergeCell ref="B35:J35"/>
    <mergeCell ref="B36:J36"/>
    <mergeCell ref="B37:J37"/>
    <mergeCell ref="B39:J39"/>
    <mergeCell ref="B17:J17"/>
    <mergeCell ref="B27:J27"/>
    <mergeCell ref="B33:J33"/>
    <mergeCell ref="B15:J15"/>
    <mergeCell ref="B16:J16"/>
    <mergeCell ref="B26:J26"/>
    <mergeCell ref="B25:J25"/>
    <mergeCell ref="G42:J42"/>
    <mergeCell ref="B44:E44"/>
    <mergeCell ref="B43:E43"/>
    <mergeCell ref="G46:J46"/>
    <mergeCell ref="G43:J43"/>
    <mergeCell ref="B119:C119"/>
    <mergeCell ref="B120:C120"/>
    <mergeCell ref="E114:K114"/>
    <mergeCell ref="E115:K115"/>
    <mergeCell ref="E116:K116"/>
    <mergeCell ref="E109:K109"/>
    <mergeCell ref="E110:K110"/>
    <mergeCell ref="E111:K111"/>
    <mergeCell ref="E112:K112"/>
    <mergeCell ref="E113:K113"/>
    <mergeCell ref="B80:E80"/>
    <mergeCell ref="A79:E79"/>
    <mergeCell ref="A118:D118"/>
    <mergeCell ref="D81:E81"/>
    <mergeCell ref="D82:E82"/>
    <mergeCell ref="D83:E83"/>
    <mergeCell ref="B81:C81"/>
    <mergeCell ref="G44:J44"/>
    <mergeCell ref="I79:K80"/>
    <mergeCell ref="A139:C139"/>
    <mergeCell ref="B46:E46"/>
    <mergeCell ref="B42:E42"/>
    <mergeCell ref="A96:K96"/>
    <mergeCell ref="B54:E54"/>
    <mergeCell ref="A54:A55"/>
    <mergeCell ref="G54:K54"/>
    <mergeCell ref="B47:J47"/>
    <mergeCell ref="A90:D90"/>
    <mergeCell ref="A53:K53"/>
    <mergeCell ref="B51:J51"/>
    <mergeCell ref="B127:C127"/>
    <mergeCell ref="B121:C121"/>
    <mergeCell ref="B122:C122"/>
    <mergeCell ref="B138:C138"/>
    <mergeCell ref="B82:C82"/>
    <mergeCell ref="B83:C83"/>
    <mergeCell ref="B133:C133"/>
    <mergeCell ref="B134:C134"/>
    <mergeCell ref="B135:C135"/>
    <mergeCell ref="B136:C136"/>
    <mergeCell ref="B137:C137"/>
    <mergeCell ref="B128:C128"/>
    <mergeCell ref="B129:C129"/>
  </mergeCells>
  <conditionalFormatting sqref="A72">
    <cfRule type="expression" dxfId="124" priority="93">
      <formula>$I$72&gt;0</formula>
    </cfRule>
    <cfRule type="notContainsBlanks" dxfId="123" priority="92">
      <formula>LEN(TRIM(A72))&gt;0</formula>
    </cfRule>
    <cfRule type="expression" dxfId="122" priority="95">
      <formula>$D72&gt;0</formula>
    </cfRule>
  </conditionalFormatting>
  <conditionalFormatting sqref="A72:A73">
    <cfRule type="notContainsBlanks" dxfId="121" priority="94">
      <formula>LEN(TRIM(A72))&gt;0</formula>
    </cfRule>
  </conditionalFormatting>
  <conditionalFormatting sqref="A73">
    <cfRule type="expression" dxfId="120" priority="99">
      <formula>$D73&gt;0</formula>
    </cfRule>
    <cfRule type="expression" dxfId="119" priority="97">
      <formula>$I$73&gt;0</formula>
    </cfRule>
  </conditionalFormatting>
  <conditionalFormatting sqref="A73:A74">
    <cfRule type="notContainsBlanks" dxfId="118" priority="98">
      <formula>LEN(TRIM(A73))&gt;0</formula>
    </cfRule>
  </conditionalFormatting>
  <conditionalFormatting sqref="A74">
    <cfRule type="expression" dxfId="117" priority="103">
      <formula>$D74&gt;0</formula>
    </cfRule>
    <cfRule type="expression" dxfId="116" priority="101">
      <formula>$I$74&gt;0</formula>
    </cfRule>
  </conditionalFormatting>
  <conditionalFormatting sqref="A74:A75">
    <cfRule type="notContainsBlanks" dxfId="115" priority="102">
      <formula>LEN(TRIM(A74))&gt;0</formula>
    </cfRule>
  </conditionalFormatting>
  <conditionalFormatting sqref="A75">
    <cfRule type="expression" dxfId="114" priority="107">
      <formula>$D75&gt;0</formula>
    </cfRule>
    <cfRule type="expression" dxfId="113" priority="105">
      <formula>$I$75&gt;0</formula>
    </cfRule>
  </conditionalFormatting>
  <conditionalFormatting sqref="A75:A76">
    <cfRule type="notContainsBlanks" dxfId="112" priority="106">
      <formula>LEN(TRIM(A75))&gt;0</formula>
    </cfRule>
  </conditionalFormatting>
  <conditionalFormatting sqref="A76">
    <cfRule type="expression" dxfId="111" priority="109">
      <formula>$I$76&gt;0</formula>
    </cfRule>
    <cfRule type="notContainsBlanks" dxfId="110" priority="110">
      <formula>LEN(TRIM(A76))&gt;0</formula>
    </cfRule>
    <cfRule type="expression" dxfId="109" priority="111">
      <formula>$D76&gt;0</formula>
    </cfRule>
  </conditionalFormatting>
  <conditionalFormatting sqref="B86:B88">
    <cfRule type="expression" dxfId="108" priority="61">
      <formula>$B$27="Yes"</formula>
    </cfRule>
    <cfRule type="containsBlanks" dxfId="107" priority="75">
      <formula>LEN(TRIM(B86))=0</formula>
    </cfRule>
    <cfRule type="expression" dxfId="106" priority="74">
      <formula>($D$56+$D$57)&gt;$D$92</formula>
    </cfRule>
    <cfRule type="notContainsBlanks" dxfId="105" priority="73">
      <formula>LEN(TRIM(B86))&gt;0</formula>
    </cfRule>
  </conditionalFormatting>
  <conditionalFormatting sqref="B111:C111">
    <cfRule type="expression" dxfId="104" priority="22">
      <formula>$A$111&lt;&gt;""</formula>
    </cfRule>
  </conditionalFormatting>
  <conditionalFormatting sqref="B111:C116">
    <cfRule type="notContainsBlanks" dxfId="103" priority="1">
      <formula>LEN(TRIM(B111))&gt;0</formula>
    </cfRule>
  </conditionalFormatting>
  <conditionalFormatting sqref="B112:C112">
    <cfRule type="expression" dxfId="102" priority="18">
      <formula>$A$112&lt;&gt;""</formula>
    </cfRule>
  </conditionalFormatting>
  <conditionalFormatting sqref="B113:C113">
    <cfRule type="expression" dxfId="101" priority="14">
      <formula>$A$113&lt;&gt;""</formula>
    </cfRule>
  </conditionalFormatting>
  <conditionalFormatting sqref="B114:C114">
    <cfRule type="expression" dxfId="100" priority="10">
      <formula>$A$114&lt;&gt;""</formula>
    </cfRule>
  </conditionalFormatting>
  <conditionalFormatting sqref="B115:C115">
    <cfRule type="expression" dxfId="99" priority="6">
      <formula>$A$115&lt;&gt;""</formula>
    </cfRule>
  </conditionalFormatting>
  <conditionalFormatting sqref="B116:C116">
    <cfRule type="expression" dxfId="98" priority="2">
      <formula>$A$116&lt;&gt;""</formula>
    </cfRule>
  </conditionalFormatting>
  <conditionalFormatting sqref="B28:D28">
    <cfRule type="expression" dxfId="97" priority="82">
      <formula>$B$27="No"</formula>
    </cfRule>
  </conditionalFormatting>
  <conditionalFormatting sqref="B45:E45">
    <cfRule type="expression" dxfId="96" priority="89">
      <formula>$B$44&gt;0</formula>
    </cfRule>
    <cfRule type="expression" dxfId="95" priority="76">
      <formula>$B$23="Conference Report"</formula>
    </cfRule>
    <cfRule type="notContainsBlanks" dxfId="94" priority="77">
      <formula>LEN(TRIM(B45))&gt;0</formula>
    </cfRule>
    <cfRule type="expression" dxfId="93" priority="846">
      <formula>$B$23=""</formula>
    </cfRule>
    <cfRule type="expression" dxfId="92" priority="90">
      <formula>$B$23="Conference Request"</formula>
    </cfRule>
  </conditionalFormatting>
  <conditionalFormatting sqref="B103:I103 K103">
    <cfRule type="notContainsBlanks" dxfId="91" priority="167">
      <formula>LEN(TRIM(B103))&gt;0</formula>
    </cfRule>
    <cfRule type="expression" dxfId="90" priority="851">
      <formula>(D$60+$D$61+$D$62)&gt;0</formula>
    </cfRule>
  </conditionalFormatting>
  <conditionalFormatting sqref="B24:J24 A39:J39 G41:I44 J42:J44 G45:J46 A50:J51 G56:K77">
    <cfRule type="expression" dxfId="89" priority="26">
      <formula>$B$23="Conference Request"</formula>
    </cfRule>
  </conditionalFormatting>
  <conditionalFormatting sqref="B28:J28">
    <cfRule type="notContainsBlanks" dxfId="88" priority="193">
      <formula>LEN(TRIM(B28))&gt;0</formula>
    </cfRule>
    <cfRule type="expression" dxfId="87" priority="847">
      <formula>$B$27="YES"</formula>
    </cfRule>
  </conditionalFormatting>
  <conditionalFormatting sqref="B29:J33 B36 A79:A83 B80:B83 A85:E85 A86:A88 C86:E88 A92:D92 B93:B94 A97">
    <cfRule type="expression" dxfId="86" priority="44">
      <formula>$B$27="YES"</formula>
    </cfRule>
  </conditionalFormatting>
  <conditionalFormatting sqref="B32:J32">
    <cfRule type="expression" dxfId="85" priority="43">
      <formula>AND(NOT(AND(ISBLANK($B$31),ISBLANK($B$32))),ISERROR(MATCH($B$32,INDIRECT($K$31),FALSE)))</formula>
    </cfRule>
  </conditionalFormatting>
  <conditionalFormatting sqref="B39:J39">
    <cfRule type="expression" dxfId="84" priority="159">
      <formula>$B$23="Conference Request"</formula>
    </cfRule>
  </conditionalFormatting>
  <conditionalFormatting sqref="B50:J51">
    <cfRule type="notContainsBlanks" dxfId="83" priority="56">
      <formula>LEN(TRIM(B50))&gt;0</formula>
    </cfRule>
    <cfRule type="expression" dxfId="82" priority="57">
      <formula>$B$23="Conference Report"</formula>
    </cfRule>
  </conditionalFormatting>
  <conditionalFormatting sqref="B97:K97">
    <cfRule type="expression" dxfId="81" priority="36">
      <formula>$B$27="yes"</formula>
    </cfRule>
    <cfRule type="expression" dxfId="80" priority="72">
      <formula>($D$56+$D$57)&gt;$D$92</formula>
    </cfRule>
  </conditionalFormatting>
  <conditionalFormatting sqref="B97:K100">
    <cfRule type="notContainsBlanks" dxfId="79" priority="65">
      <formula>LEN(TRIM(B97))&gt;0</formula>
    </cfRule>
  </conditionalFormatting>
  <conditionalFormatting sqref="B98:K98">
    <cfRule type="expression" dxfId="78" priority="70">
      <formula>$D$63&gt;0</formula>
    </cfRule>
    <cfRule type="expression" dxfId="77" priority="35">
      <formula>$L$63="No"</formula>
    </cfRule>
  </conditionalFormatting>
  <conditionalFormatting sqref="B99:K99">
    <cfRule type="expression" dxfId="76" priority="34">
      <formula>$L$68="no"</formula>
    </cfRule>
    <cfRule type="expression" dxfId="75" priority="68">
      <formula>$D$68&gt;$D$93</formula>
    </cfRule>
  </conditionalFormatting>
  <conditionalFormatting sqref="B100:K100">
    <cfRule type="expression" dxfId="74" priority="66">
      <formula>$D$69&gt;$D$94</formula>
    </cfRule>
    <cfRule type="expression" dxfId="73" priority="33">
      <formula>$L$69="No"</formula>
    </cfRule>
  </conditionalFormatting>
  <conditionalFormatting sqref="B103:K103">
    <cfRule type="expression" dxfId="72" priority="29">
      <formula>$L$59="SELECT PER DIEM"</formula>
    </cfRule>
  </conditionalFormatting>
  <conditionalFormatting sqref="B106:K106">
    <cfRule type="expression" dxfId="71" priority="81">
      <formula>$B$37="Non-federal"</formula>
    </cfRule>
    <cfRule type="expression" dxfId="70" priority="79">
      <formula>$B$37="Federal"</formula>
    </cfRule>
    <cfRule type="expression" dxfId="69" priority="78">
      <formula>$B$37=""</formula>
    </cfRule>
    <cfRule type="notContainsBlanks" dxfId="68" priority="80">
      <formula>LEN(TRIM(B106))&gt;0</formula>
    </cfRule>
  </conditionalFormatting>
  <conditionalFormatting sqref="D56:D57">
    <cfRule type="expression" dxfId="67" priority="670">
      <formula>$D$56+$D$57&gt;$D$92</formula>
    </cfRule>
  </conditionalFormatting>
  <conditionalFormatting sqref="D60">
    <cfRule type="expression" dxfId="66" priority="785">
      <formula>$D$60&gt;$E$86</formula>
    </cfRule>
  </conditionalFormatting>
  <conditionalFormatting sqref="D61">
    <cfRule type="expression" dxfId="65" priority="776">
      <formula>$D$61&gt;$E$87</formula>
    </cfRule>
  </conditionalFormatting>
  <conditionalFormatting sqref="D62">
    <cfRule type="expression" dxfId="64" priority="777">
      <formula>$D$62&gt;$E$88</formula>
    </cfRule>
  </conditionalFormatting>
  <conditionalFormatting sqref="D63">
    <cfRule type="expression" dxfId="63" priority="151">
      <formula>$D$63&gt;0</formula>
    </cfRule>
  </conditionalFormatting>
  <conditionalFormatting sqref="D68">
    <cfRule type="expression" dxfId="62" priority="604">
      <formula>$D$68&gt;$D$93</formula>
    </cfRule>
  </conditionalFormatting>
  <conditionalFormatting sqref="D69">
    <cfRule type="expression" dxfId="61" priority="605">
      <formula>$D$69&gt;$D$94</formula>
    </cfRule>
  </conditionalFormatting>
  <conditionalFormatting sqref="D81">
    <cfRule type="expression" dxfId="60" priority="62">
      <formula>$G$81="NO"</formula>
    </cfRule>
  </conditionalFormatting>
  <conditionalFormatting sqref="D82">
    <cfRule type="expression" dxfId="59" priority="53">
      <formula>$G$82="NO"</formula>
    </cfRule>
    <cfRule type="expression" dxfId="58" priority="60">
      <formula>$G$82="YES"</formula>
    </cfRule>
  </conditionalFormatting>
  <conditionalFormatting sqref="D139">
    <cfRule type="expression" dxfId="57" priority="225">
      <formula>$D$139=$B$44</formula>
    </cfRule>
    <cfRule type="cellIs" dxfId="56" priority="131" operator="notEqual">
      <formula>$B$44</formula>
    </cfRule>
  </conditionalFormatting>
  <conditionalFormatting sqref="D81:E81">
    <cfRule type="expression" dxfId="55" priority="64">
      <formula>$G$81="YES"</formula>
    </cfRule>
    <cfRule type="notContainsBlanks" dxfId="54" priority="63">
      <formula>LEN(TRIM(D81))&gt;0</formula>
    </cfRule>
  </conditionalFormatting>
  <conditionalFormatting sqref="D81:E82">
    <cfRule type="expression" dxfId="53" priority="41">
      <formula>$B$27="Yes"</formula>
    </cfRule>
  </conditionalFormatting>
  <conditionalFormatting sqref="D81:E83">
    <cfRule type="expression" dxfId="52" priority="27">
      <formula>$B$31="Multiple - Blanket Request"</formula>
    </cfRule>
  </conditionalFormatting>
  <conditionalFormatting sqref="D82:E82">
    <cfRule type="notContainsBlanks" dxfId="51" priority="54">
      <formula>LEN(TRIM(D82))&gt;0</formula>
    </cfRule>
  </conditionalFormatting>
  <conditionalFormatting sqref="D83:E83">
    <cfRule type="expression" dxfId="50" priority="30">
      <formula>$B$31=""</formula>
    </cfRule>
    <cfRule type="expression" dxfId="49" priority="32">
      <formula>$B$23=""</formula>
    </cfRule>
    <cfRule type="expression" dxfId="48" priority="40">
      <formula>B27="Yes"</formula>
    </cfRule>
    <cfRule type="expression" dxfId="47" priority="52">
      <formula>$G$83="YES"</formula>
    </cfRule>
    <cfRule type="notContainsBlanks" dxfId="46" priority="51">
      <formula>LEN(TRIM(D83))&gt;0</formula>
    </cfRule>
    <cfRule type="expression" dxfId="45" priority="50">
      <formula>$G$83="NO"</formula>
    </cfRule>
  </conditionalFormatting>
  <conditionalFormatting sqref="D86:E88">
    <cfRule type="expression" dxfId="44" priority="31">
      <formula>$B$23=""</formula>
    </cfRule>
  </conditionalFormatting>
  <conditionalFormatting sqref="E86:E88 I86:I90 H89">
    <cfRule type="expression" dxfId="43" priority="765">
      <formula>ISERROR($E$86:$E$88)</formula>
    </cfRule>
  </conditionalFormatting>
  <conditionalFormatting sqref="E110:K110">
    <cfRule type="notContainsBlanks" dxfId="42" priority="113" stopIfTrue="1">
      <formula>LEN(TRIM(E110))&gt;0</formula>
    </cfRule>
    <cfRule type="expression" dxfId="41" priority="114">
      <formula>$A$110&lt;&gt;""</formula>
    </cfRule>
  </conditionalFormatting>
  <conditionalFormatting sqref="E111:K116">
    <cfRule type="notContainsBlanks" dxfId="40" priority="117">
      <formula>LEN(TRIM(E111))&gt;0</formula>
    </cfRule>
    <cfRule type="expression" dxfId="39" priority="118">
      <formula>$D111="NO"</formula>
    </cfRule>
  </conditionalFormatting>
  <conditionalFormatting sqref="G45:J45">
    <cfRule type="expression" dxfId="38" priority="87">
      <formula>$G$44&gt;0</formula>
    </cfRule>
    <cfRule type="notContainsBlanks" dxfId="37" priority="85">
      <formula>LEN(TRIM(G45))&gt;0</formula>
    </cfRule>
  </conditionalFormatting>
  <conditionalFormatting sqref="I56:I57">
    <cfRule type="expression" dxfId="36" priority="671">
      <formula>$I$56+$I$57&gt;$D$92</formula>
    </cfRule>
  </conditionalFormatting>
  <conditionalFormatting sqref="I60">
    <cfRule type="expression" dxfId="35" priority="778">
      <formula>$I$60&gt;$E$86</formula>
    </cfRule>
  </conditionalFormatting>
  <conditionalFormatting sqref="I61">
    <cfRule type="expression" dxfId="34" priority="779">
      <formula>$I$61&gt;$E$87</formula>
    </cfRule>
  </conditionalFormatting>
  <conditionalFormatting sqref="I62">
    <cfRule type="expression" dxfId="33" priority="780">
      <formula>$I$62&gt;$E$88</formula>
    </cfRule>
  </conditionalFormatting>
  <conditionalFormatting sqref="I63">
    <cfRule type="expression" dxfId="32" priority="149">
      <formula>$I$63&gt;0</formula>
    </cfRule>
  </conditionalFormatting>
  <conditionalFormatting sqref="I68">
    <cfRule type="expression" dxfId="31" priority="608">
      <formula>$I$68&gt;$D$93</formula>
    </cfRule>
  </conditionalFormatting>
  <conditionalFormatting sqref="I69">
    <cfRule type="expression" dxfId="30" priority="609">
      <formula>$I$69&gt;$D$94</formula>
    </cfRule>
  </conditionalFormatting>
  <conditionalFormatting sqref="I71">
    <cfRule type="expression" dxfId="29" priority="42">
      <formula>$I$71&gt;49999.9999</formula>
    </cfRule>
  </conditionalFormatting>
  <conditionalFormatting sqref="I79">
    <cfRule type="containsText" dxfId="28" priority="25" operator="containsText" text="Footnote Required">
      <formula>NOT(ISERROR(SEARCH("Footnote Required",I79)))</formula>
    </cfRule>
  </conditionalFormatting>
  <conditionalFormatting sqref="K56">
    <cfRule type="expression" dxfId="27" priority="684">
      <formula>$P$56="TRUE"</formula>
    </cfRule>
  </conditionalFormatting>
  <conditionalFormatting sqref="K56:K57">
    <cfRule type="expression" dxfId="26" priority="676">
      <formula>$I$56+$I$57&gt;$D$92</formula>
    </cfRule>
  </conditionalFormatting>
  <conditionalFormatting sqref="K56:K58 K60:K70 K72:K76">
    <cfRule type="notContainsBlanks" dxfId="25" priority="55">
      <formula>LEN(TRIM(K56))&gt;0</formula>
    </cfRule>
  </conditionalFormatting>
  <conditionalFormatting sqref="K57">
    <cfRule type="expression" dxfId="24" priority="685">
      <formula>$P$57="TRUE"</formula>
    </cfRule>
  </conditionalFormatting>
  <conditionalFormatting sqref="K58">
    <cfRule type="expression" dxfId="23" priority="686">
      <formula>$P$58="TRUE"</formula>
    </cfRule>
  </conditionalFormatting>
  <conditionalFormatting sqref="K60">
    <cfRule type="expression" dxfId="22" priority="793">
      <formula>$I$60&gt;$E$86</formula>
    </cfRule>
    <cfRule type="expression" dxfId="21" priority="794">
      <formula>$P$60="TRUE"</formula>
    </cfRule>
  </conditionalFormatting>
  <conditionalFormatting sqref="K61">
    <cfRule type="expression" dxfId="20" priority="795">
      <formula>$I$61&gt;$E$87</formula>
    </cfRule>
    <cfRule type="expression" dxfId="19" priority="796">
      <formula>$P$61="TRUE"</formula>
    </cfRule>
  </conditionalFormatting>
  <conditionalFormatting sqref="K62">
    <cfRule type="expression" dxfId="18" priority="814">
      <formula>$I$62&gt;$E$88</formula>
    </cfRule>
    <cfRule type="expression" dxfId="17" priority="815">
      <formula>$P$62="TRUE"</formula>
    </cfRule>
  </conditionalFormatting>
  <conditionalFormatting sqref="K63">
    <cfRule type="expression" dxfId="16" priority="692">
      <formula>$P$63="TRUE"</formula>
    </cfRule>
    <cfRule type="expression" dxfId="15" priority="691">
      <formula>$I$63&gt;0</formula>
    </cfRule>
  </conditionalFormatting>
  <conditionalFormatting sqref="K64">
    <cfRule type="expression" dxfId="14" priority="693">
      <formula>$P$64="TRUE"</formula>
    </cfRule>
  </conditionalFormatting>
  <conditionalFormatting sqref="K65">
    <cfRule type="expression" dxfId="13" priority="694">
      <formula>$P$65="TRUE"</formula>
    </cfRule>
  </conditionalFormatting>
  <conditionalFormatting sqref="K66">
    <cfRule type="expression" dxfId="12" priority="695">
      <formula>$P$66="TRUE"</formula>
    </cfRule>
  </conditionalFormatting>
  <conditionalFormatting sqref="K67">
    <cfRule type="expression" dxfId="11" priority="696">
      <formula>$P$67="TRUE"</formula>
    </cfRule>
  </conditionalFormatting>
  <conditionalFormatting sqref="K68">
    <cfRule type="expression" dxfId="10" priority="697">
      <formula>$I$68&gt;$D$93</formula>
    </cfRule>
    <cfRule type="expression" dxfId="9" priority="698">
      <formula>$P$68="TRUE"</formula>
    </cfRule>
  </conditionalFormatting>
  <conditionalFormatting sqref="K69">
    <cfRule type="expression" dxfId="8" priority="699">
      <formula>$I$69&gt;$D$94</formula>
    </cfRule>
    <cfRule type="expression" dxfId="7" priority="700">
      <formula>$P$69="TRUE"</formula>
    </cfRule>
  </conditionalFormatting>
  <conditionalFormatting sqref="K70">
    <cfRule type="expression" dxfId="6" priority="701">
      <formula>$P$70="TRUE"</formula>
    </cfRule>
  </conditionalFormatting>
  <conditionalFormatting sqref="K72">
    <cfRule type="expression" dxfId="5" priority="702">
      <formula>$P$72="TRUE"</formula>
    </cfRule>
  </conditionalFormatting>
  <conditionalFormatting sqref="K73">
    <cfRule type="expression" dxfId="4" priority="703">
      <formula>$P$73="TRUE"</formula>
    </cfRule>
  </conditionalFormatting>
  <conditionalFormatting sqref="K74">
    <cfRule type="expression" dxfId="3" priority="704">
      <formula>$P$74="TRUE"</formula>
    </cfRule>
  </conditionalFormatting>
  <conditionalFormatting sqref="K75">
    <cfRule type="expression" dxfId="2" priority="705">
      <formula>$P$75="TRUE"</formula>
    </cfRule>
  </conditionalFormatting>
  <conditionalFormatting sqref="K76">
    <cfRule type="expression" dxfId="1" priority="706">
      <formula>$P$76="TRUE"</formula>
    </cfRule>
  </conditionalFormatting>
  <conditionalFormatting sqref="K77">
    <cfRule type="expression" dxfId="0" priority="707">
      <formula>$P$77="TRUE"</formula>
    </cfRule>
  </conditionalFormatting>
  <dataValidations xWindow="719" yWindow="844" count="38">
    <dataValidation type="date" operator="greaterThanOrEqual" allowBlank="1" showInputMessage="1" showErrorMessage="1" sqref="B30:J30" xr:uid="{00000000-0002-0000-0000-000000000000}">
      <formula1>B29</formula1>
    </dataValidation>
    <dataValidation type="date" operator="lessThanOrEqual" allowBlank="1" showInputMessage="1" showErrorMessage="1" sqref="B29:J29" xr:uid="{00000000-0002-0000-0000-000001000000}">
      <formula1>B30</formula1>
    </dataValidation>
    <dataValidation allowBlank="1" showInputMessage="1" showErrorMessage="1" error="Meals provided cannot exceed total number of attendees * total number of days conference held" sqref="B86:B88" xr:uid="{00000000-0002-0000-0000-000002000000}"/>
    <dataValidation type="whole" allowBlank="1" showInputMessage="1" showErrorMessage="1" error="Numeric Format Must Be Used For This Cell" sqref="D120:D139" xr:uid="{00000000-0002-0000-0000-000003000000}">
      <formula1>0</formula1>
      <formula2>1E+33</formula2>
    </dataValidation>
    <dataValidation type="textLength" allowBlank="1" showInputMessage="1" showErrorMessage="1" error="Error: Exceeds Maximum Text Length of 255 Characters" sqref="B103:K103 E110:F116 K56:K77 B34:J34 B97:K100" xr:uid="{00000000-0002-0000-0000-000004000000}">
      <formula1>0</formula1>
      <formula2>255</formula2>
    </dataValidation>
    <dataValidation allowBlank="1" showInputMessage="1" showErrorMessage="1" prompt="Provide the total estimated cost of this facility" sqref="C109" xr:uid="{00000000-0002-0000-0000-000005000000}"/>
    <dataValidation type="decimal" allowBlank="1" showInputMessage="1" showErrorMessage="1" error="Invalid Entry: Only numeric values may be entered" sqref="C110:C116" xr:uid="{00000000-0002-0000-0000-000006000000}">
      <formula1>0</formula1>
      <formula2>1E+29</formula2>
    </dataValidation>
    <dataValidation allowBlank="1" showInputMessage="1" showErrorMessage="1" prompt="Choose from drop down if the facility considered is a Federal or non-Federal facility" sqref="B109" xr:uid="{00000000-0002-0000-0000-000007000000}"/>
    <dataValidation allowBlank="1" showInputMessage="1" showErrorMessage="1" prompt="Provide the name and location of the facilities considered for this conference" sqref="A109" xr:uid="{00000000-0002-0000-0000-000008000000}"/>
    <dataValidation type="decimal" allowBlank="1" showInputMessage="1" showErrorMessage="1" sqref="B71:D71 B77:D78 G71:J71 G77:J78" xr:uid="{00000000-0002-0000-0000-000009000000}">
      <formula1>0</formula1>
      <formula2>9.99999999999999E+30</formula2>
    </dataValidation>
    <dataValidation type="decimal" allowBlank="1" showInputMessage="1" showErrorMessage="1" error="Numeric format must be used for this cell" sqref="B60:C60 D61:D70 I60:I70 B62:C63 G60:G69 G58 B58:C58 B75:C75 B73:C73" xr:uid="{00000000-0002-0000-0000-00000A000000}">
      <formula1>0</formula1>
      <formula2>9.99999999999999E+29</formula2>
    </dataValidation>
    <dataValidation type="decimal" allowBlank="1" showInputMessage="1" showErrorMessage="1" error="Numeric format must be used for this cell" sqref="B76:D76 G76" xr:uid="{00000000-0002-0000-0000-00000B000000}">
      <formula1>0</formula1>
      <formula2>9.99999999999999E+26</formula2>
    </dataValidation>
    <dataValidation type="decimal" allowBlank="1" showInputMessage="1" showErrorMessage="1" error="Numeric format must be used for this cell" sqref="B74:C74 B65:C65" xr:uid="{00000000-0002-0000-0000-00000C000000}">
      <formula1>0</formula1>
      <formula2>9.99999999999999E+27</formula2>
    </dataValidation>
    <dataValidation type="decimal" allowBlank="1" showInputMessage="1" showErrorMessage="1" error="Numeric format must be used for this cell" sqref="B72:D72 I72:I76 G72:G75 B67:C67 D73:D75" xr:uid="{00000000-0002-0000-0000-00000D000000}">
      <formula1>0</formula1>
      <formula2>9.99999999999999E+33</formula2>
    </dataValidation>
    <dataValidation allowBlank="1" showInputMessage="1" showErrorMessage="1" error="Numeric format must be used for this cell" sqref="J72:J76 J56:J58 J60:J70" xr:uid="{00000000-0002-0000-0000-00000E000000}"/>
    <dataValidation type="decimal" allowBlank="1" showInputMessage="1" showErrorMessage="1" error="Numeric format must be used for this cell" sqref="I56:I58 D60 D56:D58 G56:H56 B68:C70 B56:C56 H57:H58 H60:H70 H72:H76 G70" xr:uid="{00000000-0002-0000-0000-00000F000000}">
      <formula1>0</formula1>
      <formula2>9.99999999999999E+25</formula2>
    </dataValidation>
    <dataValidation type="decimal" allowBlank="1" showInputMessage="1" showErrorMessage="1" error="Numeric format must be used for this cell" promptTitle=" " sqref="B64:C64" xr:uid="{00000000-0002-0000-0000-000010000000}">
      <formula1>0</formula1>
      <formula2>9.99999999999999E+31</formula2>
    </dataValidation>
    <dataValidation type="decimal" allowBlank="1" showInputMessage="1" showErrorMessage="1" error="Numeric format must be used for this cell" sqref="B66:C66" xr:uid="{00000000-0002-0000-0000-000011000000}">
      <formula1>0</formula1>
      <formula2>9.99999999999999E+36</formula2>
    </dataValidation>
    <dataValidation type="decimal" allowBlank="1" showInputMessage="1" showErrorMessage="1" error="Numeric format must be used for this cell" sqref="B61:C61" xr:uid="{00000000-0002-0000-0000-000012000000}">
      <formula1>0</formula1>
      <formula2>9.99999999999999E+28</formula2>
    </dataValidation>
    <dataValidation type="decimal" allowBlank="1" showInputMessage="1" showErrorMessage="1" error="Numeric format must be used for this cell" sqref="B57:C57 G57" xr:uid="{00000000-0002-0000-0000-000013000000}">
      <formula1>0</formula1>
      <formula2>9.99999999999999E+21</formula2>
    </dataValidation>
    <dataValidation type="whole" operator="greaterThanOrEqual" allowBlank="1" showInputMessage="1" showErrorMessage="1" error="Numeric format must be used for this cell" sqref="B41:I43 J42:J43" xr:uid="{00000000-0002-0000-0000-000015000000}">
      <formula1>0</formula1>
    </dataValidation>
    <dataValidation type="textLength" allowBlank="1" showInputMessage="1" showErrorMessage="1" sqref="B26:J26" xr:uid="{00000000-0002-0000-0000-000016000000}">
      <formula1>0</formula1>
      <formula2>255</formula2>
    </dataValidation>
    <dataValidation allowBlank="1" showErrorMessage="1" sqref="B15:D18" xr:uid="{00000000-0002-0000-0000-000017000000}"/>
    <dataValidation allowBlank="1" showInputMessage="1" showErrorMessage="1" prompt="Provide a short description for why this facility was or was not chosen " sqref="E109:K109" xr:uid="{00000000-0002-0000-0000-000018000000}"/>
    <dataValidation type="whole" operator="lessThanOrEqual" allowBlank="1" showInputMessage="1" showErrorMessage="1" error="EXCEEDS TOTAL NUMBER OF ATTENDEES" sqref="B45:E45" xr:uid="{00000000-0002-0000-0000-000019000000}">
      <formula1>B44</formula1>
    </dataValidation>
    <dataValidation type="list" allowBlank="1" showInputMessage="1" showErrorMessage="1" error="SELECT CORRECT LOCATION" sqref="B32:J32" xr:uid="{00000000-0002-0000-0000-00001A000000}">
      <formula1>INDIRECT($K$31)</formula1>
    </dataValidation>
    <dataValidation type="whole" operator="lessThanOrEqual" allowBlank="1" showInputMessage="1" showErrorMessage="1" error="EXCEEDS TOTAL ATTENDEES_x000a_" sqref="G45:J45" xr:uid="{00000000-0002-0000-0000-00001B000000}">
      <formula1>G44</formula1>
    </dataValidation>
    <dataValidation type="list" showInputMessage="1" showErrorMessage="1" sqref="B22:J22" xr:uid="{00000000-0002-0000-0000-00001C000000}">
      <formula1>Component</formula1>
    </dataValidation>
    <dataValidation type="list" showInputMessage="1" showErrorMessage="1" sqref="B27:J27" xr:uid="{00000000-0002-0000-0000-00001D000000}">
      <formula1>Blanket</formula1>
    </dataValidation>
    <dataValidation type="list" showInputMessage="1" showErrorMessage="1" sqref="B23:J23" xr:uid="{00000000-0002-0000-0000-00001E000000}">
      <formula1>Form_Type</formula1>
    </dataValidation>
    <dataValidation type="list" showInputMessage="1" showErrorMessage="1" sqref="D83:E83" xr:uid="{00000000-0002-0000-0000-00001F000000}">
      <formula1>DOS</formula1>
    </dataValidation>
    <dataValidation type="list" showInputMessage="1" showErrorMessage="1" sqref="B31:J31" xr:uid="{00000000-0002-0000-0000-000021000000}">
      <formula1>Country</formula1>
    </dataValidation>
    <dataValidation type="list" showInputMessage="1" showErrorMessage="1" sqref="D82:E82" xr:uid="{00000000-0002-0000-0000-000022000000}">
      <formula1>DOD</formula1>
    </dataValidation>
    <dataValidation type="list" showInputMessage="1" showErrorMessage="1" sqref="B38:J38" xr:uid="{00000000-0002-0000-0000-000023000000}">
      <formula1>CA</formula1>
    </dataValidation>
    <dataValidation type="list" showInputMessage="1" showErrorMessage="1" sqref="B37:J37 B111:B116" xr:uid="{00000000-0002-0000-0000-000024000000}">
      <formula1>Facility_Type</formula1>
    </dataValidation>
    <dataValidation type="list" showInputMessage="1" showErrorMessage="1" sqref="B50:J50" xr:uid="{00000000-0002-0000-0000-000025000000}">
      <formula1>Procurement</formula1>
    </dataValidation>
    <dataValidation type="list" showInputMessage="1" showErrorMessage="1" sqref="B51:J51" xr:uid="{00000000-0002-0000-0000-000026000000}">
      <formula1>Research</formula1>
    </dataValidation>
    <dataValidation type="list" showInputMessage="1" showErrorMessage="1" sqref="B106:K106" xr:uid="{00000000-0002-0000-0000-000027000000}">
      <formula1>Just_Non_Fed</formula1>
    </dataValidation>
  </dataValidations>
  <hyperlinks>
    <hyperlink ref="B81" r:id="rId1" xr:uid="{00000000-0004-0000-0000-000000000000}"/>
    <hyperlink ref="B82" r:id="rId2" xr:uid="{00000000-0004-0000-0000-000001000000}"/>
    <hyperlink ref="B83" r:id="rId3" xr:uid="{00000000-0004-0000-0000-000002000000}"/>
  </hyperlinks>
  <printOptions horizontalCentered="1"/>
  <pageMargins left="0.25" right="0" top="0.25" bottom="0.5" header="0.25" footer="0.25"/>
  <pageSetup paperSize="5" scale="74" fitToHeight="6" orientation="landscape" r:id="rId4"/>
  <headerFooter>
    <oddHeader xml:space="preserve">&amp;R                     </oddHeader>
    <oddFooter>&amp;LDOJ-Sponsored Conference Request and Report Form_Version 5
Release Date: 11/15/22&amp;CReturn To:  JMD Finance Staff, TSG at   &amp;UConference.and.Non-Federal.Center@usdoj.gov&amp;RAttachment 1
&amp;A
&amp;P of &amp;N</oddFooter>
  </headerFooter>
  <rowBreaks count="5" manualBreakCount="5">
    <brk id="33" max="12" man="1"/>
    <brk id="52" max="12" man="1"/>
    <brk id="77" max="12" man="1"/>
    <brk id="100" max="12" man="1"/>
    <brk id="117" max="16383" man="1"/>
  </rowBreaks>
  <drawing r:id="rId5"/>
  <extLst>
    <ext xmlns:x14="http://schemas.microsoft.com/office/spreadsheetml/2009/9/main" uri="{CCE6A557-97BC-4b89-ADB6-D9C93CAAB3DF}">
      <x14:dataValidations xmlns:xm="http://schemas.microsoft.com/office/excel/2006/main" xWindow="719" yWindow="844" count="2">
        <x14:dataValidation type="list" showErrorMessage="1" xr:uid="{00000000-0002-0000-0000-000014000000}">
          <x14:formula1>
            <xm:f>'Drop-downs '!$S$4:$S$28</xm:f>
          </x14:formula1>
          <xm:sqref>B39:J39</xm:sqref>
        </x14:dataValidation>
        <x14:dataValidation type="list" showInputMessage="1" showErrorMessage="1" xr:uid="{00000000-0002-0000-0000-000020000000}">
          <x14:formula1>
            <xm:f>'Drop-downs '!$V$4:$V$9</xm:f>
          </x14:formula1>
          <xm:sqref>D81:E81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F3967-07EB-47E1-BA47-155E0303AC6B}">
  <dimension ref="A1:N58"/>
  <sheetViews>
    <sheetView zoomScale="80" zoomScaleNormal="80" workbookViewId="0">
      <selection sqref="A1:D1"/>
    </sheetView>
  </sheetViews>
  <sheetFormatPr defaultColWidth="9.140625" defaultRowHeight="12.75" x14ac:dyDescent="0.2"/>
  <cols>
    <col min="1" max="1" width="48.42578125" style="320" customWidth="1"/>
    <col min="2" max="2" width="25.85546875" style="280" customWidth="1"/>
    <col min="3" max="3" width="99.140625" style="279" customWidth="1"/>
    <col min="4" max="4" width="9.42578125" style="280" customWidth="1"/>
    <col min="5" max="5" width="24.140625" style="280" customWidth="1"/>
    <col min="6" max="16384" width="9.140625" style="280"/>
  </cols>
  <sheetData>
    <row r="1" spans="1:14" s="276" customFormat="1" ht="15.75" x14ac:dyDescent="0.2">
      <c r="A1" s="468" t="s">
        <v>625</v>
      </c>
      <c r="B1" s="468"/>
      <c r="C1" s="468"/>
      <c r="D1" s="468"/>
      <c r="E1" s="275"/>
      <c r="F1" s="275"/>
      <c r="G1" s="275"/>
      <c r="H1" s="275"/>
      <c r="I1" s="275"/>
      <c r="J1" s="275"/>
      <c r="K1" s="275"/>
      <c r="L1" s="275"/>
      <c r="M1" s="275"/>
      <c r="N1" s="275"/>
    </row>
    <row r="2" spans="1:14" ht="13.5" thickBot="1" x14ac:dyDescent="0.25">
      <c r="A2" s="277"/>
      <c r="B2" s="278"/>
      <c r="D2" s="278"/>
      <c r="E2" s="278"/>
      <c r="F2" s="278"/>
      <c r="G2" s="278"/>
      <c r="H2" s="278"/>
      <c r="I2" s="278"/>
      <c r="J2" s="278"/>
      <c r="K2" s="278"/>
      <c r="L2" s="278"/>
      <c r="M2" s="278"/>
      <c r="N2" s="278"/>
    </row>
    <row r="3" spans="1:14" s="276" customFormat="1" ht="15.75" x14ac:dyDescent="0.25">
      <c r="A3" s="469" t="s">
        <v>626</v>
      </c>
      <c r="B3" s="470"/>
      <c r="C3" s="471"/>
      <c r="E3" s="281"/>
      <c r="F3" s="281"/>
      <c r="G3" s="281"/>
      <c r="H3" s="281"/>
      <c r="I3" s="281"/>
      <c r="J3" s="281"/>
      <c r="K3" s="281"/>
      <c r="L3" s="281"/>
      <c r="M3" s="281"/>
      <c r="N3" s="281"/>
    </row>
    <row r="4" spans="1:14" s="286" customFormat="1" ht="15" x14ac:dyDescent="0.2">
      <c r="A4" s="282" t="s">
        <v>627</v>
      </c>
      <c r="B4" s="283" t="s">
        <v>628</v>
      </c>
      <c r="C4" s="284" t="s">
        <v>629</v>
      </c>
      <c r="D4" s="285"/>
      <c r="E4" s="285"/>
      <c r="F4" s="285"/>
      <c r="G4" s="285"/>
      <c r="H4" s="285"/>
      <c r="I4" s="285"/>
      <c r="J4" s="285"/>
      <c r="K4" s="285"/>
      <c r="L4" s="285"/>
      <c r="M4" s="285"/>
      <c r="N4" s="285"/>
    </row>
    <row r="5" spans="1:14" x14ac:dyDescent="0.2">
      <c r="A5" s="287" t="s">
        <v>630</v>
      </c>
      <c r="B5" s="288"/>
      <c r="C5" s="289"/>
      <c r="D5" s="278"/>
      <c r="E5" s="278"/>
      <c r="F5" s="278"/>
      <c r="G5" s="278"/>
      <c r="H5" s="278"/>
      <c r="I5" s="278"/>
      <c r="J5" s="278"/>
      <c r="K5" s="278"/>
      <c r="L5" s="278"/>
      <c r="M5" s="278"/>
      <c r="N5" s="278"/>
    </row>
    <row r="6" spans="1:14" x14ac:dyDescent="0.2">
      <c r="A6" s="287" t="s">
        <v>631</v>
      </c>
      <c r="B6" s="288"/>
      <c r="C6" s="289"/>
      <c r="D6" s="278"/>
      <c r="E6" s="278"/>
      <c r="F6" s="278"/>
      <c r="G6" s="278"/>
      <c r="H6" s="278"/>
      <c r="I6" s="278"/>
      <c r="J6" s="278"/>
      <c r="K6" s="278"/>
      <c r="L6" s="278"/>
      <c r="M6" s="278"/>
      <c r="N6" s="278"/>
    </row>
    <row r="7" spans="1:14" ht="26.25" thickBot="1" x14ac:dyDescent="0.25">
      <c r="A7" s="290" t="s">
        <v>632</v>
      </c>
      <c r="B7" s="291"/>
      <c r="C7" s="292"/>
      <c r="D7" s="278"/>
      <c r="E7" s="278"/>
      <c r="F7" s="278"/>
      <c r="G7" s="278"/>
      <c r="H7" s="278"/>
      <c r="I7" s="278"/>
      <c r="J7" s="278"/>
      <c r="K7" s="278"/>
      <c r="L7" s="278"/>
      <c r="M7" s="278"/>
    </row>
    <row r="8" spans="1:14" ht="12.75" customHeight="1" x14ac:dyDescent="0.2">
      <c r="A8" s="277"/>
      <c r="B8" s="278"/>
      <c r="E8" s="278"/>
      <c r="F8" s="278"/>
      <c r="G8" s="278"/>
      <c r="H8" s="278"/>
      <c r="I8" s="278"/>
      <c r="J8" s="278"/>
      <c r="K8" s="278"/>
      <c r="L8" s="278"/>
      <c r="M8" s="278"/>
      <c r="N8" s="278"/>
    </row>
    <row r="9" spans="1:14" ht="13.5" thickBot="1" x14ac:dyDescent="0.25">
      <c r="A9" s="293" t="s">
        <v>633</v>
      </c>
      <c r="B9" s="278"/>
      <c r="E9" s="278"/>
      <c r="F9" s="278"/>
      <c r="G9" s="278"/>
      <c r="H9" s="278"/>
      <c r="I9" s="278"/>
      <c r="J9" s="278"/>
      <c r="K9" s="278"/>
      <c r="L9" s="278"/>
      <c r="M9" s="278"/>
      <c r="N9" s="278"/>
    </row>
    <row r="10" spans="1:14" s="276" customFormat="1" ht="16.5" thickBot="1" x14ac:dyDescent="0.3">
      <c r="A10" s="472" t="s">
        <v>634</v>
      </c>
      <c r="B10" s="473"/>
      <c r="C10" s="474"/>
      <c r="E10" s="281"/>
      <c r="F10" s="281"/>
      <c r="G10" s="281"/>
      <c r="H10" s="281"/>
      <c r="I10" s="281"/>
      <c r="J10" s="281"/>
      <c r="K10" s="281"/>
      <c r="L10" s="281"/>
      <c r="M10" s="281"/>
      <c r="N10" s="281"/>
    </row>
    <row r="11" spans="1:14" s="297" customFormat="1" ht="15" x14ac:dyDescent="0.25">
      <c r="A11" s="294" t="s">
        <v>635</v>
      </c>
      <c r="B11" s="295" t="s">
        <v>636</v>
      </c>
      <c r="C11" s="296" t="s">
        <v>637</v>
      </c>
      <c r="E11" s="298"/>
      <c r="F11" s="298"/>
      <c r="G11" s="298"/>
      <c r="H11" s="298"/>
      <c r="I11" s="298"/>
      <c r="J11" s="298"/>
      <c r="K11" s="298"/>
      <c r="L11" s="298"/>
      <c r="M11" s="298"/>
      <c r="N11" s="298"/>
    </row>
    <row r="12" spans="1:14" ht="63.75" x14ac:dyDescent="0.2">
      <c r="A12" s="299"/>
      <c r="B12" s="288"/>
      <c r="C12" s="300" t="s">
        <v>638</v>
      </c>
      <c r="E12" s="278"/>
      <c r="F12" s="278"/>
      <c r="G12" s="278"/>
      <c r="H12" s="278"/>
      <c r="I12" s="278"/>
      <c r="J12" s="278"/>
      <c r="K12" s="278"/>
      <c r="L12" s="278"/>
      <c r="M12" s="278"/>
      <c r="N12" s="278"/>
    </row>
    <row r="13" spans="1:14" x14ac:dyDescent="0.2">
      <c r="A13" s="301"/>
      <c r="B13" s="302"/>
      <c r="C13" s="303"/>
      <c r="E13" s="278"/>
      <c r="F13" s="278"/>
      <c r="G13" s="278"/>
      <c r="H13" s="278"/>
      <c r="I13" s="278"/>
      <c r="J13" s="278"/>
      <c r="K13" s="278"/>
      <c r="L13" s="278"/>
      <c r="M13" s="278"/>
      <c r="N13" s="278"/>
    </row>
    <row r="14" spans="1:14" x14ac:dyDescent="0.2">
      <c r="A14" s="287" t="s">
        <v>639</v>
      </c>
      <c r="B14" s="304">
        <v>0</v>
      </c>
      <c r="C14" s="305"/>
      <c r="E14" s="278"/>
      <c r="F14" s="278"/>
      <c r="G14" s="278"/>
      <c r="H14" s="278"/>
      <c r="I14" s="278"/>
      <c r="J14" s="278"/>
      <c r="K14" s="278"/>
      <c r="L14" s="278"/>
      <c r="M14" s="278"/>
      <c r="N14" s="278"/>
    </row>
    <row r="15" spans="1:14" x14ac:dyDescent="0.2">
      <c r="A15" s="287" t="s">
        <v>640</v>
      </c>
      <c r="B15" s="304">
        <v>0</v>
      </c>
      <c r="C15" s="305"/>
      <c r="E15" s="278"/>
      <c r="F15" s="278"/>
      <c r="G15" s="278"/>
      <c r="H15" s="278"/>
      <c r="I15" s="278"/>
      <c r="J15" s="278"/>
      <c r="K15" s="278"/>
      <c r="L15" s="278"/>
      <c r="M15" s="278"/>
      <c r="N15" s="278"/>
    </row>
    <row r="16" spans="1:14" ht="25.5" x14ac:dyDescent="0.2">
      <c r="A16" s="287" t="s">
        <v>641</v>
      </c>
      <c r="B16" s="306">
        <f>SUM(B14+B15)</f>
        <v>0</v>
      </c>
      <c r="C16" s="305" t="s">
        <v>642</v>
      </c>
      <c r="E16" s="278"/>
      <c r="F16" s="278"/>
      <c r="G16" s="278"/>
      <c r="H16" s="278"/>
      <c r="I16" s="278"/>
      <c r="J16" s="278"/>
      <c r="K16" s="278"/>
      <c r="L16" s="278"/>
      <c r="M16" s="278"/>
      <c r="N16" s="278"/>
    </row>
    <row r="17" spans="1:14" x14ac:dyDescent="0.2">
      <c r="A17" s="287" t="s">
        <v>643</v>
      </c>
      <c r="B17" s="304">
        <v>0</v>
      </c>
      <c r="C17" s="305"/>
      <c r="E17" s="278"/>
      <c r="F17" s="278"/>
      <c r="G17" s="278"/>
      <c r="H17" s="278"/>
      <c r="I17" s="278"/>
      <c r="J17" s="278"/>
      <c r="K17" s="278"/>
      <c r="L17" s="278"/>
      <c r="M17" s="278"/>
      <c r="N17" s="278"/>
    </row>
    <row r="18" spans="1:14" x14ac:dyDescent="0.2">
      <c r="A18" s="287" t="s">
        <v>644</v>
      </c>
      <c r="B18" s="304">
        <v>0</v>
      </c>
      <c r="C18" s="307"/>
      <c r="E18" s="278"/>
      <c r="F18" s="278"/>
      <c r="G18" s="278"/>
      <c r="H18" s="278"/>
      <c r="I18" s="278"/>
      <c r="J18" s="278"/>
      <c r="K18" s="278"/>
      <c r="L18" s="278"/>
      <c r="M18" s="278"/>
      <c r="N18" s="278"/>
    </row>
    <row r="19" spans="1:14" x14ac:dyDescent="0.2">
      <c r="A19" s="287" t="s">
        <v>645</v>
      </c>
      <c r="B19" s="304">
        <v>0</v>
      </c>
      <c r="C19" s="305"/>
      <c r="E19" s="278"/>
      <c r="F19" s="278"/>
      <c r="G19" s="278"/>
      <c r="H19" s="278"/>
      <c r="I19" s="278"/>
      <c r="J19" s="278"/>
      <c r="K19" s="278"/>
      <c r="L19" s="278"/>
      <c r="M19" s="278"/>
      <c r="N19" s="278"/>
    </row>
    <row r="20" spans="1:14" x14ac:dyDescent="0.2">
      <c r="A20" s="287" t="s">
        <v>646</v>
      </c>
      <c r="B20" s="304">
        <v>0</v>
      </c>
      <c r="C20" s="305"/>
      <c r="E20" s="278"/>
      <c r="F20" s="278"/>
      <c r="G20" s="278"/>
      <c r="H20" s="278"/>
      <c r="I20" s="278"/>
      <c r="J20" s="278"/>
      <c r="K20" s="278"/>
      <c r="L20" s="278"/>
      <c r="M20" s="278"/>
      <c r="N20" s="278"/>
    </row>
    <row r="21" spans="1:14" x14ac:dyDescent="0.2">
      <c r="A21" s="287" t="s">
        <v>647</v>
      </c>
      <c r="B21" s="304">
        <v>0</v>
      </c>
      <c r="C21" s="305"/>
      <c r="E21" s="278"/>
      <c r="F21" s="278"/>
      <c r="G21" s="278"/>
      <c r="H21" s="278"/>
      <c r="I21" s="278"/>
      <c r="J21" s="278"/>
      <c r="K21" s="278"/>
      <c r="L21" s="278"/>
      <c r="M21" s="278"/>
      <c r="N21" s="278"/>
    </row>
    <row r="22" spans="1:14" x14ac:dyDescent="0.2">
      <c r="A22" s="287" t="s">
        <v>648</v>
      </c>
      <c r="B22" s="304">
        <v>0</v>
      </c>
      <c r="C22" s="305"/>
      <c r="E22" s="278"/>
      <c r="F22" s="278"/>
      <c r="G22" s="278"/>
      <c r="H22" s="278"/>
      <c r="I22" s="278"/>
      <c r="J22" s="278"/>
      <c r="K22" s="278"/>
      <c r="L22" s="278"/>
      <c r="M22" s="278"/>
      <c r="N22" s="278"/>
    </row>
    <row r="23" spans="1:14" x14ac:dyDescent="0.2">
      <c r="A23" s="287" t="s">
        <v>649</v>
      </c>
      <c r="B23" s="304">
        <v>0</v>
      </c>
      <c r="C23" s="308"/>
      <c r="E23" s="278"/>
      <c r="F23" s="278"/>
      <c r="G23" s="278"/>
      <c r="H23" s="278"/>
      <c r="I23" s="278"/>
      <c r="J23" s="278"/>
      <c r="K23" s="278"/>
      <c r="L23" s="278"/>
      <c r="M23" s="278"/>
      <c r="N23" s="278"/>
    </row>
    <row r="24" spans="1:14" x14ac:dyDescent="0.2">
      <c r="A24" s="287" t="s">
        <v>650</v>
      </c>
      <c r="B24" s="304">
        <v>0</v>
      </c>
      <c r="C24" s="305"/>
      <c r="E24" s="278"/>
      <c r="F24" s="278"/>
      <c r="G24" s="278"/>
      <c r="H24" s="278"/>
      <c r="I24" s="278"/>
      <c r="J24" s="278"/>
      <c r="K24" s="278"/>
      <c r="L24" s="278"/>
      <c r="M24" s="278"/>
      <c r="N24" s="278"/>
    </row>
    <row r="25" spans="1:14" x14ac:dyDescent="0.2">
      <c r="A25" s="287" t="s">
        <v>651</v>
      </c>
      <c r="B25" s="304">
        <v>0</v>
      </c>
      <c r="C25" s="305"/>
      <c r="E25" s="278"/>
      <c r="F25" s="278"/>
      <c r="G25" s="278"/>
      <c r="H25" s="278"/>
      <c r="I25" s="278"/>
      <c r="J25" s="278"/>
      <c r="K25" s="278"/>
      <c r="L25" s="278"/>
      <c r="M25" s="278"/>
      <c r="N25" s="278"/>
    </row>
    <row r="26" spans="1:14" x14ac:dyDescent="0.2">
      <c r="A26" s="287" t="s">
        <v>652</v>
      </c>
      <c r="B26" s="304">
        <v>0</v>
      </c>
      <c r="C26" s="305"/>
      <c r="E26" s="278"/>
      <c r="F26" s="278"/>
      <c r="G26" s="278"/>
      <c r="H26" s="278"/>
      <c r="I26" s="278"/>
      <c r="J26" s="278"/>
      <c r="K26" s="278"/>
      <c r="L26" s="278"/>
      <c r="M26" s="278"/>
      <c r="N26" s="278"/>
    </row>
    <row r="27" spans="1:14" x14ac:dyDescent="0.2">
      <c r="A27" s="287" t="s">
        <v>653</v>
      </c>
      <c r="B27" s="304">
        <v>0</v>
      </c>
      <c r="C27" s="305"/>
      <c r="E27" s="278"/>
      <c r="F27" s="278"/>
      <c r="G27" s="278"/>
      <c r="H27" s="278"/>
      <c r="I27" s="278"/>
      <c r="J27" s="278"/>
      <c r="K27" s="278"/>
      <c r="L27" s="278"/>
      <c r="M27" s="278"/>
      <c r="N27" s="278"/>
    </row>
    <row r="28" spans="1:14" x14ac:dyDescent="0.2">
      <c r="A28" s="287" t="s">
        <v>654</v>
      </c>
      <c r="B28" s="304">
        <v>0</v>
      </c>
      <c r="C28" s="305"/>
      <c r="E28" s="278"/>
      <c r="F28" s="278"/>
      <c r="G28" s="278"/>
      <c r="H28" s="278"/>
      <c r="I28" s="278"/>
      <c r="J28" s="278"/>
      <c r="K28" s="278"/>
      <c r="L28" s="278"/>
      <c r="M28" s="278"/>
      <c r="N28" s="278"/>
    </row>
    <row r="29" spans="1:14" x14ac:dyDescent="0.2">
      <c r="A29" s="287" t="s">
        <v>655</v>
      </c>
      <c r="B29" s="304">
        <v>0</v>
      </c>
      <c r="C29" s="305"/>
      <c r="E29" s="278"/>
      <c r="F29" s="278"/>
      <c r="G29" s="278"/>
      <c r="H29" s="278"/>
      <c r="I29" s="278"/>
      <c r="J29" s="278"/>
      <c r="K29" s="278"/>
      <c r="L29" s="278"/>
      <c r="M29" s="278"/>
      <c r="N29" s="278"/>
    </row>
    <row r="30" spans="1:14" x14ac:dyDescent="0.2">
      <c r="A30" s="287" t="s">
        <v>656</v>
      </c>
      <c r="B30" s="304">
        <v>0</v>
      </c>
      <c r="C30" s="305"/>
      <c r="E30" s="278"/>
      <c r="F30" s="278"/>
      <c r="G30" s="278"/>
      <c r="H30" s="278"/>
      <c r="I30" s="278"/>
      <c r="J30" s="278"/>
      <c r="K30" s="278"/>
      <c r="L30" s="278"/>
      <c r="M30" s="278"/>
      <c r="N30" s="278"/>
    </row>
    <row r="31" spans="1:14" x14ac:dyDescent="0.2">
      <c r="A31" s="301" t="s">
        <v>657</v>
      </c>
      <c r="B31" s="304"/>
      <c r="C31" s="305"/>
      <c r="E31" s="278"/>
      <c r="F31" s="278"/>
      <c r="G31" s="278"/>
      <c r="H31" s="278"/>
      <c r="I31" s="278"/>
      <c r="J31" s="278"/>
      <c r="K31" s="278"/>
      <c r="L31" s="278"/>
      <c r="M31" s="278"/>
      <c r="N31" s="278"/>
    </row>
    <row r="32" spans="1:14" x14ac:dyDescent="0.2">
      <c r="A32" s="287" t="s">
        <v>658</v>
      </c>
      <c r="B32" s="304">
        <v>0</v>
      </c>
      <c r="C32" s="305"/>
      <c r="E32" s="278"/>
      <c r="F32" s="278"/>
      <c r="G32" s="278"/>
      <c r="H32" s="278"/>
      <c r="I32" s="278"/>
      <c r="J32" s="278"/>
      <c r="K32" s="278"/>
      <c r="L32" s="278"/>
      <c r="M32" s="278"/>
      <c r="N32" s="278"/>
    </row>
    <row r="33" spans="1:14" x14ac:dyDescent="0.2">
      <c r="A33" s="287" t="s">
        <v>659</v>
      </c>
      <c r="B33" s="304">
        <v>0</v>
      </c>
      <c r="C33" s="305"/>
      <c r="E33" s="278"/>
      <c r="F33" s="278"/>
      <c r="G33" s="278"/>
      <c r="H33" s="278"/>
      <c r="I33" s="278"/>
      <c r="J33" s="278"/>
      <c r="K33" s="278"/>
      <c r="L33" s="278"/>
      <c r="M33" s="278"/>
      <c r="N33" s="278"/>
    </row>
    <row r="34" spans="1:14" x14ac:dyDescent="0.2">
      <c r="A34" s="287"/>
      <c r="B34" s="304">
        <v>0</v>
      </c>
      <c r="C34" s="308"/>
      <c r="E34" s="278"/>
      <c r="F34" s="278"/>
      <c r="G34" s="278"/>
      <c r="H34" s="278"/>
      <c r="I34" s="278"/>
      <c r="J34" s="278"/>
      <c r="K34" s="278"/>
      <c r="L34" s="278"/>
      <c r="M34" s="278"/>
      <c r="N34" s="278"/>
    </row>
    <row r="35" spans="1:14" x14ac:dyDescent="0.2">
      <c r="A35" s="299"/>
      <c r="B35" s="304">
        <v>0</v>
      </c>
      <c r="C35" s="308"/>
      <c r="E35" s="278"/>
      <c r="F35" s="278"/>
      <c r="G35" s="278"/>
      <c r="H35" s="278"/>
      <c r="I35" s="278"/>
      <c r="J35" s="278"/>
      <c r="K35" s="278"/>
      <c r="L35" s="278"/>
      <c r="M35" s="278"/>
      <c r="N35" s="278"/>
    </row>
    <row r="36" spans="1:14" x14ac:dyDescent="0.2">
      <c r="A36" s="299"/>
      <c r="B36" s="304">
        <v>0</v>
      </c>
      <c r="C36" s="308"/>
      <c r="E36" s="278"/>
      <c r="F36" s="278"/>
      <c r="G36" s="278"/>
      <c r="H36" s="278"/>
      <c r="I36" s="278"/>
      <c r="J36" s="278"/>
      <c r="K36" s="278"/>
      <c r="L36" s="278"/>
      <c r="M36" s="278"/>
      <c r="N36" s="278"/>
    </row>
    <row r="37" spans="1:14" ht="13.5" thickBot="1" x14ac:dyDescent="0.25">
      <c r="A37" s="309" t="s">
        <v>660</v>
      </c>
      <c r="B37" s="310">
        <f>SUM(B16:B36)</f>
        <v>0</v>
      </c>
      <c r="C37" s="311" t="s">
        <v>642</v>
      </c>
      <c r="E37" s="278"/>
      <c r="F37" s="278"/>
      <c r="G37" s="278"/>
      <c r="H37" s="278"/>
      <c r="I37" s="278"/>
      <c r="J37" s="278"/>
      <c r="K37" s="278"/>
      <c r="L37" s="278"/>
      <c r="M37" s="278"/>
      <c r="N37" s="278"/>
    </row>
    <row r="38" spans="1:14" x14ac:dyDescent="0.2">
      <c r="A38" s="277"/>
      <c r="B38" s="312"/>
      <c r="C38" s="313"/>
      <c r="E38" s="278"/>
      <c r="F38" s="278"/>
      <c r="G38" s="278"/>
      <c r="H38" s="278"/>
      <c r="I38" s="278"/>
      <c r="J38" s="278"/>
      <c r="K38" s="278"/>
      <c r="L38" s="278"/>
      <c r="M38" s="278"/>
      <c r="N38" s="278"/>
    </row>
    <row r="39" spans="1:14" x14ac:dyDescent="0.2">
      <c r="A39" s="277"/>
      <c r="C39" s="313"/>
      <c r="E39" s="278"/>
      <c r="F39" s="278"/>
      <c r="G39" s="278"/>
      <c r="H39" s="278"/>
      <c r="I39" s="278"/>
      <c r="J39" s="278"/>
      <c r="K39" s="278"/>
      <c r="L39" s="278"/>
      <c r="M39" s="278"/>
      <c r="N39" s="278"/>
    </row>
    <row r="40" spans="1:14" x14ac:dyDescent="0.2">
      <c r="A40" s="314"/>
      <c r="C40" s="315"/>
      <c r="D40" s="278"/>
      <c r="E40" s="278"/>
      <c r="F40" s="278"/>
      <c r="G40" s="278"/>
      <c r="H40" s="278"/>
      <c r="I40" s="278"/>
      <c r="J40" s="278"/>
      <c r="K40" s="278"/>
      <c r="L40" s="278"/>
      <c r="M40" s="278"/>
      <c r="N40" s="278"/>
    </row>
    <row r="41" spans="1:14" x14ac:dyDescent="0.2">
      <c r="A41" s="277"/>
      <c r="B41" s="312"/>
      <c r="C41" s="313"/>
      <c r="D41" s="278"/>
      <c r="E41" s="278"/>
      <c r="F41" s="278"/>
      <c r="G41" s="278"/>
      <c r="H41" s="278"/>
      <c r="I41" s="278"/>
      <c r="J41" s="278"/>
      <c r="K41" s="278"/>
      <c r="L41" s="278"/>
      <c r="M41" s="278"/>
      <c r="N41" s="278"/>
    </row>
    <row r="42" spans="1:14" x14ac:dyDescent="0.2">
      <c r="A42" s="316"/>
      <c r="B42" s="278"/>
      <c r="C42" s="313"/>
      <c r="D42" s="278"/>
      <c r="E42" s="278"/>
      <c r="F42" s="278"/>
      <c r="G42" s="278"/>
      <c r="H42" s="278"/>
      <c r="I42" s="278"/>
      <c r="J42" s="278"/>
      <c r="K42" s="278"/>
      <c r="L42" s="278"/>
      <c r="M42" s="278"/>
      <c r="N42" s="278"/>
    </row>
    <row r="43" spans="1:14" x14ac:dyDescent="0.2">
      <c r="A43" s="317"/>
      <c r="B43" s="278"/>
      <c r="C43" s="313"/>
      <c r="D43" s="278"/>
      <c r="E43" s="278"/>
      <c r="F43" s="278"/>
      <c r="G43" s="278"/>
      <c r="H43" s="278"/>
      <c r="I43" s="278"/>
      <c r="J43" s="278"/>
      <c r="K43" s="278"/>
      <c r="L43" s="278"/>
      <c r="M43" s="278"/>
      <c r="N43" s="278"/>
    </row>
    <row r="44" spans="1:14" x14ac:dyDescent="0.2">
      <c r="A44" s="277"/>
      <c r="B44" s="278"/>
      <c r="C44" s="313"/>
      <c r="D44" s="278"/>
      <c r="E44" s="278"/>
      <c r="F44" s="278"/>
      <c r="G44" s="278"/>
      <c r="H44" s="278"/>
      <c r="I44" s="278"/>
      <c r="J44" s="278"/>
      <c r="K44" s="278"/>
      <c r="L44" s="278"/>
      <c r="M44" s="278"/>
      <c r="N44" s="278"/>
    </row>
    <row r="48" spans="1:14" ht="13.5" customHeight="1" x14ac:dyDescent="0.2">
      <c r="A48" s="318"/>
      <c r="B48" s="319"/>
      <c r="C48" s="315"/>
      <c r="D48" s="319"/>
      <c r="E48" s="319"/>
      <c r="F48" s="319"/>
      <c r="G48" s="319"/>
      <c r="H48" s="319"/>
      <c r="I48" s="319"/>
    </row>
    <row r="49" spans="1:4" x14ac:dyDescent="0.2">
      <c r="A49" s="318"/>
      <c r="B49" s="319"/>
      <c r="C49" s="315"/>
    </row>
    <row r="50" spans="1:4" x14ac:dyDescent="0.2">
      <c r="A50" s="277"/>
      <c r="B50" s="278"/>
      <c r="C50" s="313"/>
      <c r="D50" s="278"/>
    </row>
    <row r="51" spans="1:4" x14ac:dyDescent="0.2">
      <c r="A51" s="277"/>
      <c r="B51" s="278"/>
      <c r="C51" s="313"/>
      <c r="D51" s="278"/>
    </row>
    <row r="52" spans="1:4" x14ac:dyDescent="0.2">
      <c r="A52" s="277"/>
      <c r="B52" s="278"/>
      <c r="C52" s="313"/>
      <c r="D52" s="278"/>
    </row>
    <row r="53" spans="1:4" x14ac:dyDescent="0.2">
      <c r="A53" s="277"/>
      <c r="B53" s="278"/>
      <c r="C53" s="313"/>
      <c r="D53" s="278"/>
    </row>
    <row r="54" spans="1:4" x14ac:dyDescent="0.2">
      <c r="A54" s="277"/>
      <c r="B54" s="278"/>
      <c r="C54" s="313"/>
      <c r="D54" s="278"/>
    </row>
    <row r="55" spans="1:4" x14ac:dyDescent="0.2">
      <c r="A55" s="277"/>
      <c r="B55" s="278"/>
      <c r="C55" s="313"/>
      <c r="D55" s="278"/>
    </row>
    <row r="56" spans="1:4" x14ac:dyDescent="0.2">
      <c r="A56" s="277"/>
      <c r="B56" s="278"/>
      <c r="C56" s="313"/>
      <c r="D56" s="278"/>
    </row>
    <row r="57" spans="1:4" x14ac:dyDescent="0.2">
      <c r="A57" s="277"/>
      <c r="B57" s="278"/>
      <c r="C57" s="313"/>
      <c r="D57" s="278"/>
    </row>
    <row r="58" spans="1:4" x14ac:dyDescent="0.2">
      <c r="A58" s="277"/>
      <c r="B58" s="278"/>
      <c r="C58" s="313"/>
      <c r="D58" s="278"/>
    </row>
  </sheetData>
  <mergeCells count="3">
    <mergeCell ref="A1:D1"/>
    <mergeCell ref="A3:C3"/>
    <mergeCell ref="A10:C10"/>
  </mergeCells>
  <dataValidations count="3">
    <dataValidation type="list" allowBlank="1" showInputMessage="1" showErrorMessage="1" sqref="B6" xr:uid="{8F5E1488-0A6D-406C-92BF-EB20D8C6A70B}">
      <formula1>"Local, Regional, National"</formula1>
    </dataValidation>
    <dataValidation type="list" allowBlank="1" showInputMessage="1" showErrorMessage="1" sqref="B5" xr:uid="{BAB74B31-B8D4-432E-8F01-56F63D2DB82D}">
      <formula1>"Yes,No"</formula1>
    </dataValidation>
    <dataValidation type="list" allowBlank="1" showInputMessage="1" showErrorMessage="1" sqref="B7" xr:uid="{7A2755F6-D509-4E7C-998D-6309A1FDDAA9}">
      <formula1>"Yes, No"</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BC845-45F0-49A6-9DD1-29C62743D9BC}">
  <dimension ref="A1:H68"/>
  <sheetViews>
    <sheetView zoomScale="80" zoomScaleNormal="80" workbookViewId="0">
      <selection sqref="A1:H1"/>
    </sheetView>
  </sheetViews>
  <sheetFormatPr defaultColWidth="9.140625" defaultRowHeight="12.75" x14ac:dyDescent="0.2"/>
  <cols>
    <col min="1" max="1" width="24.140625" style="349" customWidth="1"/>
    <col min="2" max="2" width="34.7109375" style="280" customWidth="1"/>
    <col min="3" max="3" width="37.5703125" style="280" customWidth="1"/>
    <col min="4" max="4" width="11.42578125" style="350" customWidth="1"/>
    <col min="5" max="5" width="9.42578125" style="351" customWidth="1"/>
    <col min="6" max="6" width="17" style="352" customWidth="1"/>
    <col min="7" max="7" width="63.5703125" style="331" customWidth="1"/>
    <col min="8" max="8" width="33.5703125" style="280" customWidth="1"/>
    <col min="9" max="16384" width="9.140625" style="280"/>
  </cols>
  <sheetData>
    <row r="1" spans="1:8" ht="15.75" x14ac:dyDescent="0.2">
      <c r="A1" s="484" t="s">
        <v>661</v>
      </c>
      <c r="B1" s="484"/>
      <c r="C1" s="484"/>
      <c r="D1" s="484"/>
      <c r="E1" s="484"/>
      <c r="F1" s="484"/>
      <c r="G1" s="484"/>
      <c r="H1" s="484"/>
    </row>
    <row r="2" spans="1:8" s="322" customFormat="1" ht="105" x14ac:dyDescent="0.2">
      <c r="A2" s="321" t="s">
        <v>662</v>
      </c>
      <c r="B2" s="321" t="s">
        <v>663</v>
      </c>
      <c r="C2" s="321" t="s">
        <v>664</v>
      </c>
      <c r="D2" s="321" t="s">
        <v>665</v>
      </c>
      <c r="E2" s="321" t="s">
        <v>666</v>
      </c>
      <c r="F2" s="321" t="s">
        <v>667</v>
      </c>
      <c r="G2" s="321" t="s">
        <v>668</v>
      </c>
      <c r="H2" s="321" t="s">
        <v>669</v>
      </c>
    </row>
    <row r="3" spans="1:8" x14ac:dyDescent="0.2">
      <c r="A3" s="323"/>
      <c r="B3" s="324" t="s">
        <v>670</v>
      </c>
      <c r="C3" s="324" t="s">
        <v>671</v>
      </c>
      <c r="D3" s="325">
        <v>0</v>
      </c>
      <c r="E3" s="326"/>
      <c r="F3" s="325">
        <f t="shared" ref="F3:F14" si="0">D3*E3</f>
        <v>0</v>
      </c>
      <c r="G3" s="327"/>
      <c r="H3" s="324" t="s">
        <v>542</v>
      </c>
    </row>
    <row r="4" spans="1:8" x14ac:dyDescent="0.2">
      <c r="A4" s="323"/>
      <c r="B4" s="324" t="s">
        <v>670</v>
      </c>
      <c r="C4" s="324" t="s">
        <v>672</v>
      </c>
      <c r="D4" s="325">
        <v>0</v>
      </c>
      <c r="E4" s="326"/>
      <c r="F4" s="325">
        <f t="shared" si="0"/>
        <v>0</v>
      </c>
      <c r="G4" s="328"/>
      <c r="H4" s="324" t="s">
        <v>542</v>
      </c>
    </row>
    <row r="5" spans="1:8" x14ac:dyDescent="0.2">
      <c r="A5" s="323"/>
      <c r="B5" s="324" t="s">
        <v>670</v>
      </c>
      <c r="C5" s="324" t="s">
        <v>673</v>
      </c>
      <c r="D5" s="325">
        <v>0</v>
      </c>
      <c r="E5" s="326"/>
      <c r="F5" s="325">
        <f t="shared" si="0"/>
        <v>0</v>
      </c>
      <c r="G5" s="329"/>
      <c r="H5" s="324" t="s">
        <v>542</v>
      </c>
    </row>
    <row r="6" spans="1:8" x14ac:dyDescent="0.2">
      <c r="A6" s="323"/>
      <c r="B6" s="324" t="s">
        <v>674</v>
      </c>
      <c r="C6" s="324" t="s">
        <v>671</v>
      </c>
      <c r="D6" s="325">
        <v>0</v>
      </c>
      <c r="E6" s="326"/>
      <c r="F6" s="325">
        <f t="shared" si="0"/>
        <v>0</v>
      </c>
      <c r="G6" s="330"/>
      <c r="H6" s="324" t="s">
        <v>542</v>
      </c>
    </row>
    <row r="7" spans="1:8" x14ac:dyDescent="0.2">
      <c r="A7" s="323"/>
      <c r="B7" s="324" t="s">
        <v>674</v>
      </c>
      <c r="C7" s="324" t="s">
        <v>672</v>
      </c>
      <c r="D7" s="325">
        <v>0</v>
      </c>
      <c r="E7" s="326"/>
      <c r="F7" s="325">
        <f t="shared" si="0"/>
        <v>0</v>
      </c>
      <c r="G7" s="330"/>
      <c r="H7" s="324" t="s">
        <v>542</v>
      </c>
    </row>
    <row r="8" spans="1:8" x14ac:dyDescent="0.2">
      <c r="A8" s="323"/>
      <c r="B8" s="324" t="s">
        <v>674</v>
      </c>
      <c r="C8" s="324" t="s">
        <v>673</v>
      </c>
      <c r="D8" s="325">
        <v>0</v>
      </c>
      <c r="E8" s="326"/>
      <c r="F8" s="325">
        <f t="shared" si="0"/>
        <v>0</v>
      </c>
      <c r="H8" s="324" t="s">
        <v>542</v>
      </c>
    </row>
    <row r="9" spans="1:8" x14ac:dyDescent="0.2">
      <c r="A9" s="323"/>
      <c r="B9" s="324" t="s">
        <v>675</v>
      </c>
      <c r="C9" s="324" t="s">
        <v>671</v>
      </c>
      <c r="D9" s="325">
        <v>0</v>
      </c>
      <c r="E9" s="326"/>
      <c r="F9" s="325">
        <f t="shared" si="0"/>
        <v>0</v>
      </c>
      <c r="G9" s="332"/>
      <c r="H9" s="324" t="s">
        <v>542</v>
      </c>
    </row>
    <row r="10" spans="1:8" x14ac:dyDescent="0.2">
      <c r="A10" s="323"/>
      <c r="B10" s="324" t="s">
        <v>675</v>
      </c>
      <c r="C10" s="324" t="s">
        <v>672</v>
      </c>
      <c r="D10" s="325">
        <v>0</v>
      </c>
      <c r="E10" s="326"/>
      <c r="F10" s="325">
        <f t="shared" si="0"/>
        <v>0</v>
      </c>
      <c r="G10" s="332"/>
      <c r="H10" s="324" t="s">
        <v>542</v>
      </c>
    </row>
    <row r="11" spans="1:8" x14ac:dyDescent="0.2">
      <c r="A11" s="323"/>
      <c r="B11" s="324" t="s">
        <v>675</v>
      </c>
      <c r="C11" s="324" t="s">
        <v>673</v>
      </c>
      <c r="D11" s="333">
        <v>0</v>
      </c>
      <c r="E11" s="334"/>
      <c r="F11" s="333">
        <f t="shared" si="0"/>
        <v>0</v>
      </c>
      <c r="G11" s="335"/>
      <c r="H11" s="324" t="s">
        <v>542</v>
      </c>
    </row>
    <row r="12" spans="1:8" x14ac:dyDescent="0.2">
      <c r="A12" s="323"/>
      <c r="B12" s="324" t="s">
        <v>676</v>
      </c>
      <c r="C12" s="324" t="s">
        <v>671</v>
      </c>
      <c r="D12" s="333">
        <v>0</v>
      </c>
      <c r="E12" s="336"/>
      <c r="F12" s="333">
        <f t="shared" si="0"/>
        <v>0</v>
      </c>
      <c r="G12" s="335"/>
      <c r="H12" s="324" t="s">
        <v>542</v>
      </c>
    </row>
    <row r="13" spans="1:8" x14ac:dyDescent="0.2">
      <c r="A13" s="323"/>
      <c r="B13" s="324" t="s">
        <v>676</v>
      </c>
      <c r="C13" s="324" t="s">
        <v>672</v>
      </c>
      <c r="D13" s="333">
        <v>0</v>
      </c>
      <c r="E13" s="336"/>
      <c r="F13" s="333">
        <f t="shared" si="0"/>
        <v>0</v>
      </c>
      <c r="G13" s="335"/>
      <c r="H13" s="324" t="s">
        <v>542</v>
      </c>
    </row>
    <row r="14" spans="1:8" x14ac:dyDescent="0.2">
      <c r="A14" s="323"/>
      <c r="B14" s="324" t="s">
        <v>676</v>
      </c>
      <c r="C14" s="324" t="s">
        <v>673</v>
      </c>
      <c r="D14" s="333">
        <v>0</v>
      </c>
      <c r="E14" s="336"/>
      <c r="F14" s="333">
        <f t="shared" si="0"/>
        <v>0</v>
      </c>
      <c r="G14" s="335"/>
      <c r="H14" s="324" t="s">
        <v>542</v>
      </c>
    </row>
    <row r="15" spans="1:8" ht="12.6" customHeight="1" x14ac:dyDescent="0.2">
      <c r="A15" s="337"/>
      <c r="B15" s="485" t="s">
        <v>677</v>
      </c>
      <c r="C15" s="486"/>
      <c r="D15" s="486"/>
      <c r="E15" s="487"/>
      <c r="F15" s="338">
        <f>SUM(F3:F14)</f>
        <v>0</v>
      </c>
      <c r="G15" s="339"/>
      <c r="H15" s="340"/>
    </row>
    <row r="16" spans="1:8" x14ac:dyDescent="0.2">
      <c r="A16" s="488" t="s">
        <v>678</v>
      </c>
      <c r="B16" s="489"/>
      <c r="C16" s="490"/>
      <c r="D16" s="490"/>
      <c r="E16" s="490"/>
      <c r="F16" s="490"/>
      <c r="G16" s="490"/>
      <c r="H16" s="491"/>
    </row>
    <row r="17" spans="1:8" x14ac:dyDescent="0.2">
      <c r="A17" s="488"/>
      <c r="B17" s="492"/>
      <c r="C17" s="493"/>
      <c r="D17" s="493"/>
      <c r="E17" s="493"/>
      <c r="F17" s="493"/>
      <c r="G17" s="493"/>
      <c r="H17" s="494"/>
    </row>
    <row r="18" spans="1:8" x14ac:dyDescent="0.2">
      <c r="A18" s="488"/>
      <c r="B18" s="492"/>
      <c r="C18" s="493"/>
      <c r="D18" s="493"/>
      <c r="E18" s="493"/>
      <c r="F18" s="493"/>
      <c r="G18" s="493"/>
      <c r="H18" s="494"/>
    </row>
    <row r="19" spans="1:8" ht="37.5" customHeight="1" thickBot="1" x14ac:dyDescent="0.25">
      <c r="A19" s="488"/>
      <c r="B19" s="495"/>
      <c r="C19" s="496"/>
      <c r="D19" s="496"/>
      <c r="E19" s="496"/>
      <c r="F19" s="496"/>
      <c r="G19" s="496"/>
      <c r="H19" s="497"/>
    </row>
    <row r="20" spans="1:8" ht="16.5" thickTop="1" x14ac:dyDescent="0.2">
      <c r="A20" s="484" t="s">
        <v>679</v>
      </c>
      <c r="B20" s="484"/>
      <c r="C20" s="484"/>
      <c r="D20" s="484"/>
      <c r="E20" s="484"/>
      <c r="F20" s="484"/>
      <c r="G20" s="484"/>
      <c r="H20" s="484"/>
    </row>
    <row r="21" spans="1:8" ht="14.25" x14ac:dyDescent="0.2">
      <c r="A21" s="498" t="s">
        <v>712</v>
      </c>
      <c r="B21" s="499" t="s">
        <v>680</v>
      </c>
      <c r="C21" s="341"/>
      <c r="D21" s="499" t="s">
        <v>681</v>
      </c>
      <c r="E21" s="499"/>
      <c r="F21" s="499"/>
      <c r="G21" s="499"/>
      <c r="H21" s="499"/>
    </row>
    <row r="22" spans="1:8" ht="50.45" customHeight="1" thickBot="1" x14ac:dyDescent="0.25">
      <c r="A22" s="498"/>
      <c r="B22" s="499"/>
      <c r="C22" s="341"/>
      <c r="D22" s="499"/>
      <c r="E22" s="499"/>
      <c r="F22" s="499"/>
      <c r="G22" s="499"/>
      <c r="H22" s="499"/>
    </row>
    <row r="23" spans="1:8" ht="16.5" customHeight="1" thickTop="1" x14ac:dyDescent="0.2">
      <c r="A23" s="342"/>
      <c r="B23" s="343"/>
      <c r="C23" s="343"/>
      <c r="D23" s="475"/>
      <c r="E23" s="476"/>
      <c r="F23" s="476"/>
      <c r="G23" s="476"/>
      <c r="H23" s="477"/>
    </row>
    <row r="24" spans="1:8" x14ac:dyDescent="0.2">
      <c r="A24" s="323"/>
      <c r="B24" s="343"/>
      <c r="C24" s="343"/>
      <c r="D24" s="478"/>
      <c r="E24" s="479"/>
      <c r="F24" s="479"/>
      <c r="G24" s="479"/>
      <c r="H24" s="480"/>
    </row>
    <row r="25" spans="1:8" x14ac:dyDescent="0.2">
      <c r="A25" s="342"/>
      <c r="B25" s="343"/>
      <c r="C25" s="343"/>
      <c r="D25" s="478"/>
      <c r="E25" s="479"/>
      <c r="F25" s="479"/>
      <c r="G25" s="479"/>
      <c r="H25" s="480"/>
    </row>
    <row r="26" spans="1:8" ht="11.25" customHeight="1" x14ac:dyDescent="0.2">
      <c r="A26" s="342"/>
      <c r="B26" s="343"/>
      <c r="C26" s="343"/>
      <c r="D26" s="478"/>
      <c r="E26" s="479"/>
      <c r="F26" s="479"/>
      <c r="G26" s="479"/>
      <c r="H26" s="480"/>
    </row>
    <row r="27" spans="1:8" ht="34.5" customHeight="1" x14ac:dyDescent="0.2">
      <c r="A27" s="323"/>
      <c r="B27" s="343"/>
      <c r="C27" s="343"/>
      <c r="D27" s="478"/>
      <c r="E27" s="479"/>
      <c r="F27" s="479"/>
      <c r="G27" s="479"/>
      <c r="H27" s="480"/>
    </row>
    <row r="28" spans="1:8" ht="25.5" customHeight="1" x14ac:dyDescent="0.2">
      <c r="A28" s="344"/>
      <c r="B28" s="343"/>
      <c r="C28" s="343"/>
      <c r="D28" s="478"/>
      <c r="E28" s="479"/>
      <c r="F28" s="479"/>
      <c r="G28" s="479"/>
      <c r="H28" s="480"/>
    </row>
    <row r="29" spans="1:8" ht="44.25" customHeight="1" thickBot="1" x14ac:dyDescent="0.25">
      <c r="A29" s="344"/>
      <c r="B29" s="343"/>
      <c r="C29" s="345"/>
      <c r="D29" s="481"/>
      <c r="E29" s="482"/>
      <c r="F29" s="482"/>
      <c r="G29" s="482"/>
      <c r="H29" s="483"/>
    </row>
    <row r="30" spans="1:8" ht="13.5" thickTop="1" x14ac:dyDescent="0.2">
      <c r="A30" s="344"/>
      <c r="B30" s="343"/>
      <c r="C30" s="343"/>
      <c r="D30" s="346"/>
      <c r="E30" s="346"/>
      <c r="F30" s="346"/>
      <c r="G30" s="347"/>
      <c r="H30" s="346"/>
    </row>
    <row r="31" spans="1:8" x14ac:dyDescent="0.2">
      <c r="A31" s="344"/>
      <c r="B31" s="343"/>
      <c r="C31" s="343"/>
      <c r="D31" s="346"/>
      <c r="E31" s="346"/>
      <c r="F31" s="346"/>
      <c r="G31" s="347"/>
      <c r="H31" s="346"/>
    </row>
    <row r="32" spans="1:8" x14ac:dyDescent="0.2">
      <c r="A32" s="344"/>
      <c r="B32" s="343"/>
      <c r="C32" s="343"/>
      <c r="D32" s="346"/>
      <c r="E32" s="346"/>
      <c r="F32" s="346"/>
      <c r="G32" s="347"/>
      <c r="H32" s="346"/>
    </row>
    <row r="33" spans="2:7" ht="14.1" customHeight="1" x14ac:dyDescent="0.2">
      <c r="B33" s="348"/>
      <c r="D33" s="280"/>
      <c r="E33" s="280"/>
      <c r="F33" s="280"/>
      <c r="G33" s="280"/>
    </row>
    <row r="34" spans="2:7" x14ac:dyDescent="0.2">
      <c r="D34" s="280"/>
      <c r="E34" s="280"/>
      <c r="F34" s="280"/>
      <c r="G34" s="280"/>
    </row>
    <row r="35" spans="2:7" x14ac:dyDescent="0.2">
      <c r="D35" s="280"/>
      <c r="E35" s="280"/>
      <c r="F35" s="280"/>
      <c r="G35" s="280"/>
    </row>
    <row r="36" spans="2:7" x14ac:dyDescent="0.2">
      <c r="D36" s="280"/>
      <c r="E36" s="280"/>
      <c r="F36" s="280"/>
      <c r="G36" s="280"/>
    </row>
    <row r="37" spans="2:7" x14ac:dyDescent="0.2">
      <c r="D37" s="280"/>
      <c r="E37" s="280"/>
      <c r="F37" s="280"/>
      <c r="G37" s="280"/>
    </row>
    <row r="38" spans="2:7" x14ac:dyDescent="0.2">
      <c r="D38" s="280"/>
      <c r="E38" s="280"/>
      <c r="F38" s="280"/>
      <c r="G38" s="280"/>
    </row>
    <row r="39" spans="2:7" x14ac:dyDescent="0.2">
      <c r="D39" s="280"/>
      <c r="E39" s="280"/>
      <c r="F39" s="280"/>
      <c r="G39" s="280"/>
    </row>
    <row r="40" spans="2:7" x14ac:dyDescent="0.2">
      <c r="D40" s="280"/>
      <c r="E40" s="280"/>
      <c r="F40" s="280"/>
      <c r="G40" s="280"/>
    </row>
    <row r="41" spans="2:7" ht="20.100000000000001" customHeight="1" x14ac:dyDescent="0.2">
      <c r="D41" s="280"/>
      <c r="E41" s="280"/>
      <c r="F41" s="280"/>
      <c r="G41" s="280"/>
    </row>
    <row r="42" spans="2:7" x14ac:dyDescent="0.2">
      <c r="D42" s="280"/>
      <c r="E42" s="280"/>
      <c r="F42" s="280"/>
      <c r="G42" s="280"/>
    </row>
    <row r="43" spans="2:7" x14ac:dyDescent="0.2">
      <c r="D43" s="280"/>
      <c r="E43" s="280"/>
      <c r="F43" s="280"/>
      <c r="G43" s="280"/>
    </row>
    <row r="44" spans="2:7" x14ac:dyDescent="0.2">
      <c r="D44" s="280"/>
      <c r="E44" s="280"/>
      <c r="F44" s="280"/>
      <c r="G44" s="280"/>
    </row>
    <row r="45" spans="2:7" x14ac:dyDescent="0.2">
      <c r="D45" s="280"/>
      <c r="E45" s="280"/>
      <c r="F45" s="280"/>
      <c r="G45" s="280"/>
    </row>
    <row r="46" spans="2:7" x14ac:dyDescent="0.2">
      <c r="D46" s="280"/>
      <c r="E46" s="280"/>
      <c r="F46" s="280"/>
      <c r="G46" s="280"/>
    </row>
    <row r="47" spans="2:7" x14ac:dyDescent="0.2">
      <c r="D47" s="280"/>
      <c r="E47" s="280"/>
      <c r="F47" s="280"/>
      <c r="G47" s="280"/>
    </row>
    <row r="48" spans="2:7" x14ac:dyDescent="0.2">
      <c r="D48" s="280"/>
      <c r="E48" s="280"/>
      <c r="F48" s="280"/>
      <c r="G48" s="280"/>
    </row>
    <row r="49" spans="1:7" x14ac:dyDescent="0.2">
      <c r="D49" s="280"/>
      <c r="E49" s="280"/>
      <c r="F49" s="280"/>
      <c r="G49" s="280"/>
    </row>
    <row r="50" spans="1:7" x14ac:dyDescent="0.2">
      <c r="D50" s="280"/>
      <c r="E50" s="280"/>
      <c r="F50" s="280"/>
      <c r="G50" s="280"/>
    </row>
    <row r="51" spans="1:7" x14ac:dyDescent="0.2">
      <c r="A51" s="342"/>
      <c r="D51" s="280"/>
      <c r="E51" s="280"/>
      <c r="F51" s="280"/>
      <c r="G51" s="280"/>
    </row>
    <row r="52" spans="1:7" x14ac:dyDescent="0.2">
      <c r="D52" s="280"/>
      <c r="E52" s="280"/>
      <c r="F52" s="280"/>
      <c r="G52" s="280"/>
    </row>
    <row r="53" spans="1:7" x14ac:dyDescent="0.2">
      <c r="D53" s="280"/>
      <c r="E53" s="280"/>
      <c r="F53" s="280"/>
      <c r="G53" s="280"/>
    </row>
    <row r="54" spans="1:7" x14ac:dyDescent="0.2">
      <c r="D54" s="280"/>
      <c r="E54" s="280"/>
      <c r="F54" s="280"/>
      <c r="G54" s="280"/>
    </row>
    <row r="55" spans="1:7" x14ac:dyDescent="0.2">
      <c r="D55" s="280"/>
      <c r="E55" s="280"/>
      <c r="F55" s="280"/>
      <c r="G55" s="280"/>
    </row>
    <row r="56" spans="1:7" x14ac:dyDescent="0.2">
      <c r="D56" s="280"/>
      <c r="E56" s="280"/>
      <c r="F56" s="280"/>
      <c r="G56" s="280"/>
    </row>
    <row r="57" spans="1:7" x14ac:dyDescent="0.2">
      <c r="D57" s="280"/>
      <c r="E57" s="280"/>
      <c r="F57" s="280"/>
      <c r="G57" s="280"/>
    </row>
    <row r="58" spans="1:7" x14ac:dyDescent="0.2">
      <c r="D58" s="280"/>
      <c r="E58" s="280"/>
      <c r="F58" s="280"/>
      <c r="G58" s="280"/>
    </row>
    <row r="59" spans="1:7" x14ac:dyDescent="0.2">
      <c r="D59" s="280"/>
      <c r="E59" s="280"/>
      <c r="F59" s="280"/>
      <c r="G59" s="280"/>
    </row>
    <row r="60" spans="1:7" x14ac:dyDescent="0.2">
      <c r="D60" s="280"/>
      <c r="E60" s="280"/>
      <c r="F60" s="280"/>
      <c r="G60" s="280"/>
    </row>
    <row r="61" spans="1:7" x14ac:dyDescent="0.2">
      <c r="D61" s="280"/>
      <c r="E61" s="280"/>
      <c r="F61" s="280"/>
      <c r="G61" s="280"/>
    </row>
    <row r="62" spans="1:7" x14ac:dyDescent="0.2">
      <c r="D62" s="280"/>
      <c r="E62" s="280"/>
      <c r="F62" s="280"/>
      <c r="G62" s="280"/>
    </row>
    <row r="63" spans="1:7" x14ac:dyDescent="0.2">
      <c r="D63" s="280"/>
      <c r="E63" s="280"/>
      <c r="F63" s="280"/>
      <c r="G63" s="280"/>
    </row>
    <row r="64" spans="1:7" x14ac:dyDescent="0.2">
      <c r="D64" s="280"/>
      <c r="E64" s="280"/>
      <c r="F64" s="280"/>
      <c r="G64" s="280"/>
    </row>
    <row r="65" spans="4:7" x14ac:dyDescent="0.2">
      <c r="D65" s="280"/>
      <c r="E65" s="280"/>
      <c r="F65" s="280"/>
      <c r="G65" s="280"/>
    </row>
    <row r="66" spans="4:7" x14ac:dyDescent="0.2">
      <c r="D66" s="280"/>
      <c r="E66" s="280"/>
      <c r="F66" s="280"/>
      <c r="G66" s="280"/>
    </row>
    <row r="67" spans="4:7" x14ac:dyDescent="0.2">
      <c r="D67" s="280"/>
      <c r="E67" s="280"/>
      <c r="F67" s="280"/>
      <c r="G67" s="280"/>
    </row>
    <row r="68" spans="4:7" x14ac:dyDescent="0.2">
      <c r="D68" s="280"/>
      <c r="E68" s="280"/>
      <c r="F68" s="280"/>
      <c r="G68" s="280"/>
    </row>
  </sheetData>
  <mergeCells count="9">
    <mergeCell ref="D23:H29"/>
    <mergeCell ref="A1:H1"/>
    <mergeCell ref="B15:E15"/>
    <mergeCell ref="A16:A19"/>
    <mergeCell ref="B16:H19"/>
    <mergeCell ref="A20:H20"/>
    <mergeCell ref="A21:A22"/>
    <mergeCell ref="B21:B22"/>
    <mergeCell ref="D21:H22"/>
  </mergeCells>
  <dataValidations count="3">
    <dataValidation type="list" allowBlank="1" showInputMessage="1" showErrorMessage="1" sqref="H3:H14" xr:uid="{2F57E8AC-83C4-4566-8853-AF3C1547E757}">
      <formula1>"Yes, No, N/A"</formula1>
    </dataValidation>
    <dataValidation type="list" allowBlank="1" showInputMessage="1" showErrorMessage="1" sqref="B3:B14" xr:uid="{48E3D367-3FF4-42FD-9132-0F3FF7DB8E42}">
      <formula1>"Trainer/Instructor, Facilitator, SME, Other"</formula1>
    </dataValidation>
    <dataValidation type="list" allowBlank="1" showInputMessage="1" showErrorMessage="1" sqref="C3:C14" xr:uid="{CCA863EE-2D85-4CEA-B4C9-C5CCE07A1237}">
      <formula1>"Training Day, Travel Day, Prep Day"</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7DD0A-1272-4293-B02E-7F655220EC63}">
  <dimension ref="A1:AG30"/>
  <sheetViews>
    <sheetView zoomScale="80" zoomScaleNormal="80" workbookViewId="0"/>
  </sheetViews>
  <sheetFormatPr defaultColWidth="9.140625" defaultRowHeight="12.75" x14ac:dyDescent="0.2"/>
  <cols>
    <col min="1" max="1" width="43.5703125" style="279" bestFit="1" customWidth="1"/>
    <col min="2" max="2" width="25.5703125" style="368" customWidth="1"/>
    <col min="3" max="3" width="132.42578125" style="279" customWidth="1"/>
    <col min="4" max="16384" width="9.140625" style="280"/>
  </cols>
  <sheetData>
    <row r="1" spans="1:14" ht="16.5" thickBot="1" x14ac:dyDescent="0.25">
      <c r="A1" s="353" t="s">
        <v>682</v>
      </c>
      <c r="B1" s="354"/>
      <c r="C1" s="355"/>
      <c r="E1" s="278"/>
      <c r="F1" s="278"/>
      <c r="G1" s="278"/>
      <c r="H1" s="278"/>
      <c r="I1" s="278"/>
      <c r="J1" s="278"/>
      <c r="K1" s="278"/>
      <c r="L1" s="278"/>
      <c r="M1" s="278"/>
      <c r="N1" s="278"/>
    </row>
    <row r="2" spans="1:14" ht="16.5" thickBot="1" x14ac:dyDescent="0.25">
      <c r="A2" s="500" t="s">
        <v>683</v>
      </c>
      <c r="B2" s="501"/>
      <c r="C2" s="502"/>
      <c r="E2" s="278"/>
      <c r="F2" s="278"/>
      <c r="G2" s="278"/>
      <c r="H2" s="278"/>
      <c r="I2" s="278"/>
      <c r="J2" s="278"/>
      <c r="K2" s="278"/>
      <c r="L2" s="278"/>
      <c r="M2" s="278"/>
      <c r="N2" s="278"/>
    </row>
    <row r="3" spans="1:14" ht="15.75" x14ac:dyDescent="0.2">
      <c r="A3" s="356" t="s">
        <v>635</v>
      </c>
      <c r="B3" s="357" t="s">
        <v>636</v>
      </c>
      <c r="C3" s="358" t="s">
        <v>684</v>
      </c>
      <c r="E3" s="278"/>
      <c r="F3" s="278"/>
      <c r="G3" s="278"/>
      <c r="H3" s="278"/>
      <c r="I3" s="278"/>
      <c r="J3" s="278"/>
      <c r="K3" s="278"/>
      <c r="L3" s="278"/>
      <c r="M3" s="278"/>
      <c r="N3" s="278"/>
    </row>
    <row r="4" spans="1:14" ht="25.5" x14ac:dyDescent="0.2">
      <c r="A4" s="359"/>
      <c r="B4" s="360"/>
      <c r="C4" s="289" t="s">
        <v>685</v>
      </c>
      <c r="E4" s="278"/>
      <c r="F4" s="278"/>
      <c r="G4" s="278"/>
      <c r="H4" s="278"/>
      <c r="I4" s="278"/>
      <c r="J4" s="278"/>
      <c r="K4" s="278"/>
      <c r="L4" s="278"/>
      <c r="M4" s="278"/>
      <c r="N4" s="278"/>
    </row>
    <row r="5" spans="1:14" x14ac:dyDescent="0.2">
      <c r="A5" s="361" t="s">
        <v>639</v>
      </c>
      <c r="B5" s="304">
        <v>0</v>
      </c>
      <c r="C5" s="305"/>
      <c r="E5" s="278"/>
      <c r="F5" s="278"/>
      <c r="G5" s="278"/>
      <c r="H5" s="278"/>
      <c r="I5" s="278"/>
      <c r="J5" s="278"/>
      <c r="K5" s="278"/>
      <c r="L5" s="278"/>
      <c r="M5" s="278"/>
      <c r="N5" s="278"/>
    </row>
    <row r="6" spans="1:14" x14ac:dyDescent="0.2">
      <c r="A6" s="361" t="s">
        <v>640</v>
      </c>
      <c r="B6" s="304">
        <v>0</v>
      </c>
      <c r="C6" s="305"/>
      <c r="E6" s="278"/>
      <c r="F6" s="278"/>
      <c r="G6" s="278"/>
      <c r="H6" s="278"/>
      <c r="I6" s="278"/>
      <c r="J6" s="278"/>
      <c r="K6" s="278"/>
      <c r="L6" s="278"/>
      <c r="M6" s="278"/>
      <c r="N6" s="278"/>
    </row>
    <row r="7" spans="1:14" ht="25.5" x14ac:dyDescent="0.2">
      <c r="A7" s="361" t="s">
        <v>641</v>
      </c>
      <c r="B7" s="362">
        <f>SUM(B5+B6)</f>
        <v>0</v>
      </c>
      <c r="C7" s="305" t="s">
        <v>642</v>
      </c>
      <c r="E7" s="278"/>
      <c r="F7" s="278"/>
      <c r="G7" s="278"/>
      <c r="H7" s="278"/>
      <c r="I7" s="278"/>
      <c r="J7" s="278"/>
      <c r="K7" s="278"/>
      <c r="L7" s="278"/>
      <c r="M7" s="278"/>
      <c r="N7" s="278"/>
    </row>
    <row r="8" spans="1:14" x14ac:dyDescent="0.2">
      <c r="A8" s="361" t="s">
        <v>643</v>
      </c>
      <c r="B8" s="304">
        <v>0</v>
      </c>
      <c r="C8" s="305"/>
      <c r="E8" s="278"/>
      <c r="F8" s="278"/>
      <c r="G8" s="278"/>
      <c r="H8" s="278"/>
      <c r="I8" s="278"/>
      <c r="J8" s="278"/>
      <c r="K8" s="278"/>
      <c r="L8" s="278"/>
      <c r="M8" s="278"/>
      <c r="N8" s="278"/>
    </row>
    <row r="9" spans="1:14" x14ac:dyDescent="0.2">
      <c r="A9" s="361" t="s">
        <v>644</v>
      </c>
      <c r="B9" s="304">
        <v>0</v>
      </c>
      <c r="C9" s="305"/>
      <c r="E9" s="278"/>
      <c r="F9" s="278"/>
      <c r="G9" s="278"/>
      <c r="H9" s="278"/>
      <c r="I9" s="278"/>
      <c r="J9" s="278"/>
      <c r="K9" s="278"/>
      <c r="L9" s="278"/>
      <c r="M9" s="278"/>
      <c r="N9" s="278"/>
    </row>
    <row r="10" spans="1:14" x14ac:dyDescent="0.2">
      <c r="A10" s="361" t="s">
        <v>645</v>
      </c>
      <c r="B10" s="304">
        <v>0</v>
      </c>
      <c r="C10" s="305"/>
      <c r="E10" s="278"/>
      <c r="F10" s="278"/>
      <c r="G10" s="278"/>
      <c r="H10" s="278"/>
      <c r="I10" s="278"/>
      <c r="J10" s="278"/>
      <c r="K10" s="278"/>
      <c r="L10" s="278"/>
      <c r="M10" s="278"/>
      <c r="N10" s="278"/>
    </row>
    <row r="11" spans="1:14" x14ac:dyDescent="0.2">
      <c r="A11" s="361" t="s">
        <v>646</v>
      </c>
      <c r="B11" s="304">
        <v>0</v>
      </c>
      <c r="C11" s="305"/>
      <c r="E11" s="278"/>
      <c r="F11" s="278"/>
      <c r="G11" s="278"/>
      <c r="H11" s="278"/>
      <c r="I11" s="278"/>
      <c r="J11" s="278"/>
      <c r="K11" s="278"/>
      <c r="L11" s="278"/>
      <c r="M11" s="278"/>
      <c r="N11" s="278"/>
    </row>
    <row r="12" spans="1:14" x14ac:dyDescent="0.2">
      <c r="A12" s="361" t="s">
        <v>647</v>
      </c>
      <c r="B12" s="304">
        <v>0</v>
      </c>
      <c r="C12" s="305"/>
      <c r="E12" s="278"/>
      <c r="F12" s="278"/>
      <c r="G12" s="278"/>
      <c r="H12" s="278"/>
      <c r="I12" s="278"/>
      <c r="J12" s="278"/>
      <c r="K12" s="278"/>
      <c r="L12" s="278"/>
      <c r="M12" s="278"/>
      <c r="N12" s="278"/>
    </row>
    <row r="13" spans="1:14" x14ac:dyDescent="0.2">
      <c r="A13" s="361" t="s">
        <v>648</v>
      </c>
      <c r="B13" s="304">
        <v>0</v>
      </c>
      <c r="C13" s="305"/>
      <c r="E13" s="278"/>
      <c r="F13" s="278"/>
      <c r="G13" s="278"/>
      <c r="H13" s="278"/>
      <c r="I13" s="278"/>
      <c r="J13" s="278"/>
      <c r="K13" s="278"/>
      <c r="L13" s="278"/>
      <c r="M13" s="278"/>
      <c r="N13" s="278"/>
    </row>
    <row r="14" spans="1:14" x14ac:dyDescent="0.2">
      <c r="A14" s="361" t="s">
        <v>649</v>
      </c>
      <c r="B14" s="304">
        <v>0</v>
      </c>
      <c r="C14" s="305"/>
      <c r="E14" s="278"/>
      <c r="F14" s="278"/>
      <c r="G14" s="278"/>
      <c r="H14" s="278"/>
      <c r="I14" s="278"/>
      <c r="J14" s="278"/>
      <c r="K14" s="278"/>
      <c r="L14" s="278"/>
      <c r="M14" s="278"/>
      <c r="N14" s="278"/>
    </row>
    <row r="15" spans="1:14" x14ac:dyDescent="0.2">
      <c r="A15" s="361" t="s">
        <v>650</v>
      </c>
      <c r="B15" s="304">
        <v>0</v>
      </c>
      <c r="C15" s="305"/>
      <c r="E15" s="278"/>
      <c r="F15" s="278"/>
      <c r="G15" s="278"/>
      <c r="H15" s="278"/>
      <c r="I15" s="278"/>
      <c r="J15" s="278"/>
      <c r="K15" s="278"/>
      <c r="L15" s="278"/>
      <c r="M15" s="278"/>
      <c r="N15" s="278"/>
    </row>
    <row r="16" spans="1:14" x14ac:dyDescent="0.2">
      <c r="A16" s="361" t="s">
        <v>651</v>
      </c>
      <c r="B16" s="304">
        <v>0</v>
      </c>
      <c r="C16" s="305"/>
      <c r="E16" s="278"/>
      <c r="F16" s="278"/>
      <c r="G16" s="278"/>
      <c r="H16" s="278"/>
      <c r="I16" s="278"/>
      <c r="J16" s="278"/>
      <c r="K16" s="278"/>
      <c r="L16" s="278"/>
      <c r="M16" s="278"/>
      <c r="N16" s="278"/>
    </row>
    <row r="17" spans="1:33" x14ac:dyDescent="0.2">
      <c r="A17" s="361" t="s">
        <v>652</v>
      </c>
      <c r="B17" s="304">
        <v>0</v>
      </c>
      <c r="C17" s="305"/>
      <c r="E17" s="278"/>
      <c r="F17" s="278"/>
      <c r="G17" s="278"/>
      <c r="H17" s="278"/>
      <c r="I17" s="278"/>
      <c r="J17" s="278"/>
      <c r="K17" s="278"/>
      <c r="L17" s="278"/>
      <c r="M17" s="278"/>
      <c r="N17" s="278"/>
    </row>
    <row r="18" spans="1:33" x14ac:dyDescent="0.2">
      <c r="A18" s="361" t="s">
        <v>653</v>
      </c>
      <c r="B18" s="304">
        <v>0</v>
      </c>
      <c r="C18" s="305"/>
      <c r="E18" s="278"/>
      <c r="F18" s="278"/>
      <c r="G18" s="278"/>
      <c r="H18" s="278"/>
      <c r="I18" s="278"/>
      <c r="J18" s="278"/>
      <c r="K18" s="278"/>
      <c r="L18" s="278"/>
      <c r="M18" s="278"/>
      <c r="N18" s="278"/>
    </row>
    <row r="19" spans="1:33" x14ac:dyDescent="0.2">
      <c r="A19" s="361" t="s">
        <v>654</v>
      </c>
      <c r="B19" s="304">
        <v>0</v>
      </c>
      <c r="C19" s="305"/>
      <c r="E19" s="278"/>
      <c r="F19" s="278"/>
      <c r="G19" s="278"/>
      <c r="H19" s="278"/>
      <c r="I19" s="278"/>
      <c r="J19" s="278"/>
      <c r="K19" s="278"/>
      <c r="L19" s="278"/>
      <c r="M19" s="278"/>
      <c r="N19" s="278"/>
    </row>
    <row r="20" spans="1:33" x14ac:dyDescent="0.2">
      <c r="A20" s="361" t="s">
        <v>655</v>
      </c>
      <c r="B20" s="304">
        <v>0</v>
      </c>
      <c r="C20" s="305"/>
      <c r="E20" s="278"/>
      <c r="F20" s="278"/>
      <c r="G20" s="278"/>
      <c r="H20" s="278"/>
      <c r="I20" s="278"/>
      <c r="J20" s="278"/>
      <c r="K20" s="278"/>
      <c r="L20" s="278"/>
      <c r="M20" s="278"/>
      <c r="N20" s="278"/>
    </row>
    <row r="21" spans="1:33" ht="25.5" x14ac:dyDescent="0.2">
      <c r="A21" s="361" t="s">
        <v>656</v>
      </c>
      <c r="B21" s="304">
        <v>0</v>
      </c>
      <c r="C21" s="305" t="s">
        <v>686</v>
      </c>
      <c r="E21" s="278"/>
      <c r="F21" s="278"/>
      <c r="G21" s="278"/>
      <c r="H21" s="278"/>
      <c r="I21" s="278"/>
      <c r="J21" s="278"/>
      <c r="K21" s="278"/>
      <c r="L21" s="278"/>
      <c r="M21" s="278"/>
      <c r="N21" s="278"/>
    </row>
    <row r="22" spans="1:33" x14ac:dyDescent="0.2">
      <c r="A22" s="363" t="s">
        <v>657</v>
      </c>
      <c r="B22" s="304">
        <v>0</v>
      </c>
      <c r="C22" s="305"/>
      <c r="E22" s="278"/>
      <c r="F22" s="278"/>
      <c r="G22" s="278"/>
      <c r="H22" s="278"/>
      <c r="I22" s="278"/>
      <c r="J22" s="278"/>
      <c r="K22" s="278"/>
      <c r="L22" s="278"/>
      <c r="M22" s="278"/>
      <c r="N22" s="278"/>
    </row>
    <row r="23" spans="1:33" x14ac:dyDescent="0.2">
      <c r="A23" s="361" t="s">
        <v>687</v>
      </c>
      <c r="B23" s="304">
        <v>0</v>
      </c>
      <c r="C23" s="308"/>
      <c r="E23" s="278"/>
      <c r="F23" s="278"/>
      <c r="G23" s="278"/>
      <c r="H23" s="278"/>
      <c r="I23" s="278"/>
      <c r="J23" s="278"/>
      <c r="K23" s="278"/>
      <c r="L23" s="278"/>
      <c r="M23" s="278"/>
      <c r="N23" s="278"/>
    </row>
    <row r="24" spans="1:33" x14ac:dyDescent="0.2">
      <c r="A24" s="361"/>
      <c r="B24" s="304">
        <v>0</v>
      </c>
      <c r="C24" s="308"/>
      <c r="E24" s="278"/>
      <c r="F24" s="278"/>
      <c r="G24" s="278"/>
      <c r="H24" s="278"/>
      <c r="I24" s="278"/>
      <c r="J24" s="278"/>
      <c r="K24" s="278"/>
      <c r="L24" s="278"/>
      <c r="M24" s="278"/>
      <c r="N24" s="278"/>
    </row>
    <row r="25" spans="1:33" x14ac:dyDescent="0.2">
      <c r="A25" s="359"/>
      <c r="B25" s="304">
        <v>0</v>
      </c>
      <c r="C25" s="308"/>
      <c r="E25" s="278"/>
      <c r="F25" s="278"/>
      <c r="G25" s="278"/>
      <c r="H25" s="278"/>
      <c r="I25" s="278"/>
      <c r="J25" s="278"/>
      <c r="K25" s="278"/>
      <c r="L25" s="278"/>
      <c r="M25" s="278"/>
      <c r="N25" s="278"/>
    </row>
    <row r="26" spans="1:33" x14ac:dyDescent="0.2">
      <c r="A26" s="359"/>
      <c r="B26" s="304">
        <v>0</v>
      </c>
      <c r="C26" s="308"/>
      <c r="E26" s="278"/>
      <c r="F26" s="278"/>
      <c r="G26" s="278"/>
      <c r="H26" s="278"/>
      <c r="I26" s="278"/>
      <c r="J26" s="278"/>
      <c r="K26" s="278"/>
      <c r="L26" s="278"/>
      <c r="M26" s="278"/>
      <c r="N26" s="278"/>
    </row>
    <row r="27" spans="1:33" x14ac:dyDescent="0.2">
      <c r="A27" s="359"/>
      <c r="B27" s="304">
        <v>0</v>
      </c>
      <c r="C27" s="308"/>
      <c r="E27" s="278"/>
      <c r="F27" s="278"/>
      <c r="G27" s="278"/>
      <c r="H27" s="278"/>
      <c r="I27" s="278"/>
      <c r="J27" s="278"/>
      <c r="K27" s="278"/>
      <c r="L27" s="278"/>
      <c r="M27" s="278"/>
      <c r="N27" s="278"/>
    </row>
    <row r="28" spans="1:33" x14ac:dyDescent="0.2">
      <c r="A28" s="359"/>
      <c r="B28" s="304">
        <v>0</v>
      </c>
      <c r="C28" s="308"/>
      <c r="E28" s="278"/>
      <c r="F28" s="278"/>
      <c r="G28" s="278"/>
      <c r="H28" s="278"/>
      <c r="I28" s="278"/>
      <c r="J28" s="278"/>
      <c r="K28" s="278"/>
      <c r="L28" s="278"/>
      <c r="M28" s="278"/>
      <c r="N28" s="278"/>
    </row>
    <row r="29" spans="1:33" x14ac:dyDescent="0.2">
      <c r="A29" s="359"/>
      <c r="B29" s="304">
        <v>0</v>
      </c>
      <c r="C29" s="308"/>
      <c r="E29" s="278"/>
      <c r="F29" s="278"/>
      <c r="G29" s="278"/>
      <c r="H29" s="278"/>
      <c r="I29" s="278"/>
      <c r="J29" s="278"/>
      <c r="K29" s="278"/>
      <c r="L29" s="278"/>
      <c r="M29" s="278"/>
      <c r="N29" s="278"/>
    </row>
    <row r="30" spans="1:33" s="367" customFormat="1" ht="13.5" thickBot="1" x14ac:dyDescent="0.25">
      <c r="A30" s="364" t="s">
        <v>660</v>
      </c>
      <c r="B30" s="365">
        <f>SUM(B7:B29)</f>
        <v>0</v>
      </c>
      <c r="C30" s="366" t="s">
        <v>642</v>
      </c>
      <c r="D30" s="280"/>
      <c r="E30" s="278"/>
      <c r="F30" s="278"/>
      <c r="G30" s="278"/>
      <c r="H30" s="278"/>
      <c r="I30" s="278"/>
      <c r="J30" s="278"/>
      <c r="K30" s="278"/>
      <c r="L30" s="278"/>
      <c r="M30" s="278"/>
      <c r="N30" s="278"/>
      <c r="O30" s="280"/>
      <c r="P30" s="280"/>
      <c r="Q30" s="280"/>
      <c r="R30" s="280"/>
      <c r="S30" s="280"/>
      <c r="T30" s="280"/>
      <c r="U30" s="280"/>
      <c r="V30" s="280"/>
      <c r="W30" s="280"/>
      <c r="X30" s="280"/>
      <c r="Y30" s="280"/>
      <c r="Z30" s="280"/>
      <c r="AA30" s="280"/>
      <c r="AB30" s="280"/>
      <c r="AC30" s="280"/>
      <c r="AD30" s="280"/>
      <c r="AE30" s="280"/>
      <c r="AF30" s="280"/>
      <c r="AG30" s="280"/>
    </row>
  </sheetData>
  <mergeCells count="1">
    <mergeCell ref="A2:C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1E595-FC68-4165-A513-59F856C4AEB8}">
  <dimension ref="A1:N38"/>
  <sheetViews>
    <sheetView zoomScale="80" zoomScaleNormal="80" workbookViewId="0">
      <selection sqref="A1:L1"/>
    </sheetView>
  </sheetViews>
  <sheetFormatPr defaultColWidth="9.140625" defaultRowHeight="12.75" x14ac:dyDescent="0.2"/>
  <cols>
    <col min="1" max="1" width="28.85546875" style="280" customWidth="1"/>
    <col min="2" max="2" width="20.42578125" style="280" customWidth="1"/>
    <col min="3" max="3" width="21" style="280" customWidth="1"/>
    <col min="4" max="4" width="10.5703125" style="352" bestFit="1" customWidth="1"/>
    <col min="5" max="5" width="10.85546875" style="352" hidden="1" customWidth="1"/>
    <col min="6" max="6" width="14.42578125" style="280" customWidth="1"/>
    <col min="7" max="7" width="15.42578125" style="280" customWidth="1"/>
    <col min="8" max="8" width="18.42578125" style="352" bestFit="1" customWidth="1"/>
    <col min="9" max="9" width="14.5703125" style="350" bestFit="1" customWidth="1"/>
    <col min="10" max="10" width="14.5703125" style="280" bestFit="1" customWidth="1"/>
    <col min="11" max="11" width="28.140625" style="280" customWidth="1"/>
    <col min="12" max="12" width="13.85546875" style="280" customWidth="1"/>
    <col min="13" max="16384" width="9.140625" style="280"/>
  </cols>
  <sheetData>
    <row r="1" spans="1:14" s="279" customFormat="1" ht="15.75" x14ac:dyDescent="0.2">
      <c r="A1" s="503" t="s">
        <v>688</v>
      </c>
      <c r="B1" s="503"/>
      <c r="C1" s="503"/>
      <c r="D1" s="503"/>
      <c r="E1" s="503"/>
      <c r="F1" s="503"/>
      <c r="G1" s="503"/>
      <c r="H1" s="503"/>
      <c r="I1" s="503"/>
      <c r="J1" s="503"/>
      <c r="K1" s="503"/>
      <c r="L1" s="503"/>
    </row>
    <row r="2" spans="1:14" x14ac:dyDescent="0.2">
      <c r="A2" s="369" t="s">
        <v>689</v>
      </c>
    </row>
    <row r="3" spans="1:14" s="375" customFormat="1" ht="25.5" x14ac:dyDescent="0.2">
      <c r="A3" s="370" t="s">
        <v>690</v>
      </c>
      <c r="B3" s="370" t="s">
        <v>691</v>
      </c>
      <c r="C3" s="370" t="s">
        <v>692</v>
      </c>
      <c r="D3" s="371" t="s">
        <v>693</v>
      </c>
      <c r="E3" s="371" t="s">
        <v>694</v>
      </c>
      <c r="F3" s="372" t="s">
        <v>695</v>
      </c>
      <c r="G3" s="370" t="s">
        <v>696</v>
      </c>
      <c r="H3" s="373" t="s">
        <v>697</v>
      </c>
      <c r="I3" s="374" t="s">
        <v>698</v>
      </c>
      <c r="J3" s="372" t="s">
        <v>699</v>
      </c>
      <c r="K3" s="372" t="s">
        <v>700</v>
      </c>
      <c r="L3" s="370" t="s">
        <v>701</v>
      </c>
    </row>
    <row r="4" spans="1:14" s="320" customFormat="1" x14ac:dyDescent="0.2">
      <c r="A4" s="376"/>
      <c r="B4" s="376"/>
      <c r="C4" s="377"/>
      <c r="D4" s="378">
        <v>0</v>
      </c>
      <c r="E4" s="379">
        <f>(D4*0.75)</f>
        <v>0</v>
      </c>
      <c r="F4" s="380"/>
      <c r="G4" s="381">
        <f>IF(F4&gt;2,(((F4-2)*D4)+(2*E4)),IF(F4=1,D4,(F4*E4)))</f>
        <v>0</v>
      </c>
      <c r="H4" s="382">
        <v>0</v>
      </c>
      <c r="I4" s="381">
        <f>IF(F4&gt;1,(F4-1)*H4,0)</f>
        <v>0</v>
      </c>
      <c r="J4" s="382">
        <v>0</v>
      </c>
      <c r="K4" s="382">
        <v>0</v>
      </c>
      <c r="L4" s="381">
        <f t="shared" ref="L4:L13" si="0">SUM(G4+I4+J4+K4)</f>
        <v>0</v>
      </c>
      <c r="N4" s="383"/>
    </row>
    <row r="5" spans="1:14" s="320" customFormat="1" x14ac:dyDescent="0.2">
      <c r="A5" s="376"/>
      <c r="B5" s="376"/>
      <c r="C5" s="377"/>
      <c r="D5" s="378">
        <v>0</v>
      </c>
      <c r="E5" s="379">
        <f t="shared" ref="E5:E13" si="1">(D5*0.75)</f>
        <v>0</v>
      </c>
      <c r="F5" s="380"/>
      <c r="G5" s="381">
        <f t="shared" ref="G5:G13" si="2">IF(F5&gt;2,(((F5-2)*D5)+(2*E5)),IF(F5=1,D5,(F5*E5)))</f>
        <v>0</v>
      </c>
      <c r="H5" s="382">
        <v>0</v>
      </c>
      <c r="I5" s="381">
        <f t="shared" ref="I5:I13" si="3">IF(F5&gt;1,(F5-1)*H5,0)</f>
        <v>0</v>
      </c>
      <c r="J5" s="382">
        <v>0</v>
      </c>
      <c r="K5" s="382">
        <v>0</v>
      </c>
      <c r="L5" s="381">
        <f t="shared" si="0"/>
        <v>0</v>
      </c>
    </row>
    <row r="6" spans="1:14" s="320" customFormat="1" x14ac:dyDescent="0.2">
      <c r="A6" s="376"/>
      <c r="B6" s="376"/>
      <c r="C6" s="377"/>
      <c r="D6" s="378">
        <v>0</v>
      </c>
      <c r="E6" s="379">
        <f t="shared" si="1"/>
        <v>0</v>
      </c>
      <c r="F6" s="380"/>
      <c r="G6" s="381">
        <f t="shared" si="2"/>
        <v>0</v>
      </c>
      <c r="H6" s="382">
        <v>0</v>
      </c>
      <c r="I6" s="381">
        <f t="shared" si="3"/>
        <v>0</v>
      </c>
      <c r="J6" s="382">
        <v>0</v>
      </c>
      <c r="K6" s="382">
        <v>0</v>
      </c>
      <c r="L6" s="381">
        <f t="shared" si="0"/>
        <v>0</v>
      </c>
    </row>
    <row r="7" spans="1:14" s="320" customFormat="1" x14ac:dyDescent="0.2">
      <c r="A7" s="376"/>
      <c r="B7" s="376"/>
      <c r="C7" s="377"/>
      <c r="D7" s="378">
        <v>0</v>
      </c>
      <c r="E7" s="379"/>
      <c r="F7" s="380"/>
      <c r="G7" s="381">
        <f t="shared" si="2"/>
        <v>0</v>
      </c>
      <c r="H7" s="382"/>
      <c r="I7" s="381">
        <f t="shared" si="3"/>
        <v>0</v>
      </c>
      <c r="J7" s="382"/>
      <c r="K7" s="382"/>
      <c r="L7" s="381">
        <f t="shared" si="0"/>
        <v>0</v>
      </c>
    </row>
    <row r="8" spans="1:14" s="320" customFormat="1" x14ac:dyDescent="0.2">
      <c r="A8" s="376"/>
      <c r="B8" s="376"/>
      <c r="C8" s="377"/>
      <c r="D8" s="378">
        <v>0</v>
      </c>
      <c r="E8" s="379"/>
      <c r="F8" s="380"/>
      <c r="G8" s="381">
        <f t="shared" si="2"/>
        <v>0</v>
      </c>
      <c r="H8" s="382"/>
      <c r="I8" s="381">
        <f t="shared" si="3"/>
        <v>0</v>
      </c>
      <c r="J8" s="382"/>
      <c r="K8" s="382"/>
      <c r="L8" s="381">
        <f t="shared" si="0"/>
        <v>0</v>
      </c>
    </row>
    <row r="9" spans="1:14" s="320" customFormat="1" x14ac:dyDescent="0.2">
      <c r="A9" s="376"/>
      <c r="B9" s="376"/>
      <c r="C9" s="377"/>
      <c r="D9" s="378">
        <v>0</v>
      </c>
      <c r="E9" s="379"/>
      <c r="F9" s="380"/>
      <c r="G9" s="381">
        <f t="shared" si="2"/>
        <v>0</v>
      </c>
      <c r="H9" s="382"/>
      <c r="I9" s="381">
        <f t="shared" si="3"/>
        <v>0</v>
      </c>
      <c r="J9" s="382"/>
      <c r="K9" s="382"/>
      <c r="L9" s="381">
        <f t="shared" si="0"/>
        <v>0</v>
      </c>
    </row>
    <row r="10" spans="1:14" s="320" customFormat="1" x14ac:dyDescent="0.2">
      <c r="A10" s="376"/>
      <c r="B10" s="376"/>
      <c r="C10" s="377"/>
      <c r="D10" s="378">
        <v>0</v>
      </c>
      <c r="E10" s="379"/>
      <c r="F10" s="380"/>
      <c r="G10" s="381">
        <f t="shared" si="2"/>
        <v>0</v>
      </c>
      <c r="H10" s="382"/>
      <c r="I10" s="381">
        <f t="shared" si="3"/>
        <v>0</v>
      </c>
      <c r="J10" s="382"/>
      <c r="K10" s="382"/>
      <c r="L10" s="381">
        <f t="shared" si="0"/>
        <v>0</v>
      </c>
    </row>
    <row r="11" spans="1:14" s="320" customFormat="1" x14ac:dyDescent="0.2">
      <c r="A11" s="376"/>
      <c r="B11" s="376"/>
      <c r="C11" s="377"/>
      <c r="D11" s="378">
        <v>0</v>
      </c>
      <c r="E11" s="379">
        <f t="shared" si="1"/>
        <v>0</v>
      </c>
      <c r="F11" s="380"/>
      <c r="G11" s="381">
        <f t="shared" si="2"/>
        <v>0</v>
      </c>
      <c r="H11" s="382">
        <v>0</v>
      </c>
      <c r="I11" s="381">
        <f t="shared" si="3"/>
        <v>0</v>
      </c>
      <c r="J11" s="382">
        <v>0</v>
      </c>
      <c r="K11" s="382">
        <v>0</v>
      </c>
      <c r="L11" s="381">
        <f t="shared" si="0"/>
        <v>0</v>
      </c>
    </row>
    <row r="12" spans="1:14" s="320" customFormat="1" x14ac:dyDescent="0.2">
      <c r="A12" s="376"/>
      <c r="B12" s="376"/>
      <c r="C12" s="377"/>
      <c r="D12" s="378">
        <v>0</v>
      </c>
      <c r="E12" s="379">
        <f t="shared" si="1"/>
        <v>0</v>
      </c>
      <c r="F12" s="380"/>
      <c r="G12" s="381">
        <f t="shared" si="2"/>
        <v>0</v>
      </c>
      <c r="H12" s="382">
        <v>0</v>
      </c>
      <c r="I12" s="381">
        <f t="shared" si="3"/>
        <v>0</v>
      </c>
      <c r="J12" s="382">
        <v>0</v>
      </c>
      <c r="K12" s="382">
        <v>0</v>
      </c>
      <c r="L12" s="381">
        <f t="shared" si="0"/>
        <v>0</v>
      </c>
    </row>
    <row r="13" spans="1:14" s="320" customFormat="1" x14ac:dyDescent="0.2">
      <c r="A13" s="384"/>
      <c r="B13" s="384"/>
      <c r="C13" s="385"/>
      <c r="D13" s="386">
        <v>0</v>
      </c>
      <c r="E13" s="379">
        <f t="shared" si="1"/>
        <v>0</v>
      </c>
      <c r="F13" s="380"/>
      <c r="G13" s="381">
        <f t="shared" si="2"/>
        <v>0</v>
      </c>
      <c r="H13" s="382">
        <v>0</v>
      </c>
      <c r="I13" s="381">
        <f t="shared" si="3"/>
        <v>0</v>
      </c>
      <c r="J13" s="387">
        <v>0</v>
      </c>
      <c r="K13" s="387">
        <v>0</v>
      </c>
      <c r="L13" s="381">
        <f t="shared" si="0"/>
        <v>0</v>
      </c>
    </row>
    <row r="15" spans="1:14" s="278" customFormat="1" x14ac:dyDescent="0.2">
      <c r="A15" s="388" t="s">
        <v>702</v>
      </c>
      <c r="B15" s="388"/>
      <c r="C15" s="388"/>
      <c r="D15" s="389"/>
      <c r="E15" s="389"/>
      <c r="F15" s="388"/>
      <c r="G15" s="390">
        <f>SUM(G4:G13)</f>
        <v>0</v>
      </c>
      <c r="H15" s="389"/>
      <c r="I15" s="391">
        <f>SUM(I4:I14)</f>
        <v>0</v>
      </c>
      <c r="J15" s="390">
        <f>SUM(J4:J14)</f>
        <v>0</v>
      </c>
      <c r="K15" s="390">
        <f>SUM(K4:K14)</f>
        <v>0</v>
      </c>
      <c r="L15" s="392">
        <f>SUM(L4:L13)</f>
        <v>0</v>
      </c>
    </row>
    <row r="17" spans="1:12" x14ac:dyDescent="0.2">
      <c r="A17" s="393" t="s">
        <v>703</v>
      </c>
      <c r="L17" s="394"/>
    </row>
    <row r="18" spans="1:12" x14ac:dyDescent="0.2">
      <c r="A18" s="280" t="s">
        <v>704</v>
      </c>
      <c r="L18" s="394"/>
    </row>
    <row r="19" spans="1:12" x14ac:dyDescent="0.2">
      <c r="K19" s="395" t="s">
        <v>705</v>
      </c>
      <c r="L19" s="395" t="s">
        <v>706</v>
      </c>
    </row>
    <row r="20" spans="1:12" x14ac:dyDescent="0.2">
      <c r="K20" s="278" t="s">
        <v>707</v>
      </c>
      <c r="L20" s="394"/>
    </row>
    <row r="21" spans="1:12" x14ac:dyDescent="0.2">
      <c r="K21" s="278" t="s">
        <v>708</v>
      </c>
      <c r="L21" s="394">
        <f>L20+L15</f>
        <v>0</v>
      </c>
    </row>
    <row r="38" spans="1:1" x14ac:dyDescent="0.2">
      <c r="A38" s="278"/>
    </row>
  </sheetData>
  <mergeCells count="1">
    <mergeCell ref="A1:L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91B968-3632-4ED0-8BB5-A43253E5B1E6}">
  <dimension ref="A1"/>
  <sheetViews>
    <sheetView workbookViewId="0">
      <selection activeCell="C12" sqref="C12"/>
    </sheetView>
  </sheetViews>
  <sheetFormatPr defaultColWidth="8.7109375" defaultRowHeight="12.75" x14ac:dyDescent="0.2"/>
  <cols>
    <col min="1" max="16384" width="8.7109375" style="280"/>
  </cols>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dimension ref="B1:AD509"/>
  <sheetViews>
    <sheetView workbookViewId="0">
      <selection activeCell="B5" sqref="B5:E9"/>
    </sheetView>
  </sheetViews>
  <sheetFormatPr defaultColWidth="25.85546875" defaultRowHeight="12.75" x14ac:dyDescent="0.2"/>
  <cols>
    <col min="1" max="1" width="3" style="1" customWidth="1"/>
    <col min="2" max="6" width="23.28515625" style="1" customWidth="1"/>
    <col min="7" max="7" width="2.7109375" style="1" customWidth="1"/>
    <col min="8" max="12" width="23.28515625" style="1" customWidth="1"/>
    <col min="13" max="13" width="3" style="1" customWidth="1"/>
    <col min="14" max="18" width="23.28515625" style="1" customWidth="1"/>
    <col min="19" max="19" width="2.85546875" style="1" customWidth="1"/>
    <col min="20" max="24" width="25.85546875" style="1"/>
    <col min="25" max="25" width="3.5703125" style="1" customWidth="1"/>
    <col min="26" max="16384" width="25.85546875" style="1"/>
  </cols>
  <sheetData>
    <row r="1" spans="2:30" x14ac:dyDescent="0.2">
      <c r="B1" s="13" t="s">
        <v>548</v>
      </c>
    </row>
    <row r="3" spans="2:30" x14ac:dyDescent="0.2">
      <c r="B3" s="505" t="s">
        <v>316</v>
      </c>
      <c r="C3" s="505"/>
      <c r="D3" s="505"/>
      <c r="E3" s="505"/>
      <c r="F3" s="505"/>
      <c r="H3" s="506" t="s">
        <v>317</v>
      </c>
      <c r="I3" s="506"/>
      <c r="J3" s="506"/>
      <c r="K3" s="506"/>
      <c r="L3" s="506"/>
      <c r="N3" s="506" t="s">
        <v>319</v>
      </c>
      <c r="O3" s="506"/>
      <c r="P3" s="506"/>
      <c r="Q3" s="506"/>
      <c r="R3" s="506"/>
      <c r="T3" s="504" t="s">
        <v>320</v>
      </c>
      <c r="U3" s="504"/>
      <c r="V3" s="504"/>
      <c r="W3" s="504"/>
      <c r="X3" s="504"/>
      <c r="Z3" s="504" t="s">
        <v>321</v>
      </c>
      <c r="AA3" s="504"/>
      <c r="AB3" s="504"/>
      <c r="AC3" s="504"/>
      <c r="AD3" s="504"/>
    </row>
    <row r="4" spans="2:30" s="13" customFormat="1" x14ac:dyDescent="0.2">
      <c r="B4" s="12" t="s">
        <v>322</v>
      </c>
      <c r="C4" s="12" t="s">
        <v>323</v>
      </c>
      <c r="D4" s="12" t="s">
        <v>324</v>
      </c>
      <c r="E4" s="12" t="s">
        <v>325</v>
      </c>
      <c r="F4" s="12" t="s">
        <v>326</v>
      </c>
      <c r="H4" s="12" t="s">
        <v>322</v>
      </c>
      <c r="I4" s="12" t="s">
        <v>323</v>
      </c>
      <c r="J4" s="12" t="s">
        <v>324</v>
      </c>
      <c r="K4" s="12" t="s">
        <v>325</v>
      </c>
      <c r="L4" s="12" t="s">
        <v>326</v>
      </c>
      <c r="N4" s="12" t="s">
        <v>331</v>
      </c>
      <c r="O4" s="12" t="s">
        <v>330</v>
      </c>
      <c r="P4" s="12" t="s">
        <v>329</v>
      </c>
      <c r="Q4" s="12" t="s">
        <v>328</v>
      </c>
      <c r="R4" s="12" t="s">
        <v>327</v>
      </c>
      <c r="T4" s="12" t="s">
        <v>322</v>
      </c>
      <c r="U4" s="12" t="s">
        <v>323</v>
      </c>
      <c r="V4" s="12" t="s">
        <v>324</v>
      </c>
      <c r="W4" s="12" t="s">
        <v>325</v>
      </c>
      <c r="X4" s="12" t="s">
        <v>326</v>
      </c>
      <c r="Z4" s="12" t="s">
        <v>331</v>
      </c>
      <c r="AA4" s="12" t="s">
        <v>330</v>
      </c>
      <c r="AB4" s="12" t="s">
        <v>329</v>
      </c>
      <c r="AC4" s="12" t="s">
        <v>328</v>
      </c>
      <c r="AD4" s="12" t="s">
        <v>327</v>
      </c>
    </row>
    <row r="5" spans="2:30" x14ac:dyDescent="0.2">
      <c r="B5" s="6">
        <v>68</v>
      </c>
      <c r="C5" s="6">
        <v>16</v>
      </c>
      <c r="D5" s="6">
        <v>19</v>
      </c>
      <c r="E5" s="6">
        <v>28</v>
      </c>
      <c r="F5" s="6">
        <v>5</v>
      </c>
      <c r="H5" s="6">
        <v>1</v>
      </c>
      <c r="I5" s="7">
        <v>0</v>
      </c>
      <c r="J5" s="7">
        <v>0</v>
      </c>
      <c r="K5" s="7">
        <v>0</v>
      </c>
      <c r="L5" s="7">
        <v>1</v>
      </c>
      <c r="N5" s="6">
        <v>1</v>
      </c>
      <c r="O5" s="6">
        <f t="shared" ref="O5:R20" si="0">I5*1.5</f>
        <v>0</v>
      </c>
      <c r="P5" s="6">
        <f t="shared" si="0"/>
        <v>0</v>
      </c>
      <c r="Q5" s="6">
        <f t="shared" si="0"/>
        <v>0</v>
      </c>
      <c r="R5" s="6">
        <f t="shared" si="0"/>
        <v>1.5</v>
      </c>
      <c r="T5" s="9">
        <v>1</v>
      </c>
      <c r="U5" s="8">
        <v>0</v>
      </c>
      <c r="V5" s="8">
        <v>0</v>
      </c>
      <c r="W5" s="8">
        <v>0</v>
      </c>
      <c r="X5" s="8">
        <v>1</v>
      </c>
      <c r="Z5" s="9">
        <v>1</v>
      </c>
      <c r="AA5" s="8">
        <v>0</v>
      </c>
      <c r="AB5" s="8">
        <v>0</v>
      </c>
      <c r="AC5" s="8">
        <v>0</v>
      </c>
      <c r="AD5" s="8">
        <v>1.5</v>
      </c>
    </row>
    <row r="6" spans="2:30" x14ac:dyDescent="0.2">
      <c r="B6" s="6">
        <v>74</v>
      </c>
      <c r="C6" s="6">
        <v>18</v>
      </c>
      <c r="D6" s="6">
        <v>20</v>
      </c>
      <c r="E6" s="6">
        <v>31</v>
      </c>
      <c r="F6" s="6">
        <v>5</v>
      </c>
      <c r="H6" s="6">
        <v>2</v>
      </c>
      <c r="I6" s="7">
        <v>0</v>
      </c>
      <c r="J6" s="7">
        <v>0</v>
      </c>
      <c r="K6" s="7">
        <v>1</v>
      </c>
      <c r="L6" s="7">
        <v>1</v>
      </c>
      <c r="N6" s="6">
        <v>2</v>
      </c>
      <c r="O6" s="6">
        <f t="shared" si="0"/>
        <v>0</v>
      </c>
      <c r="P6" s="6">
        <f t="shared" si="0"/>
        <v>0</v>
      </c>
      <c r="Q6" s="6">
        <f t="shared" si="0"/>
        <v>1.5</v>
      </c>
      <c r="R6" s="6">
        <f t="shared" si="0"/>
        <v>1.5</v>
      </c>
      <c r="T6" s="9">
        <v>2</v>
      </c>
      <c r="U6" s="8">
        <v>0</v>
      </c>
      <c r="V6" s="8">
        <v>0</v>
      </c>
      <c r="W6" s="8">
        <v>1</v>
      </c>
      <c r="X6" s="8">
        <v>1</v>
      </c>
      <c r="Z6" s="9">
        <v>2</v>
      </c>
      <c r="AA6" s="8">
        <v>0</v>
      </c>
      <c r="AB6" s="8">
        <v>0</v>
      </c>
      <c r="AC6" s="8">
        <v>1.5</v>
      </c>
      <c r="AD6" s="8">
        <v>1.5</v>
      </c>
    </row>
    <row r="7" spans="2:30" x14ac:dyDescent="0.2">
      <c r="B7" s="6">
        <v>80</v>
      </c>
      <c r="C7" s="6">
        <v>20</v>
      </c>
      <c r="D7" s="6">
        <v>22</v>
      </c>
      <c r="E7" s="6">
        <v>33</v>
      </c>
      <c r="F7" s="6">
        <v>5</v>
      </c>
      <c r="H7" s="6">
        <v>3</v>
      </c>
      <c r="I7" s="7">
        <v>0</v>
      </c>
      <c r="J7" s="7">
        <v>1</v>
      </c>
      <c r="K7" s="7">
        <v>1</v>
      </c>
      <c r="L7" s="7">
        <v>1</v>
      </c>
      <c r="N7" s="6">
        <v>3</v>
      </c>
      <c r="O7" s="6">
        <f t="shared" si="0"/>
        <v>0</v>
      </c>
      <c r="P7" s="6">
        <f t="shared" si="0"/>
        <v>1.5</v>
      </c>
      <c r="Q7" s="6">
        <f t="shared" si="0"/>
        <v>1.5</v>
      </c>
      <c r="R7" s="6">
        <f t="shared" si="0"/>
        <v>1.5</v>
      </c>
      <c r="T7" s="9">
        <v>3</v>
      </c>
      <c r="U7" s="8">
        <v>0</v>
      </c>
      <c r="V7" s="8">
        <v>1</v>
      </c>
      <c r="W7" s="8">
        <v>1</v>
      </c>
      <c r="X7" s="8">
        <v>1</v>
      </c>
      <c r="Z7" s="9">
        <v>3</v>
      </c>
      <c r="AA7" s="8">
        <v>0</v>
      </c>
      <c r="AB7" s="8">
        <v>1.5</v>
      </c>
      <c r="AC7" s="8">
        <v>1.5</v>
      </c>
      <c r="AD7" s="8">
        <v>1.5</v>
      </c>
    </row>
    <row r="8" spans="2:30" x14ac:dyDescent="0.2">
      <c r="B8" s="6">
        <v>86</v>
      </c>
      <c r="C8" s="6">
        <v>22</v>
      </c>
      <c r="D8" s="6">
        <v>23</v>
      </c>
      <c r="E8" s="6">
        <v>36</v>
      </c>
      <c r="F8" s="6">
        <v>5</v>
      </c>
      <c r="H8" s="6">
        <v>4</v>
      </c>
      <c r="I8" s="7">
        <v>1</v>
      </c>
      <c r="J8" s="7">
        <v>1</v>
      </c>
      <c r="K8" s="7">
        <v>1</v>
      </c>
      <c r="L8" s="7">
        <v>1</v>
      </c>
      <c r="N8" s="6">
        <v>4</v>
      </c>
      <c r="O8" s="6">
        <f t="shared" si="0"/>
        <v>1.5</v>
      </c>
      <c r="P8" s="6">
        <f t="shared" si="0"/>
        <v>1.5</v>
      </c>
      <c r="Q8" s="6">
        <f t="shared" si="0"/>
        <v>1.5</v>
      </c>
      <c r="R8" s="6">
        <f t="shared" si="0"/>
        <v>1.5</v>
      </c>
      <c r="T8" s="9">
        <v>4</v>
      </c>
      <c r="U8" s="8">
        <v>1</v>
      </c>
      <c r="V8" s="8">
        <v>1</v>
      </c>
      <c r="W8" s="8">
        <v>1</v>
      </c>
      <c r="X8" s="8">
        <v>1</v>
      </c>
      <c r="Z8" s="9">
        <v>4</v>
      </c>
      <c r="AA8" s="8">
        <v>1.5</v>
      </c>
      <c r="AB8" s="8">
        <v>1.5</v>
      </c>
      <c r="AC8" s="8">
        <v>1.5</v>
      </c>
      <c r="AD8" s="8">
        <v>1.5</v>
      </c>
    </row>
    <row r="9" spans="2:30" x14ac:dyDescent="0.2">
      <c r="B9" s="6">
        <v>92</v>
      </c>
      <c r="C9" s="6">
        <v>23</v>
      </c>
      <c r="D9" s="6">
        <v>26</v>
      </c>
      <c r="E9" s="6">
        <v>38</v>
      </c>
      <c r="F9" s="6">
        <v>5</v>
      </c>
      <c r="H9" s="6">
        <v>5</v>
      </c>
      <c r="I9" s="7">
        <v>1</v>
      </c>
      <c r="J9" s="7">
        <v>1</v>
      </c>
      <c r="K9" s="7">
        <v>2</v>
      </c>
      <c r="L9" s="7">
        <v>1</v>
      </c>
      <c r="N9" s="6">
        <v>5</v>
      </c>
      <c r="O9" s="6">
        <f t="shared" si="0"/>
        <v>1.5</v>
      </c>
      <c r="P9" s="6">
        <f t="shared" si="0"/>
        <v>1.5</v>
      </c>
      <c r="Q9" s="6">
        <f t="shared" si="0"/>
        <v>3</v>
      </c>
      <c r="R9" s="6">
        <f t="shared" si="0"/>
        <v>1.5</v>
      </c>
      <c r="T9" s="9">
        <v>5</v>
      </c>
      <c r="U9" s="8">
        <v>1</v>
      </c>
      <c r="V9" s="8">
        <v>1</v>
      </c>
      <c r="W9" s="8">
        <v>2</v>
      </c>
      <c r="X9" s="8">
        <v>1</v>
      </c>
      <c r="Z9" s="9">
        <v>5</v>
      </c>
      <c r="AA9" s="8">
        <v>1.5</v>
      </c>
      <c r="AB9" s="8">
        <v>1.5</v>
      </c>
      <c r="AC9" s="8">
        <v>3</v>
      </c>
      <c r="AD9" s="8">
        <v>1.5</v>
      </c>
    </row>
    <row r="10" spans="2:30" x14ac:dyDescent="0.2">
      <c r="B10" s="6"/>
      <c r="C10" s="6"/>
      <c r="D10" s="6"/>
      <c r="E10" s="6"/>
      <c r="F10" s="6"/>
      <c r="H10" s="6">
        <v>6</v>
      </c>
      <c r="I10" s="7">
        <v>1</v>
      </c>
      <c r="J10" s="7">
        <v>2</v>
      </c>
      <c r="K10" s="7">
        <v>2</v>
      </c>
      <c r="L10" s="7">
        <v>1</v>
      </c>
      <c r="N10" s="6">
        <v>6</v>
      </c>
      <c r="O10" s="6">
        <f t="shared" si="0"/>
        <v>1.5</v>
      </c>
      <c r="P10" s="6">
        <f t="shared" si="0"/>
        <v>3</v>
      </c>
      <c r="Q10" s="6">
        <f t="shared" si="0"/>
        <v>3</v>
      </c>
      <c r="R10" s="6">
        <f t="shared" si="0"/>
        <v>1.5</v>
      </c>
      <c r="T10" s="9">
        <v>6</v>
      </c>
      <c r="U10" s="8">
        <v>1</v>
      </c>
      <c r="V10" s="8">
        <v>2</v>
      </c>
      <c r="W10" s="8">
        <v>2</v>
      </c>
      <c r="X10" s="8">
        <v>1</v>
      </c>
      <c r="Z10" s="9">
        <v>6</v>
      </c>
      <c r="AA10" s="8">
        <v>1.5</v>
      </c>
      <c r="AB10" s="8">
        <v>3</v>
      </c>
      <c r="AC10" s="8">
        <v>3</v>
      </c>
      <c r="AD10" s="8">
        <v>1.5</v>
      </c>
    </row>
    <row r="11" spans="2:30" x14ac:dyDescent="0.2">
      <c r="H11" s="6">
        <v>7</v>
      </c>
      <c r="I11" s="7">
        <v>1</v>
      </c>
      <c r="J11" s="7">
        <v>2</v>
      </c>
      <c r="K11" s="7">
        <v>3</v>
      </c>
      <c r="L11" s="7">
        <v>1</v>
      </c>
      <c r="N11" s="6">
        <v>7</v>
      </c>
      <c r="O11" s="6">
        <f t="shared" si="0"/>
        <v>1.5</v>
      </c>
      <c r="P11" s="6">
        <f t="shared" si="0"/>
        <v>3</v>
      </c>
      <c r="Q11" s="6">
        <f t="shared" si="0"/>
        <v>4.5</v>
      </c>
      <c r="R11" s="6">
        <f t="shared" si="0"/>
        <v>1.5</v>
      </c>
      <c r="T11" s="9">
        <v>7</v>
      </c>
      <c r="U11" s="8">
        <v>1</v>
      </c>
      <c r="V11" s="8">
        <v>2</v>
      </c>
      <c r="W11" s="8">
        <v>3</v>
      </c>
      <c r="X11" s="8">
        <v>1</v>
      </c>
      <c r="Z11" s="9">
        <v>7</v>
      </c>
      <c r="AA11" s="8">
        <v>1.5</v>
      </c>
      <c r="AB11" s="8">
        <v>3</v>
      </c>
      <c r="AC11" s="8">
        <v>4.5</v>
      </c>
      <c r="AD11" s="8">
        <v>1.5</v>
      </c>
    </row>
    <row r="12" spans="2:30" x14ac:dyDescent="0.2">
      <c r="H12" s="6">
        <v>8</v>
      </c>
      <c r="I12" s="7">
        <v>1</v>
      </c>
      <c r="J12" s="7">
        <v>2</v>
      </c>
      <c r="K12" s="7">
        <v>3</v>
      </c>
      <c r="L12" s="7">
        <v>2</v>
      </c>
      <c r="N12" s="6">
        <v>8</v>
      </c>
      <c r="O12" s="6">
        <f t="shared" si="0"/>
        <v>1.5</v>
      </c>
      <c r="P12" s="6">
        <f t="shared" si="0"/>
        <v>3</v>
      </c>
      <c r="Q12" s="6">
        <f t="shared" si="0"/>
        <v>4.5</v>
      </c>
      <c r="R12" s="6">
        <f t="shared" si="0"/>
        <v>3</v>
      </c>
      <c r="T12" s="9">
        <v>8</v>
      </c>
      <c r="U12" s="8">
        <v>1</v>
      </c>
      <c r="V12" s="8">
        <v>2</v>
      </c>
      <c r="W12" s="8">
        <v>3</v>
      </c>
      <c r="X12" s="8">
        <v>2</v>
      </c>
      <c r="Z12" s="9">
        <v>8</v>
      </c>
      <c r="AA12" s="8">
        <v>1.5</v>
      </c>
      <c r="AB12" s="8">
        <v>3</v>
      </c>
      <c r="AC12" s="8">
        <v>4.5</v>
      </c>
      <c r="AD12" s="8">
        <v>3</v>
      </c>
    </row>
    <row r="13" spans="2:30" x14ac:dyDescent="0.2">
      <c r="B13" s="505" t="s">
        <v>318</v>
      </c>
      <c r="C13" s="505"/>
      <c r="D13" s="505"/>
      <c r="E13" s="505"/>
      <c r="F13" s="505"/>
      <c r="H13" s="6">
        <v>9</v>
      </c>
      <c r="I13" s="7">
        <v>1</v>
      </c>
      <c r="J13" s="7">
        <v>2</v>
      </c>
      <c r="K13" s="7">
        <v>4</v>
      </c>
      <c r="L13" s="7">
        <v>2</v>
      </c>
      <c r="N13" s="6">
        <v>9</v>
      </c>
      <c r="O13" s="6">
        <f t="shared" si="0"/>
        <v>1.5</v>
      </c>
      <c r="P13" s="6">
        <f t="shared" si="0"/>
        <v>3</v>
      </c>
      <c r="Q13" s="6">
        <f t="shared" si="0"/>
        <v>6</v>
      </c>
      <c r="R13" s="6">
        <f t="shared" si="0"/>
        <v>3</v>
      </c>
      <c r="T13" s="9">
        <v>9</v>
      </c>
      <c r="U13" s="8">
        <v>1</v>
      </c>
      <c r="V13" s="8">
        <v>2</v>
      </c>
      <c r="W13" s="8">
        <v>4</v>
      </c>
      <c r="X13" s="8">
        <v>2</v>
      </c>
      <c r="Z13" s="9">
        <v>9</v>
      </c>
      <c r="AA13" s="8">
        <v>1.5</v>
      </c>
      <c r="AB13" s="8">
        <v>3</v>
      </c>
      <c r="AC13" s="8">
        <v>6</v>
      </c>
      <c r="AD13" s="8">
        <v>3</v>
      </c>
    </row>
    <row r="14" spans="2:30" x14ac:dyDescent="0.2">
      <c r="B14" s="12" t="s">
        <v>331</v>
      </c>
      <c r="C14" s="12" t="s">
        <v>330</v>
      </c>
      <c r="D14" s="12" t="s">
        <v>329</v>
      </c>
      <c r="E14" s="12" t="s">
        <v>328</v>
      </c>
      <c r="F14" s="12" t="s">
        <v>327</v>
      </c>
      <c r="H14" s="6">
        <v>10</v>
      </c>
      <c r="I14" s="7">
        <v>2</v>
      </c>
      <c r="J14" s="7">
        <v>2</v>
      </c>
      <c r="K14" s="7">
        <v>4</v>
      </c>
      <c r="L14" s="7">
        <v>2</v>
      </c>
      <c r="N14" s="6">
        <v>10</v>
      </c>
      <c r="O14" s="6">
        <f t="shared" si="0"/>
        <v>3</v>
      </c>
      <c r="P14" s="6">
        <f t="shared" si="0"/>
        <v>3</v>
      </c>
      <c r="Q14" s="6">
        <f t="shared" si="0"/>
        <v>6</v>
      </c>
      <c r="R14" s="6">
        <f t="shared" si="0"/>
        <v>3</v>
      </c>
      <c r="T14" s="9">
        <v>10</v>
      </c>
      <c r="U14" s="8">
        <v>2</v>
      </c>
      <c r="V14" s="8">
        <v>2</v>
      </c>
      <c r="W14" s="8">
        <v>4</v>
      </c>
      <c r="X14" s="8">
        <v>2</v>
      </c>
      <c r="Z14" s="9">
        <v>10</v>
      </c>
      <c r="AA14" s="8">
        <v>3</v>
      </c>
      <c r="AB14" s="8">
        <v>3</v>
      </c>
      <c r="AC14" s="8">
        <v>6</v>
      </c>
      <c r="AD14" s="8">
        <v>3</v>
      </c>
    </row>
    <row r="15" spans="2:30" x14ac:dyDescent="0.2">
      <c r="B15" s="6">
        <v>68</v>
      </c>
      <c r="C15" s="273">
        <f>C5*1.5</f>
        <v>24</v>
      </c>
      <c r="D15" s="273">
        <f>D5*1.5</f>
        <v>28.5</v>
      </c>
      <c r="E15" s="273">
        <f>E5*1.5</f>
        <v>42</v>
      </c>
      <c r="F15" s="273">
        <f>F5*1.5</f>
        <v>7.5</v>
      </c>
      <c r="H15" s="6">
        <v>11</v>
      </c>
      <c r="I15" s="7">
        <v>2</v>
      </c>
      <c r="J15" s="7">
        <v>3</v>
      </c>
      <c r="K15" s="7">
        <v>4</v>
      </c>
      <c r="L15" s="7">
        <v>2</v>
      </c>
      <c r="N15" s="6">
        <v>11</v>
      </c>
      <c r="O15" s="6">
        <f t="shared" si="0"/>
        <v>3</v>
      </c>
      <c r="P15" s="6">
        <f t="shared" si="0"/>
        <v>4.5</v>
      </c>
      <c r="Q15" s="6">
        <f t="shared" si="0"/>
        <v>6</v>
      </c>
      <c r="R15" s="6">
        <f t="shared" si="0"/>
        <v>3</v>
      </c>
      <c r="T15" s="9">
        <v>11</v>
      </c>
      <c r="U15" s="8">
        <v>2</v>
      </c>
      <c r="V15" s="8">
        <v>3</v>
      </c>
      <c r="W15" s="8">
        <v>4</v>
      </c>
      <c r="X15" s="8">
        <v>2</v>
      </c>
      <c r="Z15" s="9">
        <v>11</v>
      </c>
      <c r="AA15" s="8">
        <v>3</v>
      </c>
      <c r="AB15" s="8">
        <v>4.5</v>
      </c>
      <c r="AC15" s="8">
        <v>6</v>
      </c>
      <c r="AD15" s="8">
        <v>3</v>
      </c>
    </row>
    <row r="16" spans="2:30" x14ac:dyDescent="0.2">
      <c r="B16" s="6">
        <v>74</v>
      </c>
      <c r="C16" s="273">
        <f t="shared" ref="C16:F20" si="1">C6*1.5</f>
        <v>27</v>
      </c>
      <c r="D16" s="273">
        <f t="shared" si="1"/>
        <v>30</v>
      </c>
      <c r="E16" s="273">
        <f t="shared" si="1"/>
        <v>46.5</v>
      </c>
      <c r="F16" s="273">
        <f t="shared" si="1"/>
        <v>7.5</v>
      </c>
      <c r="H16" s="6">
        <v>12</v>
      </c>
      <c r="I16" s="7">
        <v>2</v>
      </c>
      <c r="J16" s="7">
        <v>3</v>
      </c>
      <c r="K16" s="7">
        <v>5</v>
      </c>
      <c r="L16" s="7">
        <v>2</v>
      </c>
      <c r="N16" s="6">
        <v>12</v>
      </c>
      <c r="O16" s="6">
        <f t="shared" si="0"/>
        <v>3</v>
      </c>
      <c r="P16" s="6">
        <f t="shared" si="0"/>
        <v>4.5</v>
      </c>
      <c r="Q16" s="6">
        <f t="shared" si="0"/>
        <v>7.5</v>
      </c>
      <c r="R16" s="6">
        <f t="shared" si="0"/>
        <v>3</v>
      </c>
      <c r="T16" s="9">
        <v>12</v>
      </c>
      <c r="U16" s="8">
        <v>2</v>
      </c>
      <c r="V16" s="8">
        <v>3</v>
      </c>
      <c r="W16" s="8">
        <v>5</v>
      </c>
      <c r="X16" s="8">
        <v>2</v>
      </c>
      <c r="Z16" s="9">
        <v>12</v>
      </c>
      <c r="AA16" s="8">
        <v>3</v>
      </c>
      <c r="AB16" s="8">
        <v>4.5</v>
      </c>
      <c r="AC16" s="8">
        <v>7.5</v>
      </c>
      <c r="AD16" s="8">
        <v>3</v>
      </c>
    </row>
    <row r="17" spans="2:30" x14ac:dyDescent="0.2">
      <c r="B17" s="6">
        <v>80</v>
      </c>
      <c r="C17" s="273">
        <f t="shared" si="1"/>
        <v>30</v>
      </c>
      <c r="D17" s="273">
        <f t="shared" si="1"/>
        <v>33</v>
      </c>
      <c r="E17" s="273">
        <f t="shared" si="1"/>
        <v>49.5</v>
      </c>
      <c r="F17" s="273">
        <f t="shared" si="1"/>
        <v>7.5</v>
      </c>
      <c r="H17" s="6">
        <v>13</v>
      </c>
      <c r="I17" s="7">
        <v>2</v>
      </c>
      <c r="J17" s="7">
        <v>3</v>
      </c>
      <c r="K17" s="7">
        <v>5</v>
      </c>
      <c r="L17" s="7">
        <v>3</v>
      </c>
      <c r="N17" s="6">
        <v>13</v>
      </c>
      <c r="O17" s="6">
        <f t="shared" si="0"/>
        <v>3</v>
      </c>
      <c r="P17" s="6">
        <f t="shared" si="0"/>
        <v>4.5</v>
      </c>
      <c r="Q17" s="6">
        <f t="shared" si="0"/>
        <v>7.5</v>
      </c>
      <c r="R17" s="6">
        <f t="shared" si="0"/>
        <v>4.5</v>
      </c>
      <c r="T17" s="9">
        <v>13</v>
      </c>
      <c r="U17" s="8">
        <v>2</v>
      </c>
      <c r="V17" s="8">
        <v>3</v>
      </c>
      <c r="W17" s="8">
        <v>5</v>
      </c>
      <c r="X17" s="8">
        <v>3</v>
      </c>
      <c r="Z17" s="9">
        <v>13</v>
      </c>
      <c r="AA17" s="8">
        <v>3</v>
      </c>
      <c r="AB17" s="8">
        <v>4.5</v>
      </c>
      <c r="AC17" s="8">
        <v>7.5</v>
      </c>
      <c r="AD17" s="8">
        <v>4.5</v>
      </c>
    </row>
    <row r="18" spans="2:30" x14ac:dyDescent="0.2">
      <c r="B18" s="6">
        <v>86</v>
      </c>
      <c r="C18" s="273">
        <f t="shared" si="1"/>
        <v>33</v>
      </c>
      <c r="D18" s="273">
        <f t="shared" si="1"/>
        <v>34.5</v>
      </c>
      <c r="E18" s="273">
        <f t="shared" si="1"/>
        <v>54</v>
      </c>
      <c r="F18" s="273">
        <f t="shared" si="1"/>
        <v>7.5</v>
      </c>
      <c r="H18" s="6">
        <v>14</v>
      </c>
      <c r="I18" s="7">
        <v>2</v>
      </c>
      <c r="J18" s="7">
        <v>4</v>
      </c>
      <c r="K18" s="7">
        <v>5</v>
      </c>
      <c r="L18" s="7">
        <v>3</v>
      </c>
      <c r="N18" s="6">
        <v>14</v>
      </c>
      <c r="O18" s="6">
        <f t="shared" si="0"/>
        <v>3</v>
      </c>
      <c r="P18" s="6">
        <f t="shared" si="0"/>
        <v>6</v>
      </c>
      <c r="Q18" s="6">
        <f t="shared" si="0"/>
        <v>7.5</v>
      </c>
      <c r="R18" s="6">
        <f t="shared" si="0"/>
        <v>4.5</v>
      </c>
      <c r="T18" s="9">
        <v>14</v>
      </c>
      <c r="U18" s="8">
        <v>2</v>
      </c>
      <c r="V18" s="8">
        <v>4</v>
      </c>
      <c r="W18" s="8">
        <v>5</v>
      </c>
      <c r="X18" s="8">
        <v>3</v>
      </c>
      <c r="Z18" s="9">
        <v>14</v>
      </c>
      <c r="AA18" s="8">
        <v>3</v>
      </c>
      <c r="AB18" s="8">
        <v>6</v>
      </c>
      <c r="AC18" s="8">
        <v>7.5</v>
      </c>
      <c r="AD18" s="8">
        <v>4.5</v>
      </c>
    </row>
    <row r="19" spans="2:30" x14ac:dyDescent="0.2">
      <c r="B19" s="6">
        <v>92</v>
      </c>
      <c r="C19" s="273">
        <f t="shared" si="1"/>
        <v>34.5</v>
      </c>
      <c r="D19" s="273">
        <f t="shared" si="1"/>
        <v>39</v>
      </c>
      <c r="E19" s="273">
        <f t="shared" si="1"/>
        <v>57</v>
      </c>
      <c r="F19" s="273">
        <f t="shared" si="1"/>
        <v>7.5</v>
      </c>
      <c r="H19" s="6">
        <v>15</v>
      </c>
      <c r="I19" s="7">
        <v>2</v>
      </c>
      <c r="J19" s="7">
        <v>4</v>
      </c>
      <c r="K19" s="7">
        <v>6</v>
      </c>
      <c r="L19" s="7">
        <v>3</v>
      </c>
      <c r="N19" s="6">
        <v>15</v>
      </c>
      <c r="O19" s="6">
        <f t="shared" si="0"/>
        <v>3</v>
      </c>
      <c r="P19" s="6">
        <f t="shared" si="0"/>
        <v>6</v>
      </c>
      <c r="Q19" s="6">
        <f t="shared" si="0"/>
        <v>9</v>
      </c>
      <c r="R19" s="6">
        <f t="shared" si="0"/>
        <v>4.5</v>
      </c>
      <c r="T19" s="9">
        <v>15</v>
      </c>
      <c r="U19" s="8">
        <v>2</v>
      </c>
      <c r="V19" s="8">
        <v>4</v>
      </c>
      <c r="W19" s="8">
        <v>6</v>
      </c>
      <c r="X19" s="8">
        <v>3</v>
      </c>
      <c r="Z19" s="9">
        <v>15</v>
      </c>
      <c r="AA19" s="8">
        <v>3</v>
      </c>
      <c r="AB19" s="8">
        <v>6</v>
      </c>
      <c r="AC19" s="8">
        <v>9</v>
      </c>
      <c r="AD19" s="8">
        <v>4.5</v>
      </c>
    </row>
    <row r="20" spans="2:30" x14ac:dyDescent="0.2">
      <c r="B20" s="6">
        <f t="shared" ref="B20" si="2">B10</f>
        <v>0</v>
      </c>
      <c r="C20" s="6">
        <f t="shared" si="1"/>
        <v>0</v>
      </c>
      <c r="D20" s="6">
        <f t="shared" si="1"/>
        <v>0</v>
      </c>
      <c r="E20" s="6">
        <f t="shared" si="1"/>
        <v>0</v>
      </c>
      <c r="F20" s="6">
        <f t="shared" si="1"/>
        <v>0</v>
      </c>
      <c r="H20" s="6">
        <v>16</v>
      </c>
      <c r="I20" s="7">
        <v>2</v>
      </c>
      <c r="J20" s="7">
        <v>4</v>
      </c>
      <c r="K20" s="7">
        <v>7</v>
      </c>
      <c r="L20" s="7">
        <v>3</v>
      </c>
      <c r="N20" s="6">
        <v>16</v>
      </c>
      <c r="O20" s="6">
        <f t="shared" si="0"/>
        <v>3</v>
      </c>
      <c r="P20" s="6">
        <f t="shared" si="0"/>
        <v>6</v>
      </c>
      <c r="Q20" s="6">
        <f t="shared" si="0"/>
        <v>10.5</v>
      </c>
      <c r="R20" s="6">
        <f t="shared" si="0"/>
        <v>4.5</v>
      </c>
      <c r="T20" s="9">
        <v>16</v>
      </c>
      <c r="U20" s="8">
        <v>2</v>
      </c>
      <c r="V20" s="8">
        <v>4</v>
      </c>
      <c r="W20" s="8">
        <v>7</v>
      </c>
      <c r="X20" s="8">
        <v>3</v>
      </c>
      <c r="Z20" s="9">
        <v>16</v>
      </c>
      <c r="AA20" s="8">
        <v>3</v>
      </c>
      <c r="AB20" s="8">
        <v>6</v>
      </c>
      <c r="AC20" s="8">
        <v>10.5</v>
      </c>
      <c r="AD20" s="8">
        <v>4.5</v>
      </c>
    </row>
    <row r="21" spans="2:30" x14ac:dyDescent="0.2">
      <c r="H21" s="6">
        <v>17</v>
      </c>
      <c r="I21" s="7">
        <v>3</v>
      </c>
      <c r="J21" s="7">
        <v>4</v>
      </c>
      <c r="K21" s="7">
        <v>7</v>
      </c>
      <c r="L21" s="7">
        <v>3</v>
      </c>
      <c r="N21" s="6">
        <v>17</v>
      </c>
      <c r="O21" s="6">
        <f t="shared" ref="O21:O84" si="3">I21*1.5</f>
        <v>4.5</v>
      </c>
      <c r="P21" s="6">
        <f t="shared" ref="P21:P84" si="4">J21*1.5</f>
        <v>6</v>
      </c>
      <c r="Q21" s="6">
        <f t="shared" ref="Q21:Q84" si="5">K21*1.5</f>
        <v>10.5</v>
      </c>
      <c r="R21" s="6">
        <f t="shared" ref="R21:R84" si="6">L21*1.5</f>
        <v>4.5</v>
      </c>
      <c r="T21" s="9">
        <v>17</v>
      </c>
      <c r="U21" s="8">
        <v>3</v>
      </c>
      <c r="V21" s="8">
        <v>4</v>
      </c>
      <c r="W21" s="8">
        <v>7</v>
      </c>
      <c r="X21" s="8">
        <v>3</v>
      </c>
      <c r="Z21" s="9">
        <v>17</v>
      </c>
      <c r="AA21" s="8">
        <v>4.5</v>
      </c>
      <c r="AB21" s="8">
        <v>6</v>
      </c>
      <c r="AC21" s="8">
        <v>10.5</v>
      </c>
      <c r="AD21" s="8">
        <v>4.5</v>
      </c>
    </row>
    <row r="22" spans="2:30" x14ac:dyDescent="0.2">
      <c r="H22" s="6">
        <v>18</v>
      </c>
      <c r="I22" s="7">
        <v>3</v>
      </c>
      <c r="J22" s="7">
        <v>5</v>
      </c>
      <c r="K22" s="7">
        <v>7</v>
      </c>
      <c r="L22" s="7">
        <v>3</v>
      </c>
      <c r="N22" s="6">
        <v>18</v>
      </c>
      <c r="O22" s="6">
        <f t="shared" si="3"/>
        <v>4.5</v>
      </c>
      <c r="P22" s="6">
        <f t="shared" si="4"/>
        <v>7.5</v>
      </c>
      <c r="Q22" s="6">
        <f t="shared" si="5"/>
        <v>10.5</v>
      </c>
      <c r="R22" s="6">
        <f t="shared" si="6"/>
        <v>4.5</v>
      </c>
      <c r="T22" s="9">
        <v>18</v>
      </c>
      <c r="U22" s="8">
        <v>3</v>
      </c>
      <c r="V22" s="8">
        <v>5</v>
      </c>
      <c r="W22" s="8">
        <v>7</v>
      </c>
      <c r="X22" s="8">
        <v>3</v>
      </c>
      <c r="Z22" s="9">
        <v>18</v>
      </c>
      <c r="AA22" s="8">
        <v>4.5</v>
      </c>
      <c r="AB22" s="8">
        <v>7.5</v>
      </c>
      <c r="AC22" s="8">
        <v>10.5</v>
      </c>
      <c r="AD22" s="8">
        <v>4.5</v>
      </c>
    </row>
    <row r="23" spans="2:30" x14ac:dyDescent="0.2">
      <c r="H23" s="6">
        <v>19</v>
      </c>
      <c r="I23" s="7">
        <v>3</v>
      </c>
      <c r="J23" s="7">
        <v>5</v>
      </c>
      <c r="K23" s="7">
        <v>8</v>
      </c>
      <c r="L23" s="7">
        <v>3</v>
      </c>
      <c r="N23" s="6">
        <v>19</v>
      </c>
      <c r="O23" s="6">
        <f t="shared" si="3"/>
        <v>4.5</v>
      </c>
      <c r="P23" s="6">
        <f t="shared" si="4"/>
        <v>7.5</v>
      </c>
      <c r="Q23" s="6">
        <f t="shared" si="5"/>
        <v>12</v>
      </c>
      <c r="R23" s="6">
        <f t="shared" si="6"/>
        <v>4.5</v>
      </c>
      <c r="T23" s="9">
        <v>19</v>
      </c>
      <c r="U23" s="8">
        <v>3</v>
      </c>
      <c r="V23" s="8">
        <v>5</v>
      </c>
      <c r="W23" s="8">
        <v>8</v>
      </c>
      <c r="X23" s="8">
        <v>3</v>
      </c>
      <c r="Z23" s="9">
        <v>19</v>
      </c>
      <c r="AA23" s="8">
        <v>4.5</v>
      </c>
      <c r="AB23" s="8">
        <v>7.5</v>
      </c>
      <c r="AC23" s="8">
        <v>12</v>
      </c>
      <c r="AD23" s="8">
        <v>4.5</v>
      </c>
    </row>
    <row r="24" spans="2:30" x14ac:dyDescent="0.2">
      <c r="H24" s="6">
        <v>20</v>
      </c>
      <c r="I24" s="7">
        <v>3</v>
      </c>
      <c r="J24" s="7">
        <v>5</v>
      </c>
      <c r="K24" s="7">
        <v>8</v>
      </c>
      <c r="L24" s="7">
        <v>4</v>
      </c>
      <c r="N24" s="6">
        <v>20</v>
      </c>
      <c r="O24" s="6">
        <f t="shared" si="3"/>
        <v>4.5</v>
      </c>
      <c r="P24" s="6">
        <f t="shared" si="4"/>
        <v>7.5</v>
      </c>
      <c r="Q24" s="6">
        <f t="shared" si="5"/>
        <v>12</v>
      </c>
      <c r="R24" s="6">
        <f t="shared" si="6"/>
        <v>6</v>
      </c>
      <c r="T24" s="9">
        <v>20</v>
      </c>
      <c r="U24" s="8">
        <v>3</v>
      </c>
      <c r="V24" s="8">
        <v>5</v>
      </c>
      <c r="W24" s="8">
        <v>8</v>
      </c>
      <c r="X24" s="8">
        <v>4</v>
      </c>
      <c r="Z24" s="9">
        <v>20</v>
      </c>
      <c r="AA24" s="8">
        <v>4.5</v>
      </c>
      <c r="AB24" s="8">
        <v>7.5</v>
      </c>
      <c r="AC24" s="8">
        <v>12</v>
      </c>
      <c r="AD24" s="8">
        <v>6</v>
      </c>
    </row>
    <row r="25" spans="2:30" x14ac:dyDescent="0.2">
      <c r="H25" s="6">
        <v>21</v>
      </c>
      <c r="I25" s="7">
        <v>3</v>
      </c>
      <c r="J25" s="7">
        <v>5</v>
      </c>
      <c r="K25" s="7">
        <v>9</v>
      </c>
      <c r="L25" s="7">
        <v>4</v>
      </c>
      <c r="N25" s="6">
        <v>21</v>
      </c>
      <c r="O25" s="6">
        <f t="shared" si="3"/>
        <v>4.5</v>
      </c>
      <c r="P25" s="6">
        <f t="shared" si="4"/>
        <v>7.5</v>
      </c>
      <c r="Q25" s="6">
        <f t="shared" si="5"/>
        <v>13.5</v>
      </c>
      <c r="R25" s="6">
        <f t="shared" si="6"/>
        <v>6</v>
      </c>
      <c r="T25" s="9">
        <v>21</v>
      </c>
      <c r="U25" s="8">
        <v>3</v>
      </c>
      <c r="V25" s="8">
        <v>5</v>
      </c>
      <c r="W25" s="8">
        <v>9</v>
      </c>
      <c r="X25" s="8">
        <v>4</v>
      </c>
      <c r="Z25" s="9">
        <v>21</v>
      </c>
      <c r="AA25" s="8">
        <v>4.5</v>
      </c>
      <c r="AB25" s="8">
        <v>7.5</v>
      </c>
      <c r="AC25" s="8">
        <v>13.5</v>
      </c>
      <c r="AD25" s="8">
        <v>6</v>
      </c>
    </row>
    <row r="26" spans="2:30" x14ac:dyDescent="0.2">
      <c r="H26" s="6">
        <v>22</v>
      </c>
      <c r="I26" s="7">
        <v>3</v>
      </c>
      <c r="J26" s="7">
        <v>6</v>
      </c>
      <c r="K26" s="7">
        <v>9</v>
      </c>
      <c r="L26" s="7">
        <v>4</v>
      </c>
      <c r="N26" s="6">
        <v>22</v>
      </c>
      <c r="O26" s="6">
        <f t="shared" si="3"/>
        <v>4.5</v>
      </c>
      <c r="P26" s="6">
        <f t="shared" si="4"/>
        <v>9</v>
      </c>
      <c r="Q26" s="6">
        <f t="shared" si="5"/>
        <v>13.5</v>
      </c>
      <c r="R26" s="6">
        <f t="shared" si="6"/>
        <v>6</v>
      </c>
      <c r="T26" s="9">
        <v>22</v>
      </c>
      <c r="U26" s="8">
        <v>3</v>
      </c>
      <c r="V26" s="8">
        <v>6</v>
      </c>
      <c r="W26" s="8">
        <v>9</v>
      </c>
      <c r="X26" s="8">
        <v>4</v>
      </c>
      <c r="Z26" s="9">
        <v>22</v>
      </c>
      <c r="AA26" s="8">
        <v>4.5</v>
      </c>
      <c r="AB26" s="8">
        <v>9</v>
      </c>
      <c r="AC26" s="8">
        <v>13.5</v>
      </c>
      <c r="AD26" s="8">
        <v>6</v>
      </c>
    </row>
    <row r="27" spans="2:30" x14ac:dyDescent="0.2">
      <c r="H27" s="6">
        <v>23</v>
      </c>
      <c r="I27" s="7">
        <v>3</v>
      </c>
      <c r="J27" s="7">
        <v>6</v>
      </c>
      <c r="K27" s="7">
        <v>9</v>
      </c>
      <c r="L27" s="7">
        <v>5</v>
      </c>
      <c r="N27" s="6">
        <v>23</v>
      </c>
      <c r="O27" s="6">
        <f t="shared" si="3"/>
        <v>4.5</v>
      </c>
      <c r="P27" s="6">
        <f t="shared" si="4"/>
        <v>9</v>
      </c>
      <c r="Q27" s="6">
        <f t="shared" si="5"/>
        <v>13.5</v>
      </c>
      <c r="R27" s="6">
        <f t="shared" si="6"/>
        <v>7.5</v>
      </c>
      <c r="T27" s="9">
        <v>23</v>
      </c>
      <c r="U27" s="8">
        <v>3</v>
      </c>
      <c r="V27" s="8">
        <v>6</v>
      </c>
      <c r="W27" s="8">
        <v>9</v>
      </c>
      <c r="X27" s="8">
        <v>5</v>
      </c>
      <c r="Z27" s="9">
        <v>23</v>
      </c>
      <c r="AA27" s="8">
        <v>4.5</v>
      </c>
      <c r="AB27" s="8">
        <v>9</v>
      </c>
      <c r="AC27" s="8">
        <v>13.5</v>
      </c>
      <c r="AD27" s="8">
        <v>7.5</v>
      </c>
    </row>
    <row r="28" spans="2:30" x14ac:dyDescent="0.2">
      <c r="H28" s="6">
        <v>24</v>
      </c>
      <c r="I28" s="7">
        <v>4</v>
      </c>
      <c r="J28" s="7">
        <v>6</v>
      </c>
      <c r="K28" s="7">
        <v>9</v>
      </c>
      <c r="L28" s="7">
        <v>5</v>
      </c>
      <c r="N28" s="6">
        <v>24</v>
      </c>
      <c r="O28" s="6">
        <f t="shared" si="3"/>
        <v>6</v>
      </c>
      <c r="P28" s="6">
        <f t="shared" si="4"/>
        <v>9</v>
      </c>
      <c r="Q28" s="6">
        <f t="shared" si="5"/>
        <v>13.5</v>
      </c>
      <c r="R28" s="6">
        <f t="shared" si="6"/>
        <v>7.5</v>
      </c>
      <c r="T28" s="9">
        <v>24</v>
      </c>
      <c r="U28" s="8">
        <v>4</v>
      </c>
      <c r="V28" s="8">
        <v>6</v>
      </c>
      <c r="W28" s="8">
        <v>9</v>
      </c>
      <c r="X28" s="8">
        <v>5</v>
      </c>
      <c r="Z28" s="9">
        <v>24</v>
      </c>
      <c r="AA28" s="8">
        <v>6</v>
      </c>
      <c r="AB28" s="8">
        <v>9</v>
      </c>
      <c r="AC28" s="8">
        <v>13.5</v>
      </c>
      <c r="AD28" s="8">
        <v>7.5</v>
      </c>
    </row>
    <row r="29" spans="2:30" x14ac:dyDescent="0.2">
      <c r="H29" s="6">
        <v>25</v>
      </c>
      <c r="I29" s="7">
        <v>4</v>
      </c>
      <c r="J29" s="7">
        <v>6</v>
      </c>
      <c r="K29" s="7">
        <v>10</v>
      </c>
      <c r="L29" s="7">
        <v>5</v>
      </c>
      <c r="N29" s="6">
        <v>25</v>
      </c>
      <c r="O29" s="6">
        <f t="shared" si="3"/>
        <v>6</v>
      </c>
      <c r="P29" s="6">
        <f t="shared" si="4"/>
        <v>9</v>
      </c>
      <c r="Q29" s="6">
        <f t="shared" si="5"/>
        <v>15</v>
      </c>
      <c r="R29" s="6">
        <f t="shared" si="6"/>
        <v>7.5</v>
      </c>
      <c r="T29" s="9">
        <v>25</v>
      </c>
      <c r="U29" s="8">
        <v>4</v>
      </c>
      <c r="V29" s="8">
        <v>6</v>
      </c>
      <c r="W29" s="8">
        <v>10</v>
      </c>
      <c r="X29" s="8">
        <v>5</v>
      </c>
      <c r="Z29" s="9">
        <v>25</v>
      </c>
      <c r="AA29" s="8">
        <v>6</v>
      </c>
      <c r="AB29" s="8">
        <v>9</v>
      </c>
      <c r="AC29" s="8">
        <v>15</v>
      </c>
      <c r="AD29" s="8">
        <v>7.5</v>
      </c>
    </row>
    <row r="30" spans="2:30" x14ac:dyDescent="0.2">
      <c r="H30" s="6">
        <v>26</v>
      </c>
      <c r="I30" s="7">
        <v>4</v>
      </c>
      <c r="J30" s="7">
        <v>7</v>
      </c>
      <c r="K30" s="7">
        <v>11</v>
      </c>
      <c r="L30" s="7">
        <v>5</v>
      </c>
      <c r="N30" s="6">
        <v>26</v>
      </c>
      <c r="O30" s="6">
        <f t="shared" si="3"/>
        <v>6</v>
      </c>
      <c r="P30" s="6">
        <f t="shared" si="4"/>
        <v>10.5</v>
      </c>
      <c r="Q30" s="6">
        <f t="shared" si="5"/>
        <v>16.5</v>
      </c>
      <c r="R30" s="6">
        <f t="shared" si="6"/>
        <v>7.5</v>
      </c>
      <c r="T30" s="9">
        <v>26</v>
      </c>
      <c r="U30" s="8">
        <v>4</v>
      </c>
      <c r="V30" s="8">
        <v>7</v>
      </c>
      <c r="W30" s="8">
        <v>11</v>
      </c>
      <c r="X30" s="8">
        <v>5</v>
      </c>
      <c r="Z30" s="9">
        <v>26</v>
      </c>
      <c r="AA30" s="8">
        <v>6</v>
      </c>
      <c r="AB30" s="8">
        <v>10.5</v>
      </c>
      <c r="AC30" s="8">
        <v>16.5</v>
      </c>
      <c r="AD30" s="8">
        <v>7.5</v>
      </c>
    </row>
    <row r="31" spans="2:30" x14ac:dyDescent="0.2">
      <c r="H31" s="6">
        <v>27</v>
      </c>
      <c r="I31" s="7">
        <v>4</v>
      </c>
      <c r="J31" s="7">
        <v>7</v>
      </c>
      <c r="K31" s="7">
        <v>11</v>
      </c>
      <c r="L31" s="7">
        <v>5</v>
      </c>
      <c r="N31" s="6">
        <v>27</v>
      </c>
      <c r="O31" s="6">
        <f t="shared" si="3"/>
        <v>6</v>
      </c>
      <c r="P31" s="6">
        <f t="shared" si="4"/>
        <v>10.5</v>
      </c>
      <c r="Q31" s="6">
        <f t="shared" si="5"/>
        <v>16.5</v>
      </c>
      <c r="R31" s="6">
        <f t="shared" si="6"/>
        <v>7.5</v>
      </c>
      <c r="T31" s="9">
        <v>27</v>
      </c>
      <c r="U31" s="8">
        <v>4</v>
      </c>
      <c r="V31" s="8">
        <v>7</v>
      </c>
      <c r="W31" s="8">
        <v>11</v>
      </c>
      <c r="X31" s="8">
        <v>5</v>
      </c>
      <c r="Z31" s="9">
        <v>27</v>
      </c>
      <c r="AA31" s="8">
        <v>6</v>
      </c>
      <c r="AB31" s="8">
        <v>10.5</v>
      </c>
      <c r="AC31" s="8">
        <v>16.5</v>
      </c>
      <c r="AD31" s="8">
        <v>7.5</v>
      </c>
    </row>
    <row r="32" spans="2:30" x14ac:dyDescent="0.2">
      <c r="H32" s="6">
        <v>28</v>
      </c>
      <c r="I32" s="7">
        <v>4</v>
      </c>
      <c r="J32" s="7">
        <v>7</v>
      </c>
      <c r="K32" s="7">
        <v>11</v>
      </c>
      <c r="L32" s="7">
        <v>6</v>
      </c>
      <c r="N32" s="6">
        <v>28</v>
      </c>
      <c r="O32" s="6">
        <f t="shared" si="3"/>
        <v>6</v>
      </c>
      <c r="P32" s="6">
        <f t="shared" si="4"/>
        <v>10.5</v>
      </c>
      <c r="Q32" s="6">
        <f t="shared" si="5"/>
        <v>16.5</v>
      </c>
      <c r="R32" s="6">
        <f t="shared" si="6"/>
        <v>9</v>
      </c>
      <c r="T32" s="9">
        <v>28</v>
      </c>
      <c r="U32" s="8">
        <v>4</v>
      </c>
      <c r="V32" s="8">
        <v>7</v>
      </c>
      <c r="W32" s="8">
        <v>11</v>
      </c>
      <c r="X32" s="8">
        <v>6</v>
      </c>
      <c r="Z32" s="9">
        <v>28</v>
      </c>
      <c r="AA32" s="8">
        <v>6</v>
      </c>
      <c r="AB32" s="8">
        <v>10.5</v>
      </c>
      <c r="AC32" s="8">
        <v>16.5</v>
      </c>
      <c r="AD32" s="8">
        <v>9</v>
      </c>
    </row>
    <row r="33" spans="8:30" x14ac:dyDescent="0.2">
      <c r="H33" s="6">
        <v>29</v>
      </c>
      <c r="I33" s="7">
        <v>4</v>
      </c>
      <c r="J33" s="7">
        <v>7</v>
      </c>
      <c r="K33" s="7">
        <v>12</v>
      </c>
      <c r="L33" s="7">
        <v>6</v>
      </c>
      <c r="N33" s="6">
        <v>29</v>
      </c>
      <c r="O33" s="6">
        <f t="shared" si="3"/>
        <v>6</v>
      </c>
      <c r="P33" s="6">
        <f t="shared" si="4"/>
        <v>10.5</v>
      </c>
      <c r="Q33" s="6">
        <f t="shared" si="5"/>
        <v>18</v>
      </c>
      <c r="R33" s="6">
        <f t="shared" si="6"/>
        <v>9</v>
      </c>
      <c r="T33" s="9">
        <v>29</v>
      </c>
      <c r="U33" s="8">
        <v>4</v>
      </c>
      <c r="V33" s="8">
        <v>7</v>
      </c>
      <c r="W33" s="8">
        <v>12</v>
      </c>
      <c r="X33" s="8">
        <v>6</v>
      </c>
      <c r="Z33" s="9">
        <v>29</v>
      </c>
      <c r="AA33" s="8">
        <v>6</v>
      </c>
      <c r="AB33" s="8">
        <v>10.5</v>
      </c>
      <c r="AC33" s="8">
        <v>18</v>
      </c>
      <c r="AD33" s="8">
        <v>9</v>
      </c>
    </row>
    <row r="34" spans="8:30" x14ac:dyDescent="0.2">
      <c r="H34" s="6">
        <v>30</v>
      </c>
      <c r="I34" s="7">
        <v>5</v>
      </c>
      <c r="J34" s="7">
        <v>7</v>
      </c>
      <c r="K34" s="7">
        <v>12</v>
      </c>
      <c r="L34" s="7">
        <v>6</v>
      </c>
      <c r="N34" s="6">
        <v>30</v>
      </c>
      <c r="O34" s="6">
        <f t="shared" si="3"/>
        <v>7.5</v>
      </c>
      <c r="P34" s="6">
        <f t="shared" si="4"/>
        <v>10.5</v>
      </c>
      <c r="Q34" s="6">
        <f t="shared" si="5"/>
        <v>18</v>
      </c>
      <c r="R34" s="6">
        <f t="shared" si="6"/>
        <v>9</v>
      </c>
      <c r="T34" s="9">
        <v>30</v>
      </c>
      <c r="U34" s="8">
        <v>5</v>
      </c>
      <c r="V34" s="8">
        <v>7</v>
      </c>
      <c r="W34" s="8">
        <v>12</v>
      </c>
      <c r="X34" s="8">
        <v>6</v>
      </c>
      <c r="Z34" s="9">
        <v>30</v>
      </c>
      <c r="AA34" s="8">
        <v>7.5</v>
      </c>
      <c r="AB34" s="8">
        <v>10.5</v>
      </c>
      <c r="AC34" s="8">
        <v>18</v>
      </c>
      <c r="AD34" s="8">
        <v>9</v>
      </c>
    </row>
    <row r="35" spans="8:30" x14ac:dyDescent="0.2">
      <c r="H35" s="6">
        <v>31</v>
      </c>
      <c r="I35" s="7">
        <v>5</v>
      </c>
      <c r="J35" s="7">
        <v>8</v>
      </c>
      <c r="K35" s="7">
        <v>12</v>
      </c>
      <c r="L35" s="7">
        <v>6</v>
      </c>
      <c r="N35" s="6">
        <v>31</v>
      </c>
      <c r="O35" s="6">
        <f t="shared" si="3"/>
        <v>7.5</v>
      </c>
      <c r="P35" s="6">
        <f t="shared" si="4"/>
        <v>12</v>
      </c>
      <c r="Q35" s="6">
        <f t="shared" si="5"/>
        <v>18</v>
      </c>
      <c r="R35" s="6">
        <f t="shared" si="6"/>
        <v>9</v>
      </c>
      <c r="T35" s="9">
        <v>31</v>
      </c>
      <c r="U35" s="8">
        <v>5</v>
      </c>
      <c r="V35" s="8">
        <v>8</v>
      </c>
      <c r="W35" s="8">
        <v>12</v>
      </c>
      <c r="X35" s="8">
        <v>6</v>
      </c>
      <c r="Z35" s="9">
        <v>31</v>
      </c>
      <c r="AA35" s="8">
        <v>7.5</v>
      </c>
      <c r="AB35" s="8">
        <v>12</v>
      </c>
      <c r="AC35" s="8">
        <v>18</v>
      </c>
      <c r="AD35" s="8">
        <v>9</v>
      </c>
    </row>
    <row r="36" spans="8:30" x14ac:dyDescent="0.2">
      <c r="H36" s="6">
        <v>32</v>
      </c>
      <c r="I36" s="7">
        <v>5</v>
      </c>
      <c r="J36" s="7">
        <v>8</v>
      </c>
      <c r="K36" s="7">
        <v>13</v>
      </c>
      <c r="L36" s="7">
        <v>6</v>
      </c>
      <c r="N36" s="6">
        <v>32</v>
      </c>
      <c r="O36" s="6">
        <f t="shared" si="3"/>
        <v>7.5</v>
      </c>
      <c r="P36" s="6">
        <f t="shared" si="4"/>
        <v>12</v>
      </c>
      <c r="Q36" s="6">
        <f t="shared" si="5"/>
        <v>19.5</v>
      </c>
      <c r="R36" s="6">
        <f t="shared" si="6"/>
        <v>9</v>
      </c>
      <c r="T36" s="9">
        <v>32</v>
      </c>
      <c r="U36" s="8">
        <v>5</v>
      </c>
      <c r="V36" s="8">
        <v>8</v>
      </c>
      <c r="W36" s="8">
        <v>13</v>
      </c>
      <c r="X36" s="8">
        <v>6</v>
      </c>
      <c r="Z36" s="9">
        <v>32</v>
      </c>
      <c r="AA36" s="8">
        <v>7.5</v>
      </c>
      <c r="AB36" s="8">
        <v>12</v>
      </c>
      <c r="AC36" s="8">
        <v>19.5</v>
      </c>
      <c r="AD36" s="8">
        <v>9</v>
      </c>
    </row>
    <row r="37" spans="8:30" x14ac:dyDescent="0.2">
      <c r="H37" s="6">
        <v>33</v>
      </c>
      <c r="I37" s="7">
        <v>5</v>
      </c>
      <c r="J37" s="7">
        <v>8</v>
      </c>
      <c r="K37" s="7">
        <v>13</v>
      </c>
      <c r="L37" s="7">
        <v>7</v>
      </c>
      <c r="N37" s="6">
        <v>33</v>
      </c>
      <c r="O37" s="6">
        <f t="shared" si="3"/>
        <v>7.5</v>
      </c>
      <c r="P37" s="6">
        <f t="shared" si="4"/>
        <v>12</v>
      </c>
      <c r="Q37" s="6">
        <f t="shared" si="5"/>
        <v>19.5</v>
      </c>
      <c r="R37" s="6">
        <f t="shared" si="6"/>
        <v>10.5</v>
      </c>
      <c r="T37" s="9">
        <v>33</v>
      </c>
      <c r="U37" s="8">
        <v>5</v>
      </c>
      <c r="V37" s="8">
        <v>8</v>
      </c>
      <c r="W37" s="8">
        <v>13</v>
      </c>
      <c r="X37" s="8">
        <v>7</v>
      </c>
      <c r="Z37" s="9">
        <v>33</v>
      </c>
      <c r="AA37" s="8">
        <v>7.5</v>
      </c>
      <c r="AB37" s="8">
        <v>12</v>
      </c>
      <c r="AC37" s="8">
        <v>19.5</v>
      </c>
      <c r="AD37" s="8">
        <v>10.5</v>
      </c>
    </row>
    <row r="38" spans="8:30" x14ac:dyDescent="0.2">
      <c r="H38" s="6">
        <v>34</v>
      </c>
      <c r="I38" s="7">
        <v>5</v>
      </c>
      <c r="J38" s="7">
        <v>9</v>
      </c>
      <c r="K38" s="7">
        <v>13</v>
      </c>
      <c r="L38" s="7">
        <v>7</v>
      </c>
      <c r="N38" s="6">
        <v>34</v>
      </c>
      <c r="O38" s="6">
        <f t="shared" si="3"/>
        <v>7.5</v>
      </c>
      <c r="P38" s="6">
        <f t="shared" si="4"/>
        <v>13.5</v>
      </c>
      <c r="Q38" s="6">
        <f t="shared" si="5"/>
        <v>19.5</v>
      </c>
      <c r="R38" s="6">
        <f t="shared" si="6"/>
        <v>10.5</v>
      </c>
      <c r="T38" s="9">
        <v>34</v>
      </c>
      <c r="U38" s="8">
        <v>5</v>
      </c>
      <c r="V38" s="8">
        <v>9</v>
      </c>
      <c r="W38" s="8">
        <v>13</v>
      </c>
      <c r="X38" s="8">
        <v>7</v>
      </c>
      <c r="Z38" s="9">
        <v>34</v>
      </c>
      <c r="AA38" s="8">
        <v>7.5</v>
      </c>
      <c r="AB38" s="8">
        <v>13.5</v>
      </c>
      <c r="AC38" s="8">
        <v>19.5</v>
      </c>
      <c r="AD38" s="8">
        <v>10.5</v>
      </c>
    </row>
    <row r="39" spans="8:30" x14ac:dyDescent="0.2">
      <c r="H39" s="6">
        <v>35</v>
      </c>
      <c r="I39" s="7">
        <v>5</v>
      </c>
      <c r="J39" s="7">
        <v>9</v>
      </c>
      <c r="K39" s="7">
        <v>14</v>
      </c>
      <c r="L39" s="7">
        <v>7</v>
      </c>
      <c r="N39" s="6">
        <v>35</v>
      </c>
      <c r="O39" s="6">
        <f t="shared" si="3"/>
        <v>7.5</v>
      </c>
      <c r="P39" s="6">
        <f t="shared" si="4"/>
        <v>13.5</v>
      </c>
      <c r="Q39" s="6">
        <f t="shared" si="5"/>
        <v>21</v>
      </c>
      <c r="R39" s="6">
        <f t="shared" si="6"/>
        <v>10.5</v>
      </c>
      <c r="T39" s="9">
        <v>35</v>
      </c>
      <c r="U39" s="8">
        <v>5</v>
      </c>
      <c r="V39" s="8">
        <v>9</v>
      </c>
      <c r="W39" s="8">
        <v>14</v>
      </c>
      <c r="X39" s="8">
        <v>7</v>
      </c>
      <c r="Z39" s="9">
        <v>35</v>
      </c>
      <c r="AA39" s="8">
        <v>7.5</v>
      </c>
      <c r="AB39" s="8">
        <v>13.5</v>
      </c>
      <c r="AC39" s="8">
        <v>21</v>
      </c>
      <c r="AD39" s="8">
        <v>10.5</v>
      </c>
    </row>
    <row r="40" spans="8:30" x14ac:dyDescent="0.2">
      <c r="H40" s="6">
        <v>36</v>
      </c>
      <c r="I40" s="7">
        <v>5</v>
      </c>
      <c r="J40" s="7">
        <v>9</v>
      </c>
      <c r="K40" s="7">
        <v>15</v>
      </c>
      <c r="L40" s="7">
        <v>7</v>
      </c>
      <c r="N40" s="6">
        <v>36</v>
      </c>
      <c r="O40" s="6">
        <f t="shared" si="3"/>
        <v>7.5</v>
      </c>
      <c r="P40" s="6">
        <f t="shared" si="4"/>
        <v>13.5</v>
      </c>
      <c r="Q40" s="6">
        <f t="shared" si="5"/>
        <v>22.5</v>
      </c>
      <c r="R40" s="6">
        <f t="shared" si="6"/>
        <v>10.5</v>
      </c>
      <c r="T40" s="9">
        <v>36</v>
      </c>
      <c r="U40" s="8">
        <v>5</v>
      </c>
      <c r="V40" s="8">
        <v>9</v>
      </c>
      <c r="W40" s="8">
        <v>15</v>
      </c>
      <c r="X40" s="8">
        <v>7</v>
      </c>
      <c r="Z40" s="9">
        <v>36</v>
      </c>
      <c r="AA40" s="8">
        <v>7.5</v>
      </c>
      <c r="AB40" s="8">
        <v>13.5</v>
      </c>
      <c r="AC40" s="8">
        <v>22.5</v>
      </c>
      <c r="AD40" s="8">
        <v>10.5</v>
      </c>
    </row>
    <row r="41" spans="8:30" x14ac:dyDescent="0.2">
      <c r="H41" s="6">
        <v>37</v>
      </c>
      <c r="I41" s="7">
        <v>6</v>
      </c>
      <c r="J41" s="7">
        <v>9</v>
      </c>
      <c r="K41" s="7">
        <v>15</v>
      </c>
      <c r="L41" s="7">
        <v>7</v>
      </c>
      <c r="N41" s="6">
        <v>37</v>
      </c>
      <c r="O41" s="6">
        <f t="shared" si="3"/>
        <v>9</v>
      </c>
      <c r="P41" s="6">
        <f t="shared" si="4"/>
        <v>13.5</v>
      </c>
      <c r="Q41" s="6">
        <f t="shared" si="5"/>
        <v>22.5</v>
      </c>
      <c r="R41" s="6">
        <f t="shared" si="6"/>
        <v>10.5</v>
      </c>
      <c r="T41" s="9">
        <v>37</v>
      </c>
      <c r="U41" s="8">
        <v>6</v>
      </c>
      <c r="V41" s="8">
        <v>9</v>
      </c>
      <c r="W41" s="8">
        <v>15</v>
      </c>
      <c r="X41" s="8">
        <v>7</v>
      </c>
      <c r="Z41" s="9">
        <v>37</v>
      </c>
      <c r="AA41" s="8">
        <v>9</v>
      </c>
      <c r="AB41" s="8">
        <v>13.5</v>
      </c>
      <c r="AC41" s="8">
        <v>22.5</v>
      </c>
      <c r="AD41" s="8">
        <v>10.5</v>
      </c>
    </row>
    <row r="42" spans="8:30" x14ac:dyDescent="0.2">
      <c r="H42" s="6">
        <v>38</v>
      </c>
      <c r="I42" s="7">
        <v>6</v>
      </c>
      <c r="J42" s="7">
        <v>10</v>
      </c>
      <c r="K42" s="7">
        <v>15</v>
      </c>
      <c r="L42" s="7">
        <v>7</v>
      </c>
      <c r="N42" s="6">
        <v>38</v>
      </c>
      <c r="O42" s="6">
        <f t="shared" si="3"/>
        <v>9</v>
      </c>
      <c r="P42" s="6">
        <f t="shared" si="4"/>
        <v>15</v>
      </c>
      <c r="Q42" s="6">
        <f t="shared" si="5"/>
        <v>22.5</v>
      </c>
      <c r="R42" s="6">
        <f t="shared" si="6"/>
        <v>10.5</v>
      </c>
      <c r="T42" s="9">
        <v>38</v>
      </c>
      <c r="U42" s="8">
        <v>6</v>
      </c>
      <c r="V42" s="8">
        <v>10</v>
      </c>
      <c r="W42" s="8">
        <v>15</v>
      </c>
      <c r="X42" s="8">
        <v>7</v>
      </c>
      <c r="Z42" s="9">
        <v>38</v>
      </c>
      <c r="AA42" s="8">
        <v>9</v>
      </c>
      <c r="AB42" s="8">
        <v>15</v>
      </c>
      <c r="AC42" s="8">
        <v>22.5</v>
      </c>
      <c r="AD42" s="8">
        <v>10.5</v>
      </c>
    </row>
    <row r="43" spans="8:30" x14ac:dyDescent="0.2">
      <c r="H43" s="6">
        <v>39</v>
      </c>
      <c r="I43" s="7">
        <v>6</v>
      </c>
      <c r="J43" s="7">
        <v>10</v>
      </c>
      <c r="K43" s="7">
        <v>16</v>
      </c>
      <c r="L43" s="7">
        <v>7</v>
      </c>
      <c r="N43" s="6">
        <v>39</v>
      </c>
      <c r="O43" s="6">
        <f t="shared" si="3"/>
        <v>9</v>
      </c>
      <c r="P43" s="6">
        <f t="shared" si="4"/>
        <v>15</v>
      </c>
      <c r="Q43" s="6">
        <f t="shared" si="5"/>
        <v>24</v>
      </c>
      <c r="R43" s="6">
        <f t="shared" si="6"/>
        <v>10.5</v>
      </c>
      <c r="T43" s="9">
        <v>39</v>
      </c>
      <c r="U43" s="8">
        <v>6</v>
      </c>
      <c r="V43" s="8">
        <v>10</v>
      </c>
      <c r="W43" s="8">
        <v>16</v>
      </c>
      <c r="X43" s="8">
        <v>7</v>
      </c>
      <c r="Z43" s="9">
        <v>39</v>
      </c>
      <c r="AA43" s="8">
        <v>9</v>
      </c>
      <c r="AB43" s="8">
        <v>15</v>
      </c>
      <c r="AC43" s="8">
        <v>24</v>
      </c>
      <c r="AD43" s="8">
        <v>10.5</v>
      </c>
    </row>
    <row r="44" spans="8:30" x14ac:dyDescent="0.2">
      <c r="H44" s="6">
        <v>40</v>
      </c>
      <c r="I44" s="7">
        <v>6</v>
      </c>
      <c r="J44" s="7">
        <v>10</v>
      </c>
      <c r="K44" s="7">
        <v>16</v>
      </c>
      <c r="L44" s="7">
        <v>8</v>
      </c>
      <c r="N44" s="6">
        <v>40</v>
      </c>
      <c r="O44" s="6">
        <f t="shared" si="3"/>
        <v>9</v>
      </c>
      <c r="P44" s="6">
        <f t="shared" si="4"/>
        <v>15</v>
      </c>
      <c r="Q44" s="6">
        <f t="shared" si="5"/>
        <v>24</v>
      </c>
      <c r="R44" s="6">
        <f t="shared" si="6"/>
        <v>12</v>
      </c>
      <c r="T44" s="9">
        <v>40</v>
      </c>
      <c r="U44" s="8">
        <v>6</v>
      </c>
      <c r="V44" s="8">
        <v>10</v>
      </c>
      <c r="W44" s="8">
        <v>16</v>
      </c>
      <c r="X44" s="8">
        <v>8</v>
      </c>
      <c r="Z44" s="9">
        <v>40</v>
      </c>
      <c r="AA44" s="8">
        <v>9</v>
      </c>
      <c r="AB44" s="8">
        <v>15</v>
      </c>
      <c r="AC44" s="8">
        <v>24</v>
      </c>
      <c r="AD44" s="8">
        <v>12</v>
      </c>
    </row>
    <row r="45" spans="8:30" x14ac:dyDescent="0.2">
      <c r="H45" s="6">
        <v>41</v>
      </c>
      <c r="I45" s="7">
        <v>6</v>
      </c>
      <c r="J45" s="7">
        <v>10</v>
      </c>
      <c r="K45" s="7">
        <v>17</v>
      </c>
      <c r="L45" s="7">
        <v>8</v>
      </c>
      <c r="N45" s="6">
        <v>41</v>
      </c>
      <c r="O45" s="6">
        <f t="shared" si="3"/>
        <v>9</v>
      </c>
      <c r="P45" s="6">
        <f t="shared" si="4"/>
        <v>15</v>
      </c>
      <c r="Q45" s="6">
        <f t="shared" si="5"/>
        <v>25.5</v>
      </c>
      <c r="R45" s="6">
        <f t="shared" si="6"/>
        <v>12</v>
      </c>
      <c r="T45" s="9">
        <v>41</v>
      </c>
      <c r="U45" s="8">
        <v>6</v>
      </c>
      <c r="V45" s="8">
        <v>10</v>
      </c>
      <c r="W45" s="8">
        <v>17</v>
      </c>
      <c r="X45" s="8">
        <v>8</v>
      </c>
      <c r="Z45" s="9">
        <v>41</v>
      </c>
      <c r="AA45" s="8">
        <v>9</v>
      </c>
      <c r="AB45" s="8">
        <v>15</v>
      </c>
      <c r="AC45" s="8">
        <v>25.5</v>
      </c>
      <c r="AD45" s="8">
        <v>12</v>
      </c>
    </row>
    <row r="46" spans="8:30" x14ac:dyDescent="0.2">
      <c r="H46" s="6">
        <v>42</v>
      </c>
      <c r="I46" s="7">
        <v>6</v>
      </c>
      <c r="J46" s="7">
        <v>11</v>
      </c>
      <c r="K46" s="7">
        <v>17</v>
      </c>
      <c r="L46" s="7">
        <v>8</v>
      </c>
      <c r="N46" s="6">
        <v>42</v>
      </c>
      <c r="O46" s="6">
        <f t="shared" si="3"/>
        <v>9</v>
      </c>
      <c r="P46" s="6">
        <f t="shared" si="4"/>
        <v>16.5</v>
      </c>
      <c r="Q46" s="6">
        <f t="shared" si="5"/>
        <v>25.5</v>
      </c>
      <c r="R46" s="6">
        <f t="shared" si="6"/>
        <v>12</v>
      </c>
      <c r="T46" s="9">
        <v>42</v>
      </c>
      <c r="U46" s="8">
        <v>6</v>
      </c>
      <c r="V46" s="8">
        <v>11</v>
      </c>
      <c r="W46" s="8">
        <v>17</v>
      </c>
      <c r="X46" s="8">
        <v>8</v>
      </c>
      <c r="Z46" s="9">
        <v>42</v>
      </c>
      <c r="AA46" s="8">
        <v>9</v>
      </c>
      <c r="AB46" s="8">
        <v>16.5</v>
      </c>
      <c r="AC46" s="8">
        <v>25.5</v>
      </c>
      <c r="AD46" s="8">
        <v>12</v>
      </c>
    </row>
    <row r="47" spans="8:30" x14ac:dyDescent="0.2">
      <c r="H47" s="6">
        <v>43</v>
      </c>
      <c r="I47" s="7">
        <v>6</v>
      </c>
      <c r="J47" s="7">
        <v>11</v>
      </c>
      <c r="K47" s="7">
        <v>17</v>
      </c>
      <c r="L47" s="7">
        <v>9</v>
      </c>
      <c r="N47" s="6">
        <v>43</v>
      </c>
      <c r="O47" s="6">
        <f t="shared" si="3"/>
        <v>9</v>
      </c>
      <c r="P47" s="6">
        <f t="shared" si="4"/>
        <v>16.5</v>
      </c>
      <c r="Q47" s="6">
        <f t="shared" si="5"/>
        <v>25.5</v>
      </c>
      <c r="R47" s="6">
        <f t="shared" si="6"/>
        <v>13.5</v>
      </c>
      <c r="T47" s="9">
        <v>43</v>
      </c>
      <c r="U47" s="8">
        <v>6</v>
      </c>
      <c r="V47" s="8">
        <v>11</v>
      </c>
      <c r="W47" s="8">
        <v>17</v>
      </c>
      <c r="X47" s="8">
        <v>9</v>
      </c>
      <c r="Z47" s="9">
        <v>43</v>
      </c>
      <c r="AA47" s="8">
        <v>9</v>
      </c>
      <c r="AB47" s="8">
        <v>16.5</v>
      </c>
      <c r="AC47" s="8">
        <v>25.5</v>
      </c>
      <c r="AD47" s="8">
        <v>13.5</v>
      </c>
    </row>
    <row r="48" spans="8:30" x14ac:dyDescent="0.2">
      <c r="H48" s="6">
        <v>44</v>
      </c>
      <c r="I48" s="7">
        <v>7</v>
      </c>
      <c r="J48" s="7">
        <v>11</v>
      </c>
      <c r="K48" s="7">
        <v>17</v>
      </c>
      <c r="L48" s="7">
        <v>9</v>
      </c>
      <c r="N48" s="6">
        <v>44</v>
      </c>
      <c r="O48" s="6">
        <f t="shared" si="3"/>
        <v>10.5</v>
      </c>
      <c r="P48" s="6">
        <f t="shared" si="4"/>
        <v>16.5</v>
      </c>
      <c r="Q48" s="6">
        <f t="shared" si="5"/>
        <v>25.5</v>
      </c>
      <c r="R48" s="6">
        <f t="shared" si="6"/>
        <v>13.5</v>
      </c>
      <c r="T48" s="9">
        <v>44</v>
      </c>
      <c r="U48" s="8">
        <v>7</v>
      </c>
      <c r="V48" s="8">
        <v>11</v>
      </c>
      <c r="W48" s="8">
        <v>17</v>
      </c>
      <c r="X48" s="8">
        <v>9</v>
      </c>
      <c r="Z48" s="9">
        <v>44</v>
      </c>
      <c r="AA48" s="8">
        <v>10.5</v>
      </c>
      <c r="AB48" s="8">
        <v>16.5</v>
      </c>
      <c r="AC48" s="8">
        <v>25.5</v>
      </c>
      <c r="AD48" s="8">
        <v>13.5</v>
      </c>
    </row>
    <row r="49" spans="8:30" x14ac:dyDescent="0.2">
      <c r="H49" s="6">
        <v>45</v>
      </c>
      <c r="I49" s="7">
        <v>7</v>
      </c>
      <c r="J49" s="7">
        <v>11</v>
      </c>
      <c r="K49" s="7">
        <v>18</v>
      </c>
      <c r="L49" s="7">
        <v>9</v>
      </c>
      <c r="N49" s="6">
        <v>45</v>
      </c>
      <c r="O49" s="6">
        <f t="shared" si="3"/>
        <v>10.5</v>
      </c>
      <c r="P49" s="6">
        <f t="shared" si="4"/>
        <v>16.5</v>
      </c>
      <c r="Q49" s="6">
        <f t="shared" si="5"/>
        <v>27</v>
      </c>
      <c r="R49" s="6">
        <f t="shared" si="6"/>
        <v>13.5</v>
      </c>
      <c r="T49" s="9">
        <v>45</v>
      </c>
      <c r="U49" s="8">
        <v>7</v>
      </c>
      <c r="V49" s="8">
        <v>11</v>
      </c>
      <c r="W49" s="8">
        <v>18</v>
      </c>
      <c r="X49" s="8">
        <v>9</v>
      </c>
      <c r="Z49" s="9">
        <v>45</v>
      </c>
      <c r="AA49" s="8">
        <v>10.5</v>
      </c>
      <c r="AB49" s="8">
        <v>16.5</v>
      </c>
      <c r="AC49" s="8">
        <v>27</v>
      </c>
      <c r="AD49" s="8">
        <v>13.5</v>
      </c>
    </row>
    <row r="50" spans="8:30" x14ac:dyDescent="0.2">
      <c r="H50" s="6">
        <v>46</v>
      </c>
      <c r="I50" s="7">
        <v>7</v>
      </c>
      <c r="J50" s="7">
        <v>12</v>
      </c>
      <c r="K50" s="7">
        <v>18</v>
      </c>
      <c r="L50" s="7">
        <v>9</v>
      </c>
      <c r="N50" s="6">
        <v>46</v>
      </c>
      <c r="O50" s="6">
        <f t="shared" si="3"/>
        <v>10.5</v>
      </c>
      <c r="P50" s="6">
        <f t="shared" si="4"/>
        <v>18</v>
      </c>
      <c r="Q50" s="6">
        <f t="shared" si="5"/>
        <v>27</v>
      </c>
      <c r="R50" s="6">
        <f t="shared" si="6"/>
        <v>13.5</v>
      </c>
      <c r="T50" s="9">
        <v>46</v>
      </c>
      <c r="U50" s="8">
        <v>7</v>
      </c>
      <c r="V50" s="8">
        <v>12</v>
      </c>
      <c r="W50" s="8">
        <v>18</v>
      </c>
      <c r="X50" s="8">
        <v>9</v>
      </c>
      <c r="Z50" s="9">
        <v>46</v>
      </c>
      <c r="AA50" s="8">
        <v>10.5</v>
      </c>
      <c r="AB50" s="8">
        <v>18</v>
      </c>
      <c r="AC50" s="8">
        <v>27</v>
      </c>
      <c r="AD50" s="8">
        <v>13.5</v>
      </c>
    </row>
    <row r="51" spans="8:30" x14ac:dyDescent="0.2">
      <c r="H51" s="6">
        <v>47</v>
      </c>
      <c r="I51" s="7">
        <v>7</v>
      </c>
      <c r="J51" s="7">
        <v>12</v>
      </c>
      <c r="K51" s="7">
        <v>19</v>
      </c>
      <c r="L51" s="7">
        <v>9</v>
      </c>
      <c r="N51" s="6">
        <v>47</v>
      </c>
      <c r="O51" s="6">
        <f t="shared" si="3"/>
        <v>10.5</v>
      </c>
      <c r="P51" s="6">
        <f t="shared" si="4"/>
        <v>18</v>
      </c>
      <c r="Q51" s="6">
        <f t="shared" si="5"/>
        <v>28.5</v>
      </c>
      <c r="R51" s="6">
        <f t="shared" si="6"/>
        <v>13.5</v>
      </c>
      <c r="T51" s="9">
        <v>47</v>
      </c>
      <c r="U51" s="8">
        <v>7</v>
      </c>
      <c r="V51" s="8">
        <v>12</v>
      </c>
      <c r="W51" s="8">
        <v>19</v>
      </c>
      <c r="X51" s="8">
        <v>9</v>
      </c>
      <c r="Z51" s="9">
        <v>47</v>
      </c>
      <c r="AA51" s="8">
        <v>10.5</v>
      </c>
      <c r="AB51" s="8">
        <v>18</v>
      </c>
      <c r="AC51" s="8">
        <v>28.5</v>
      </c>
      <c r="AD51" s="8">
        <v>13.5</v>
      </c>
    </row>
    <row r="52" spans="8:30" x14ac:dyDescent="0.2">
      <c r="H52" s="6">
        <v>48</v>
      </c>
      <c r="I52" s="7">
        <v>7</v>
      </c>
      <c r="J52" s="7">
        <v>12</v>
      </c>
      <c r="K52" s="7">
        <v>19</v>
      </c>
      <c r="L52" s="7">
        <v>10</v>
      </c>
      <c r="N52" s="6">
        <v>48</v>
      </c>
      <c r="O52" s="6">
        <f t="shared" si="3"/>
        <v>10.5</v>
      </c>
      <c r="P52" s="6">
        <f t="shared" si="4"/>
        <v>18</v>
      </c>
      <c r="Q52" s="6">
        <f t="shared" si="5"/>
        <v>28.5</v>
      </c>
      <c r="R52" s="6">
        <f t="shared" si="6"/>
        <v>15</v>
      </c>
      <c r="T52" s="9">
        <v>48</v>
      </c>
      <c r="U52" s="8">
        <v>7</v>
      </c>
      <c r="V52" s="8">
        <v>12</v>
      </c>
      <c r="W52" s="8">
        <v>19</v>
      </c>
      <c r="X52" s="8">
        <v>10</v>
      </c>
      <c r="Z52" s="9">
        <v>48</v>
      </c>
      <c r="AA52" s="8">
        <v>10.5</v>
      </c>
      <c r="AB52" s="8">
        <v>18</v>
      </c>
      <c r="AC52" s="8">
        <v>28.5</v>
      </c>
      <c r="AD52" s="8">
        <v>15</v>
      </c>
    </row>
    <row r="53" spans="8:30" x14ac:dyDescent="0.2">
      <c r="H53" s="6">
        <v>49</v>
      </c>
      <c r="I53" s="7">
        <v>7</v>
      </c>
      <c r="J53" s="7">
        <v>12</v>
      </c>
      <c r="K53" s="7">
        <v>20</v>
      </c>
      <c r="L53" s="7">
        <v>10</v>
      </c>
      <c r="N53" s="6">
        <v>49</v>
      </c>
      <c r="O53" s="6">
        <f t="shared" si="3"/>
        <v>10.5</v>
      </c>
      <c r="P53" s="6">
        <f t="shared" si="4"/>
        <v>18</v>
      </c>
      <c r="Q53" s="6">
        <f t="shared" si="5"/>
        <v>30</v>
      </c>
      <c r="R53" s="6">
        <f t="shared" si="6"/>
        <v>15</v>
      </c>
      <c r="T53" s="9">
        <v>49</v>
      </c>
      <c r="U53" s="8">
        <v>7</v>
      </c>
      <c r="V53" s="8">
        <v>12</v>
      </c>
      <c r="W53" s="8">
        <v>20</v>
      </c>
      <c r="X53" s="8">
        <v>10</v>
      </c>
      <c r="Z53" s="9">
        <v>49</v>
      </c>
      <c r="AA53" s="8">
        <v>10.5</v>
      </c>
      <c r="AB53" s="8">
        <v>18</v>
      </c>
      <c r="AC53" s="8">
        <v>30</v>
      </c>
      <c r="AD53" s="8">
        <v>15</v>
      </c>
    </row>
    <row r="54" spans="8:30" x14ac:dyDescent="0.2">
      <c r="H54" s="6">
        <v>50</v>
      </c>
      <c r="I54" s="7">
        <v>8</v>
      </c>
      <c r="J54" s="7">
        <v>12</v>
      </c>
      <c r="K54" s="7">
        <v>20</v>
      </c>
      <c r="L54" s="7">
        <v>10</v>
      </c>
      <c r="N54" s="6">
        <v>50</v>
      </c>
      <c r="O54" s="6">
        <f t="shared" si="3"/>
        <v>12</v>
      </c>
      <c r="P54" s="6">
        <f t="shared" si="4"/>
        <v>18</v>
      </c>
      <c r="Q54" s="6">
        <f t="shared" si="5"/>
        <v>30</v>
      </c>
      <c r="R54" s="6">
        <f t="shared" si="6"/>
        <v>15</v>
      </c>
      <c r="T54" s="9">
        <v>50</v>
      </c>
      <c r="U54" s="8">
        <v>8</v>
      </c>
      <c r="V54" s="8">
        <v>12</v>
      </c>
      <c r="W54" s="8">
        <v>20</v>
      </c>
      <c r="X54" s="8">
        <v>10</v>
      </c>
      <c r="Z54" s="9">
        <v>50</v>
      </c>
      <c r="AA54" s="8">
        <v>12</v>
      </c>
      <c r="AB54" s="8">
        <v>18</v>
      </c>
      <c r="AC54" s="8">
        <v>30</v>
      </c>
      <c r="AD54" s="8">
        <v>15</v>
      </c>
    </row>
    <row r="55" spans="8:30" x14ac:dyDescent="0.2">
      <c r="H55" s="6">
        <v>51</v>
      </c>
      <c r="I55" s="7">
        <v>8</v>
      </c>
      <c r="J55" s="7">
        <v>13</v>
      </c>
      <c r="K55" s="7">
        <v>20</v>
      </c>
      <c r="L55" s="7">
        <v>10</v>
      </c>
      <c r="N55" s="6">
        <v>51</v>
      </c>
      <c r="O55" s="6">
        <f t="shared" si="3"/>
        <v>12</v>
      </c>
      <c r="P55" s="6">
        <f t="shared" si="4"/>
        <v>19.5</v>
      </c>
      <c r="Q55" s="6">
        <f t="shared" si="5"/>
        <v>30</v>
      </c>
      <c r="R55" s="6">
        <f t="shared" si="6"/>
        <v>15</v>
      </c>
      <c r="T55" s="9">
        <v>51</v>
      </c>
      <c r="U55" s="8">
        <v>8</v>
      </c>
      <c r="V55" s="8">
        <v>13</v>
      </c>
      <c r="W55" s="8">
        <v>20</v>
      </c>
      <c r="X55" s="8">
        <v>10</v>
      </c>
      <c r="Z55" s="9">
        <v>51</v>
      </c>
      <c r="AA55" s="8">
        <v>12</v>
      </c>
      <c r="AB55" s="8">
        <v>19.5</v>
      </c>
      <c r="AC55" s="8">
        <v>30</v>
      </c>
      <c r="AD55" s="8">
        <v>15</v>
      </c>
    </row>
    <row r="56" spans="8:30" x14ac:dyDescent="0.2">
      <c r="H56" s="6">
        <v>52</v>
      </c>
      <c r="I56" s="7">
        <v>8</v>
      </c>
      <c r="J56" s="7">
        <v>13</v>
      </c>
      <c r="K56" s="7">
        <v>21</v>
      </c>
      <c r="L56" s="7">
        <v>10</v>
      </c>
      <c r="N56" s="6">
        <v>52</v>
      </c>
      <c r="O56" s="6">
        <f t="shared" si="3"/>
        <v>12</v>
      </c>
      <c r="P56" s="6">
        <f t="shared" si="4"/>
        <v>19.5</v>
      </c>
      <c r="Q56" s="6">
        <f t="shared" si="5"/>
        <v>31.5</v>
      </c>
      <c r="R56" s="6">
        <f t="shared" si="6"/>
        <v>15</v>
      </c>
      <c r="T56" s="9">
        <v>52</v>
      </c>
      <c r="U56" s="8">
        <v>8</v>
      </c>
      <c r="V56" s="8">
        <v>13</v>
      </c>
      <c r="W56" s="8">
        <v>21</v>
      </c>
      <c r="X56" s="8">
        <v>10</v>
      </c>
      <c r="Z56" s="9">
        <v>52</v>
      </c>
      <c r="AA56" s="8">
        <v>12</v>
      </c>
      <c r="AB56" s="8">
        <v>19.5</v>
      </c>
      <c r="AC56" s="8">
        <v>31.5</v>
      </c>
      <c r="AD56" s="8">
        <v>15</v>
      </c>
    </row>
    <row r="57" spans="8:30" x14ac:dyDescent="0.2">
      <c r="H57" s="6">
        <v>53</v>
      </c>
      <c r="I57" s="7">
        <v>8</v>
      </c>
      <c r="J57" s="7">
        <v>13</v>
      </c>
      <c r="K57" s="7">
        <v>21</v>
      </c>
      <c r="L57" s="7">
        <v>11</v>
      </c>
      <c r="N57" s="6">
        <v>53</v>
      </c>
      <c r="O57" s="6">
        <f t="shared" si="3"/>
        <v>12</v>
      </c>
      <c r="P57" s="6">
        <f t="shared" si="4"/>
        <v>19.5</v>
      </c>
      <c r="Q57" s="6">
        <f t="shared" si="5"/>
        <v>31.5</v>
      </c>
      <c r="R57" s="6">
        <f t="shared" si="6"/>
        <v>16.5</v>
      </c>
      <c r="T57" s="9">
        <v>53</v>
      </c>
      <c r="U57" s="8">
        <v>8</v>
      </c>
      <c r="V57" s="8">
        <v>13</v>
      </c>
      <c r="W57" s="8">
        <v>21</v>
      </c>
      <c r="X57" s="8">
        <v>11</v>
      </c>
      <c r="Z57" s="9">
        <v>53</v>
      </c>
      <c r="AA57" s="8">
        <v>12</v>
      </c>
      <c r="AB57" s="8">
        <v>19.5</v>
      </c>
      <c r="AC57" s="8">
        <v>31.5</v>
      </c>
      <c r="AD57" s="8">
        <v>16.5</v>
      </c>
    </row>
    <row r="58" spans="8:30" x14ac:dyDescent="0.2">
      <c r="H58" s="6">
        <v>54</v>
      </c>
      <c r="I58" s="7">
        <v>8</v>
      </c>
      <c r="J58" s="7">
        <v>14</v>
      </c>
      <c r="K58" s="7">
        <v>21</v>
      </c>
      <c r="L58" s="7">
        <v>11</v>
      </c>
      <c r="N58" s="6">
        <v>54</v>
      </c>
      <c r="O58" s="6">
        <f t="shared" si="3"/>
        <v>12</v>
      </c>
      <c r="P58" s="6">
        <f t="shared" si="4"/>
        <v>21</v>
      </c>
      <c r="Q58" s="6">
        <f t="shared" si="5"/>
        <v>31.5</v>
      </c>
      <c r="R58" s="6">
        <f t="shared" si="6"/>
        <v>16.5</v>
      </c>
      <c r="T58" s="9">
        <v>54</v>
      </c>
      <c r="U58" s="8">
        <v>8</v>
      </c>
      <c r="V58" s="8">
        <v>14</v>
      </c>
      <c r="W58" s="8">
        <v>21</v>
      </c>
      <c r="X58" s="8">
        <v>11</v>
      </c>
      <c r="Z58" s="9">
        <v>54</v>
      </c>
      <c r="AA58" s="8">
        <v>12</v>
      </c>
      <c r="AB58" s="8">
        <v>21</v>
      </c>
      <c r="AC58" s="8">
        <v>31.5</v>
      </c>
      <c r="AD58" s="8">
        <v>16.5</v>
      </c>
    </row>
    <row r="59" spans="8:30" x14ac:dyDescent="0.2">
      <c r="H59" s="6">
        <v>55</v>
      </c>
      <c r="I59" s="7">
        <v>8</v>
      </c>
      <c r="J59" s="7">
        <v>14</v>
      </c>
      <c r="K59" s="7">
        <v>22</v>
      </c>
      <c r="L59" s="7">
        <v>11</v>
      </c>
      <c r="N59" s="6">
        <v>55</v>
      </c>
      <c r="O59" s="6">
        <f t="shared" si="3"/>
        <v>12</v>
      </c>
      <c r="P59" s="6">
        <f t="shared" si="4"/>
        <v>21</v>
      </c>
      <c r="Q59" s="6">
        <f t="shared" si="5"/>
        <v>33</v>
      </c>
      <c r="R59" s="6">
        <f t="shared" si="6"/>
        <v>16.5</v>
      </c>
      <c r="T59" s="9">
        <v>55</v>
      </c>
      <c r="U59" s="8">
        <v>8</v>
      </c>
      <c r="V59" s="8">
        <v>14</v>
      </c>
      <c r="W59" s="8">
        <v>22</v>
      </c>
      <c r="X59" s="8">
        <v>11</v>
      </c>
      <c r="Z59" s="9">
        <v>55</v>
      </c>
      <c r="AA59" s="8">
        <v>12</v>
      </c>
      <c r="AB59" s="8">
        <v>21</v>
      </c>
      <c r="AC59" s="8">
        <v>33</v>
      </c>
      <c r="AD59" s="8">
        <v>16.5</v>
      </c>
    </row>
    <row r="60" spans="8:30" x14ac:dyDescent="0.2">
      <c r="H60" s="6">
        <v>56</v>
      </c>
      <c r="I60" s="7">
        <v>8</v>
      </c>
      <c r="J60" s="7">
        <v>14</v>
      </c>
      <c r="K60" s="7">
        <v>23</v>
      </c>
      <c r="L60" s="7">
        <v>11</v>
      </c>
      <c r="N60" s="6">
        <v>56</v>
      </c>
      <c r="O60" s="6">
        <f t="shared" si="3"/>
        <v>12</v>
      </c>
      <c r="P60" s="6">
        <f t="shared" si="4"/>
        <v>21</v>
      </c>
      <c r="Q60" s="6">
        <f t="shared" si="5"/>
        <v>34.5</v>
      </c>
      <c r="R60" s="6">
        <f t="shared" si="6"/>
        <v>16.5</v>
      </c>
      <c r="T60" s="9">
        <v>56</v>
      </c>
      <c r="U60" s="8">
        <v>8</v>
      </c>
      <c r="V60" s="8">
        <v>14</v>
      </c>
      <c r="W60" s="8">
        <v>23</v>
      </c>
      <c r="X60" s="8">
        <v>11</v>
      </c>
      <c r="Z60" s="9">
        <v>56</v>
      </c>
      <c r="AA60" s="8">
        <v>12</v>
      </c>
      <c r="AB60" s="8">
        <v>21</v>
      </c>
      <c r="AC60" s="8">
        <v>34.5</v>
      </c>
      <c r="AD60" s="8">
        <v>16.5</v>
      </c>
    </row>
    <row r="61" spans="8:30" x14ac:dyDescent="0.2">
      <c r="H61" s="6">
        <v>57</v>
      </c>
      <c r="I61" s="7">
        <v>9</v>
      </c>
      <c r="J61" s="7">
        <v>14</v>
      </c>
      <c r="K61" s="7">
        <v>23</v>
      </c>
      <c r="L61" s="7">
        <v>11</v>
      </c>
      <c r="N61" s="6">
        <v>57</v>
      </c>
      <c r="O61" s="6">
        <f t="shared" si="3"/>
        <v>13.5</v>
      </c>
      <c r="P61" s="6">
        <f t="shared" si="4"/>
        <v>21</v>
      </c>
      <c r="Q61" s="6">
        <f t="shared" si="5"/>
        <v>34.5</v>
      </c>
      <c r="R61" s="6">
        <f t="shared" si="6"/>
        <v>16.5</v>
      </c>
      <c r="T61" s="9">
        <v>57</v>
      </c>
      <c r="U61" s="8">
        <v>9</v>
      </c>
      <c r="V61" s="8">
        <v>14</v>
      </c>
      <c r="W61" s="8">
        <v>23</v>
      </c>
      <c r="X61" s="8">
        <v>11</v>
      </c>
      <c r="Z61" s="9">
        <v>57</v>
      </c>
      <c r="AA61" s="8">
        <v>13.5</v>
      </c>
      <c r="AB61" s="8">
        <v>21</v>
      </c>
      <c r="AC61" s="8">
        <v>34.5</v>
      </c>
      <c r="AD61" s="8">
        <v>16.5</v>
      </c>
    </row>
    <row r="62" spans="8:30" x14ac:dyDescent="0.2">
      <c r="H62" s="6">
        <v>58</v>
      </c>
      <c r="I62" s="7">
        <v>9</v>
      </c>
      <c r="J62" s="7">
        <v>15</v>
      </c>
      <c r="K62" s="7">
        <v>23</v>
      </c>
      <c r="L62" s="7">
        <v>11</v>
      </c>
      <c r="N62" s="6">
        <v>58</v>
      </c>
      <c r="O62" s="6">
        <f t="shared" si="3"/>
        <v>13.5</v>
      </c>
      <c r="P62" s="6">
        <f t="shared" si="4"/>
        <v>22.5</v>
      </c>
      <c r="Q62" s="6">
        <f t="shared" si="5"/>
        <v>34.5</v>
      </c>
      <c r="R62" s="6">
        <f t="shared" si="6"/>
        <v>16.5</v>
      </c>
      <c r="T62" s="9">
        <v>58</v>
      </c>
      <c r="U62" s="8">
        <v>9</v>
      </c>
      <c r="V62" s="8">
        <v>15</v>
      </c>
      <c r="W62" s="8">
        <v>23</v>
      </c>
      <c r="X62" s="8">
        <v>11</v>
      </c>
      <c r="Z62" s="9">
        <v>58</v>
      </c>
      <c r="AA62" s="8">
        <v>13.5</v>
      </c>
      <c r="AB62" s="8">
        <v>22.5</v>
      </c>
      <c r="AC62" s="8">
        <v>34.5</v>
      </c>
      <c r="AD62" s="8">
        <v>16.5</v>
      </c>
    </row>
    <row r="63" spans="8:30" x14ac:dyDescent="0.2">
      <c r="H63" s="6">
        <v>59</v>
      </c>
      <c r="I63" s="7">
        <v>9</v>
      </c>
      <c r="J63" s="7">
        <v>15</v>
      </c>
      <c r="K63" s="7">
        <v>24</v>
      </c>
      <c r="L63" s="7">
        <v>11</v>
      </c>
      <c r="N63" s="6">
        <v>59</v>
      </c>
      <c r="O63" s="6">
        <f t="shared" si="3"/>
        <v>13.5</v>
      </c>
      <c r="P63" s="6">
        <f t="shared" si="4"/>
        <v>22.5</v>
      </c>
      <c r="Q63" s="6">
        <f t="shared" si="5"/>
        <v>36</v>
      </c>
      <c r="R63" s="6">
        <f t="shared" si="6"/>
        <v>16.5</v>
      </c>
      <c r="T63" s="9">
        <v>59</v>
      </c>
      <c r="U63" s="8">
        <v>9</v>
      </c>
      <c r="V63" s="8">
        <v>15</v>
      </c>
      <c r="W63" s="8">
        <v>24</v>
      </c>
      <c r="X63" s="8">
        <v>11</v>
      </c>
      <c r="Z63" s="9">
        <v>59</v>
      </c>
      <c r="AA63" s="8">
        <v>13.5</v>
      </c>
      <c r="AB63" s="8">
        <v>22.5</v>
      </c>
      <c r="AC63" s="8">
        <v>36</v>
      </c>
      <c r="AD63" s="8">
        <v>16.5</v>
      </c>
    </row>
    <row r="64" spans="8:30" x14ac:dyDescent="0.2">
      <c r="H64" s="6">
        <v>60</v>
      </c>
      <c r="I64" s="7">
        <v>9</v>
      </c>
      <c r="J64" s="7">
        <v>15</v>
      </c>
      <c r="K64" s="7">
        <v>24</v>
      </c>
      <c r="L64" s="7">
        <v>12</v>
      </c>
      <c r="N64" s="6">
        <v>60</v>
      </c>
      <c r="O64" s="6">
        <f t="shared" si="3"/>
        <v>13.5</v>
      </c>
      <c r="P64" s="6">
        <f t="shared" si="4"/>
        <v>22.5</v>
      </c>
      <c r="Q64" s="6">
        <f t="shared" si="5"/>
        <v>36</v>
      </c>
      <c r="R64" s="6">
        <f t="shared" si="6"/>
        <v>18</v>
      </c>
      <c r="T64" s="9">
        <v>60</v>
      </c>
      <c r="U64" s="8">
        <v>9</v>
      </c>
      <c r="V64" s="8">
        <v>15</v>
      </c>
      <c r="W64" s="8">
        <v>24</v>
      </c>
      <c r="X64" s="8">
        <v>12</v>
      </c>
      <c r="Z64" s="9">
        <v>60</v>
      </c>
      <c r="AA64" s="8">
        <v>13.5</v>
      </c>
      <c r="AB64" s="8">
        <v>22.5</v>
      </c>
      <c r="AC64" s="8">
        <v>36</v>
      </c>
      <c r="AD64" s="8">
        <v>18</v>
      </c>
    </row>
    <row r="65" spans="8:30" x14ac:dyDescent="0.2">
      <c r="H65" s="6">
        <v>61</v>
      </c>
      <c r="I65" s="7">
        <v>9</v>
      </c>
      <c r="J65" s="7">
        <v>15</v>
      </c>
      <c r="K65" s="7">
        <v>25</v>
      </c>
      <c r="L65" s="7">
        <v>12</v>
      </c>
      <c r="N65" s="6">
        <v>61</v>
      </c>
      <c r="O65" s="6">
        <f t="shared" si="3"/>
        <v>13.5</v>
      </c>
      <c r="P65" s="6">
        <f t="shared" si="4"/>
        <v>22.5</v>
      </c>
      <c r="Q65" s="6">
        <f t="shared" si="5"/>
        <v>37.5</v>
      </c>
      <c r="R65" s="6">
        <f t="shared" si="6"/>
        <v>18</v>
      </c>
      <c r="T65" s="9">
        <v>61</v>
      </c>
      <c r="U65" s="8">
        <v>9</v>
      </c>
      <c r="V65" s="8">
        <v>15</v>
      </c>
      <c r="W65" s="8">
        <v>25</v>
      </c>
      <c r="X65" s="8">
        <v>12</v>
      </c>
      <c r="Z65" s="9">
        <v>61</v>
      </c>
      <c r="AA65" s="8">
        <v>13.5</v>
      </c>
      <c r="AB65" s="8">
        <v>22.5</v>
      </c>
      <c r="AC65" s="8">
        <v>37.5</v>
      </c>
      <c r="AD65" s="8">
        <v>18</v>
      </c>
    </row>
    <row r="66" spans="8:30" x14ac:dyDescent="0.2">
      <c r="H66" s="6">
        <v>62</v>
      </c>
      <c r="I66" s="7">
        <v>9</v>
      </c>
      <c r="J66" s="7">
        <v>16</v>
      </c>
      <c r="K66" s="7">
        <v>25</v>
      </c>
      <c r="L66" s="7">
        <v>12</v>
      </c>
      <c r="N66" s="6">
        <v>62</v>
      </c>
      <c r="O66" s="6">
        <f t="shared" si="3"/>
        <v>13.5</v>
      </c>
      <c r="P66" s="6">
        <f t="shared" si="4"/>
        <v>24</v>
      </c>
      <c r="Q66" s="6">
        <f t="shared" si="5"/>
        <v>37.5</v>
      </c>
      <c r="R66" s="6">
        <f t="shared" si="6"/>
        <v>18</v>
      </c>
      <c r="T66" s="9">
        <v>62</v>
      </c>
      <c r="U66" s="8">
        <v>9</v>
      </c>
      <c r="V66" s="8">
        <v>16</v>
      </c>
      <c r="W66" s="8">
        <v>25</v>
      </c>
      <c r="X66" s="8">
        <v>12</v>
      </c>
      <c r="Z66" s="9">
        <v>62</v>
      </c>
      <c r="AA66" s="8">
        <v>13.5</v>
      </c>
      <c r="AB66" s="8">
        <v>24</v>
      </c>
      <c r="AC66" s="8">
        <v>37.5</v>
      </c>
      <c r="AD66" s="8">
        <v>18</v>
      </c>
    </row>
    <row r="67" spans="8:30" x14ac:dyDescent="0.2">
      <c r="H67" s="6">
        <v>63</v>
      </c>
      <c r="I67" s="7">
        <v>9</v>
      </c>
      <c r="J67" s="7">
        <v>16</v>
      </c>
      <c r="K67" s="7">
        <v>25</v>
      </c>
      <c r="L67" s="7">
        <v>13</v>
      </c>
      <c r="N67" s="6">
        <v>63</v>
      </c>
      <c r="O67" s="6">
        <f t="shared" si="3"/>
        <v>13.5</v>
      </c>
      <c r="P67" s="6">
        <f t="shared" si="4"/>
        <v>24</v>
      </c>
      <c r="Q67" s="6">
        <f t="shared" si="5"/>
        <v>37.5</v>
      </c>
      <c r="R67" s="6">
        <f t="shared" si="6"/>
        <v>19.5</v>
      </c>
      <c r="T67" s="9">
        <v>63</v>
      </c>
      <c r="U67" s="8">
        <v>9</v>
      </c>
      <c r="V67" s="8">
        <v>16</v>
      </c>
      <c r="W67" s="8">
        <v>25</v>
      </c>
      <c r="X67" s="8">
        <v>13</v>
      </c>
      <c r="Z67" s="9">
        <v>63</v>
      </c>
      <c r="AA67" s="8">
        <v>13.5</v>
      </c>
      <c r="AB67" s="8">
        <v>24</v>
      </c>
      <c r="AC67" s="8">
        <v>37.5</v>
      </c>
      <c r="AD67" s="8">
        <v>19.5</v>
      </c>
    </row>
    <row r="68" spans="8:30" x14ac:dyDescent="0.2">
      <c r="H68" s="6">
        <v>64</v>
      </c>
      <c r="I68" s="7">
        <v>10</v>
      </c>
      <c r="J68" s="7">
        <v>16</v>
      </c>
      <c r="K68" s="7">
        <v>25</v>
      </c>
      <c r="L68" s="7">
        <v>13</v>
      </c>
      <c r="N68" s="6">
        <v>64</v>
      </c>
      <c r="O68" s="6">
        <f t="shared" si="3"/>
        <v>15</v>
      </c>
      <c r="P68" s="6">
        <f t="shared" si="4"/>
        <v>24</v>
      </c>
      <c r="Q68" s="6">
        <f t="shared" si="5"/>
        <v>37.5</v>
      </c>
      <c r="R68" s="6">
        <f t="shared" si="6"/>
        <v>19.5</v>
      </c>
      <c r="T68" s="9">
        <v>64</v>
      </c>
      <c r="U68" s="8">
        <v>10</v>
      </c>
      <c r="V68" s="8">
        <v>16</v>
      </c>
      <c r="W68" s="8">
        <v>25</v>
      </c>
      <c r="X68" s="8">
        <v>13</v>
      </c>
      <c r="Z68" s="9">
        <v>64</v>
      </c>
      <c r="AA68" s="8">
        <v>15</v>
      </c>
      <c r="AB68" s="8">
        <v>24</v>
      </c>
      <c r="AC68" s="8">
        <v>37.5</v>
      </c>
      <c r="AD68" s="8">
        <v>19.5</v>
      </c>
    </row>
    <row r="69" spans="8:30" x14ac:dyDescent="0.2">
      <c r="H69" s="6">
        <v>65</v>
      </c>
      <c r="I69" s="7">
        <v>10</v>
      </c>
      <c r="J69" s="7">
        <v>16</v>
      </c>
      <c r="K69" s="7">
        <v>26</v>
      </c>
      <c r="L69" s="7">
        <v>13</v>
      </c>
      <c r="N69" s="6">
        <v>65</v>
      </c>
      <c r="O69" s="6">
        <f t="shared" si="3"/>
        <v>15</v>
      </c>
      <c r="P69" s="6">
        <f t="shared" si="4"/>
        <v>24</v>
      </c>
      <c r="Q69" s="6">
        <f t="shared" si="5"/>
        <v>39</v>
      </c>
      <c r="R69" s="6">
        <f t="shared" si="6"/>
        <v>19.5</v>
      </c>
      <c r="T69" s="9">
        <v>65</v>
      </c>
      <c r="U69" s="8">
        <v>10</v>
      </c>
      <c r="V69" s="8">
        <v>16</v>
      </c>
      <c r="W69" s="8">
        <v>26</v>
      </c>
      <c r="X69" s="8">
        <v>13</v>
      </c>
      <c r="Z69" s="9">
        <v>65</v>
      </c>
      <c r="AA69" s="8">
        <v>15</v>
      </c>
      <c r="AB69" s="8">
        <v>24</v>
      </c>
      <c r="AC69" s="8">
        <v>39</v>
      </c>
      <c r="AD69" s="8">
        <v>19.5</v>
      </c>
    </row>
    <row r="70" spans="8:30" x14ac:dyDescent="0.2">
      <c r="H70" s="6">
        <v>66</v>
      </c>
      <c r="I70" s="7">
        <v>10</v>
      </c>
      <c r="J70" s="7">
        <v>17</v>
      </c>
      <c r="K70" s="7">
        <v>26</v>
      </c>
      <c r="L70" s="7">
        <v>13</v>
      </c>
      <c r="N70" s="6">
        <v>66</v>
      </c>
      <c r="O70" s="6">
        <f t="shared" si="3"/>
        <v>15</v>
      </c>
      <c r="P70" s="6">
        <f t="shared" si="4"/>
        <v>25.5</v>
      </c>
      <c r="Q70" s="6">
        <f t="shared" si="5"/>
        <v>39</v>
      </c>
      <c r="R70" s="6">
        <f t="shared" si="6"/>
        <v>19.5</v>
      </c>
      <c r="T70" s="9">
        <v>66</v>
      </c>
      <c r="U70" s="8">
        <v>10</v>
      </c>
      <c r="V70" s="8">
        <v>17</v>
      </c>
      <c r="W70" s="8">
        <v>26</v>
      </c>
      <c r="X70" s="8">
        <v>13</v>
      </c>
      <c r="Z70" s="9">
        <v>66</v>
      </c>
      <c r="AA70" s="8">
        <v>15</v>
      </c>
      <c r="AB70" s="8">
        <v>25.5</v>
      </c>
      <c r="AC70" s="8">
        <v>39</v>
      </c>
      <c r="AD70" s="8">
        <v>19.5</v>
      </c>
    </row>
    <row r="71" spans="8:30" x14ac:dyDescent="0.2">
      <c r="H71" s="6">
        <v>67</v>
      </c>
      <c r="I71" s="7">
        <v>10</v>
      </c>
      <c r="J71" s="7">
        <v>17</v>
      </c>
      <c r="K71" s="7">
        <v>27</v>
      </c>
      <c r="L71" s="7">
        <v>13</v>
      </c>
      <c r="N71" s="6">
        <v>67</v>
      </c>
      <c r="O71" s="6">
        <f t="shared" si="3"/>
        <v>15</v>
      </c>
      <c r="P71" s="6">
        <f t="shared" si="4"/>
        <v>25.5</v>
      </c>
      <c r="Q71" s="6">
        <f t="shared" si="5"/>
        <v>40.5</v>
      </c>
      <c r="R71" s="6">
        <f t="shared" si="6"/>
        <v>19.5</v>
      </c>
      <c r="T71" s="9">
        <v>67</v>
      </c>
      <c r="U71" s="8">
        <v>10</v>
      </c>
      <c r="V71" s="8">
        <v>17</v>
      </c>
      <c r="W71" s="8">
        <v>27</v>
      </c>
      <c r="X71" s="8">
        <v>13</v>
      </c>
      <c r="Z71" s="9">
        <v>67</v>
      </c>
      <c r="AA71" s="8">
        <v>15</v>
      </c>
      <c r="AB71" s="8">
        <v>25.5</v>
      </c>
      <c r="AC71" s="8">
        <v>40.5</v>
      </c>
      <c r="AD71" s="8">
        <v>19.5</v>
      </c>
    </row>
    <row r="72" spans="8:30" x14ac:dyDescent="0.2">
      <c r="H72" s="6">
        <v>68</v>
      </c>
      <c r="I72" s="7">
        <v>10</v>
      </c>
      <c r="J72" s="7">
        <v>17</v>
      </c>
      <c r="K72" s="7">
        <v>27</v>
      </c>
      <c r="L72" s="7">
        <v>14</v>
      </c>
      <c r="N72" s="6">
        <v>68</v>
      </c>
      <c r="O72" s="6">
        <f t="shared" si="3"/>
        <v>15</v>
      </c>
      <c r="P72" s="6">
        <f t="shared" si="4"/>
        <v>25.5</v>
      </c>
      <c r="Q72" s="6">
        <f t="shared" si="5"/>
        <v>40.5</v>
      </c>
      <c r="R72" s="6">
        <f t="shared" si="6"/>
        <v>21</v>
      </c>
      <c r="T72" s="9">
        <v>68</v>
      </c>
      <c r="U72" s="8">
        <v>10</v>
      </c>
      <c r="V72" s="8">
        <v>17</v>
      </c>
      <c r="W72" s="8">
        <v>27</v>
      </c>
      <c r="X72" s="8">
        <v>14</v>
      </c>
      <c r="Z72" s="9">
        <v>68</v>
      </c>
      <c r="AA72" s="8">
        <v>15</v>
      </c>
      <c r="AB72" s="8">
        <v>25.5</v>
      </c>
      <c r="AC72" s="8">
        <v>40.5</v>
      </c>
      <c r="AD72" s="8">
        <v>21</v>
      </c>
    </row>
    <row r="73" spans="8:30" x14ac:dyDescent="0.2">
      <c r="H73" s="6">
        <v>69</v>
      </c>
      <c r="I73" s="7">
        <v>10</v>
      </c>
      <c r="J73" s="7">
        <v>17</v>
      </c>
      <c r="K73" s="7">
        <v>28</v>
      </c>
      <c r="L73" s="7">
        <v>14</v>
      </c>
      <c r="N73" s="6">
        <v>69</v>
      </c>
      <c r="O73" s="6">
        <f t="shared" si="3"/>
        <v>15</v>
      </c>
      <c r="P73" s="6">
        <f t="shared" si="4"/>
        <v>25.5</v>
      </c>
      <c r="Q73" s="6">
        <f t="shared" si="5"/>
        <v>42</v>
      </c>
      <c r="R73" s="6">
        <f t="shared" si="6"/>
        <v>21</v>
      </c>
      <c r="T73" s="9">
        <v>69</v>
      </c>
      <c r="U73" s="8">
        <v>10</v>
      </c>
      <c r="V73" s="8">
        <v>17</v>
      </c>
      <c r="W73" s="8">
        <v>28</v>
      </c>
      <c r="X73" s="8">
        <v>14</v>
      </c>
      <c r="Z73" s="9">
        <v>69</v>
      </c>
      <c r="AA73" s="8">
        <v>15</v>
      </c>
      <c r="AB73" s="8">
        <v>25.5</v>
      </c>
      <c r="AC73" s="8">
        <v>42</v>
      </c>
      <c r="AD73" s="8">
        <v>21</v>
      </c>
    </row>
    <row r="74" spans="8:30" x14ac:dyDescent="0.2">
      <c r="H74" s="6">
        <v>70</v>
      </c>
      <c r="I74" s="7">
        <v>11</v>
      </c>
      <c r="J74" s="7">
        <v>17</v>
      </c>
      <c r="K74" s="7">
        <v>28</v>
      </c>
      <c r="L74" s="7">
        <v>14</v>
      </c>
      <c r="N74" s="6">
        <v>70</v>
      </c>
      <c r="O74" s="6">
        <f t="shared" si="3"/>
        <v>16.5</v>
      </c>
      <c r="P74" s="6">
        <f t="shared" si="4"/>
        <v>25.5</v>
      </c>
      <c r="Q74" s="6">
        <f t="shared" si="5"/>
        <v>42</v>
      </c>
      <c r="R74" s="6">
        <f t="shared" si="6"/>
        <v>21</v>
      </c>
      <c r="T74" s="9">
        <v>70</v>
      </c>
      <c r="U74" s="8">
        <v>11</v>
      </c>
      <c r="V74" s="8">
        <v>17</v>
      </c>
      <c r="W74" s="8">
        <v>28</v>
      </c>
      <c r="X74" s="8">
        <v>14</v>
      </c>
      <c r="Z74" s="9">
        <v>70</v>
      </c>
      <c r="AA74" s="8">
        <v>16.5</v>
      </c>
      <c r="AB74" s="8">
        <v>25.5</v>
      </c>
      <c r="AC74" s="8">
        <v>42</v>
      </c>
      <c r="AD74" s="8">
        <v>21</v>
      </c>
    </row>
    <row r="75" spans="8:30" x14ac:dyDescent="0.2">
      <c r="H75" s="6">
        <v>71</v>
      </c>
      <c r="I75" s="7">
        <v>11</v>
      </c>
      <c r="J75" s="7">
        <v>18</v>
      </c>
      <c r="K75" s="7">
        <v>28</v>
      </c>
      <c r="L75" s="7">
        <v>14</v>
      </c>
      <c r="N75" s="6">
        <v>71</v>
      </c>
      <c r="O75" s="6">
        <f t="shared" si="3"/>
        <v>16.5</v>
      </c>
      <c r="P75" s="6">
        <f t="shared" si="4"/>
        <v>27</v>
      </c>
      <c r="Q75" s="6">
        <f t="shared" si="5"/>
        <v>42</v>
      </c>
      <c r="R75" s="6">
        <f t="shared" si="6"/>
        <v>21</v>
      </c>
      <c r="T75" s="9">
        <v>71</v>
      </c>
      <c r="U75" s="8">
        <v>11</v>
      </c>
      <c r="V75" s="8">
        <v>18</v>
      </c>
      <c r="W75" s="8">
        <v>28</v>
      </c>
      <c r="X75" s="8">
        <v>14</v>
      </c>
      <c r="Z75" s="9">
        <v>71</v>
      </c>
      <c r="AA75" s="8">
        <v>16.5</v>
      </c>
      <c r="AB75" s="8">
        <v>27</v>
      </c>
      <c r="AC75" s="8">
        <v>42</v>
      </c>
      <c r="AD75" s="8">
        <v>21</v>
      </c>
    </row>
    <row r="76" spans="8:30" x14ac:dyDescent="0.2">
      <c r="H76" s="6">
        <v>72</v>
      </c>
      <c r="I76" s="7">
        <v>11</v>
      </c>
      <c r="J76" s="7">
        <v>18</v>
      </c>
      <c r="K76" s="7">
        <v>29</v>
      </c>
      <c r="L76" s="7">
        <v>14</v>
      </c>
      <c r="N76" s="6">
        <v>72</v>
      </c>
      <c r="O76" s="6">
        <f t="shared" si="3"/>
        <v>16.5</v>
      </c>
      <c r="P76" s="6">
        <f t="shared" si="4"/>
        <v>27</v>
      </c>
      <c r="Q76" s="6">
        <f t="shared" si="5"/>
        <v>43.5</v>
      </c>
      <c r="R76" s="6">
        <f t="shared" si="6"/>
        <v>21</v>
      </c>
      <c r="T76" s="9">
        <v>72</v>
      </c>
      <c r="U76" s="8">
        <v>11</v>
      </c>
      <c r="V76" s="8">
        <v>18</v>
      </c>
      <c r="W76" s="8">
        <v>29</v>
      </c>
      <c r="X76" s="8">
        <v>14</v>
      </c>
      <c r="Z76" s="9">
        <v>72</v>
      </c>
      <c r="AA76" s="8">
        <v>16.5</v>
      </c>
      <c r="AB76" s="8">
        <v>27</v>
      </c>
      <c r="AC76" s="8">
        <v>43.5</v>
      </c>
      <c r="AD76" s="8">
        <v>21</v>
      </c>
    </row>
    <row r="77" spans="8:30" x14ac:dyDescent="0.2">
      <c r="H77" s="6">
        <v>73</v>
      </c>
      <c r="I77" s="7">
        <v>11</v>
      </c>
      <c r="J77" s="7">
        <v>18</v>
      </c>
      <c r="K77" s="7">
        <v>29</v>
      </c>
      <c r="L77" s="7">
        <v>15</v>
      </c>
      <c r="N77" s="6">
        <v>73</v>
      </c>
      <c r="O77" s="6">
        <f t="shared" si="3"/>
        <v>16.5</v>
      </c>
      <c r="P77" s="6">
        <f t="shared" si="4"/>
        <v>27</v>
      </c>
      <c r="Q77" s="6">
        <f t="shared" si="5"/>
        <v>43.5</v>
      </c>
      <c r="R77" s="6">
        <f t="shared" si="6"/>
        <v>22.5</v>
      </c>
      <c r="T77" s="9">
        <v>73</v>
      </c>
      <c r="U77" s="8">
        <v>11</v>
      </c>
      <c r="V77" s="8">
        <v>18</v>
      </c>
      <c r="W77" s="8">
        <v>29</v>
      </c>
      <c r="X77" s="8">
        <v>15</v>
      </c>
      <c r="Z77" s="9">
        <v>73</v>
      </c>
      <c r="AA77" s="8">
        <v>16.5</v>
      </c>
      <c r="AB77" s="8">
        <v>27</v>
      </c>
      <c r="AC77" s="8">
        <v>43.5</v>
      </c>
      <c r="AD77" s="8">
        <v>22.5</v>
      </c>
    </row>
    <row r="78" spans="8:30" x14ac:dyDescent="0.2">
      <c r="H78" s="6">
        <v>74</v>
      </c>
      <c r="I78" s="7">
        <v>11</v>
      </c>
      <c r="J78" s="7">
        <v>19</v>
      </c>
      <c r="K78" s="7">
        <v>29</v>
      </c>
      <c r="L78" s="7">
        <v>15</v>
      </c>
      <c r="N78" s="6">
        <v>74</v>
      </c>
      <c r="O78" s="6">
        <f t="shared" si="3"/>
        <v>16.5</v>
      </c>
      <c r="P78" s="6">
        <f t="shared" si="4"/>
        <v>28.5</v>
      </c>
      <c r="Q78" s="6">
        <f t="shared" si="5"/>
        <v>43.5</v>
      </c>
      <c r="R78" s="6">
        <f t="shared" si="6"/>
        <v>22.5</v>
      </c>
      <c r="T78" s="9">
        <v>74</v>
      </c>
      <c r="U78" s="8">
        <v>11</v>
      </c>
      <c r="V78" s="8">
        <v>19</v>
      </c>
      <c r="W78" s="8">
        <v>29</v>
      </c>
      <c r="X78" s="8">
        <v>15</v>
      </c>
      <c r="Z78" s="9">
        <v>74</v>
      </c>
      <c r="AA78" s="8">
        <v>16.5</v>
      </c>
      <c r="AB78" s="8">
        <v>28.5</v>
      </c>
      <c r="AC78" s="8">
        <v>43.5</v>
      </c>
      <c r="AD78" s="8">
        <v>22.5</v>
      </c>
    </row>
    <row r="79" spans="8:30" x14ac:dyDescent="0.2">
      <c r="H79" s="6">
        <v>75</v>
      </c>
      <c r="I79" s="7">
        <v>11</v>
      </c>
      <c r="J79" s="7">
        <v>19</v>
      </c>
      <c r="K79" s="7">
        <v>30</v>
      </c>
      <c r="L79" s="7">
        <v>15</v>
      </c>
      <c r="N79" s="6">
        <v>75</v>
      </c>
      <c r="O79" s="6">
        <f t="shared" si="3"/>
        <v>16.5</v>
      </c>
      <c r="P79" s="6">
        <f t="shared" si="4"/>
        <v>28.5</v>
      </c>
      <c r="Q79" s="6">
        <f t="shared" si="5"/>
        <v>45</v>
      </c>
      <c r="R79" s="6">
        <f t="shared" si="6"/>
        <v>22.5</v>
      </c>
      <c r="T79" s="9">
        <v>75</v>
      </c>
      <c r="U79" s="8">
        <v>11</v>
      </c>
      <c r="V79" s="8">
        <v>19</v>
      </c>
      <c r="W79" s="8">
        <v>30</v>
      </c>
      <c r="X79" s="8">
        <v>15</v>
      </c>
      <c r="Z79" s="9">
        <v>75</v>
      </c>
      <c r="AA79" s="8">
        <v>16.5</v>
      </c>
      <c r="AB79" s="8">
        <v>28.5</v>
      </c>
      <c r="AC79" s="8">
        <v>45</v>
      </c>
      <c r="AD79" s="8">
        <v>22.5</v>
      </c>
    </row>
    <row r="80" spans="8:30" x14ac:dyDescent="0.2">
      <c r="H80" s="6">
        <v>76</v>
      </c>
      <c r="I80" s="7">
        <v>11</v>
      </c>
      <c r="J80" s="7">
        <v>19</v>
      </c>
      <c r="K80" s="7">
        <v>31</v>
      </c>
      <c r="L80" s="7">
        <v>15</v>
      </c>
      <c r="N80" s="6">
        <v>76</v>
      </c>
      <c r="O80" s="6">
        <f t="shared" si="3"/>
        <v>16.5</v>
      </c>
      <c r="P80" s="6">
        <f t="shared" si="4"/>
        <v>28.5</v>
      </c>
      <c r="Q80" s="6">
        <f t="shared" si="5"/>
        <v>46.5</v>
      </c>
      <c r="R80" s="6">
        <f t="shared" si="6"/>
        <v>22.5</v>
      </c>
      <c r="T80" s="9">
        <v>76</v>
      </c>
      <c r="U80" s="8">
        <v>11</v>
      </c>
      <c r="V80" s="8">
        <v>19</v>
      </c>
      <c r="W80" s="8">
        <v>31</v>
      </c>
      <c r="X80" s="8">
        <v>15</v>
      </c>
      <c r="Z80" s="9">
        <v>76</v>
      </c>
      <c r="AA80" s="8">
        <v>16.5</v>
      </c>
      <c r="AB80" s="8">
        <v>28.5</v>
      </c>
      <c r="AC80" s="8">
        <v>46.5</v>
      </c>
      <c r="AD80" s="8">
        <v>22.5</v>
      </c>
    </row>
    <row r="81" spans="8:30" x14ac:dyDescent="0.2">
      <c r="H81" s="6">
        <v>77</v>
      </c>
      <c r="I81" s="7">
        <v>12</v>
      </c>
      <c r="J81" s="7">
        <v>19</v>
      </c>
      <c r="K81" s="7">
        <v>31</v>
      </c>
      <c r="L81" s="7">
        <v>15</v>
      </c>
      <c r="N81" s="6">
        <v>77</v>
      </c>
      <c r="O81" s="6">
        <f t="shared" si="3"/>
        <v>18</v>
      </c>
      <c r="P81" s="6">
        <f t="shared" si="4"/>
        <v>28.5</v>
      </c>
      <c r="Q81" s="6">
        <f t="shared" si="5"/>
        <v>46.5</v>
      </c>
      <c r="R81" s="6">
        <f t="shared" si="6"/>
        <v>22.5</v>
      </c>
      <c r="T81" s="9">
        <v>77</v>
      </c>
      <c r="U81" s="8">
        <v>12</v>
      </c>
      <c r="V81" s="8">
        <v>19</v>
      </c>
      <c r="W81" s="8">
        <v>31</v>
      </c>
      <c r="X81" s="8">
        <v>15</v>
      </c>
      <c r="Z81" s="9">
        <v>77</v>
      </c>
      <c r="AA81" s="8">
        <v>18</v>
      </c>
      <c r="AB81" s="8">
        <v>28.5</v>
      </c>
      <c r="AC81" s="8">
        <v>46.5</v>
      </c>
      <c r="AD81" s="8">
        <v>22.5</v>
      </c>
    </row>
    <row r="82" spans="8:30" x14ac:dyDescent="0.2">
      <c r="H82" s="6">
        <v>78</v>
      </c>
      <c r="I82" s="7">
        <v>12</v>
      </c>
      <c r="J82" s="7">
        <v>20</v>
      </c>
      <c r="K82" s="7">
        <v>31</v>
      </c>
      <c r="L82" s="7">
        <v>15</v>
      </c>
      <c r="N82" s="6">
        <v>78</v>
      </c>
      <c r="O82" s="6">
        <f t="shared" si="3"/>
        <v>18</v>
      </c>
      <c r="P82" s="6">
        <f t="shared" si="4"/>
        <v>30</v>
      </c>
      <c r="Q82" s="6">
        <f t="shared" si="5"/>
        <v>46.5</v>
      </c>
      <c r="R82" s="6">
        <f t="shared" si="6"/>
        <v>22.5</v>
      </c>
      <c r="T82" s="9">
        <v>78</v>
      </c>
      <c r="U82" s="8">
        <v>12</v>
      </c>
      <c r="V82" s="8">
        <v>20</v>
      </c>
      <c r="W82" s="8">
        <v>31</v>
      </c>
      <c r="X82" s="8">
        <v>15</v>
      </c>
      <c r="Z82" s="9">
        <v>78</v>
      </c>
      <c r="AA82" s="8">
        <v>18</v>
      </c>
      <c r="AB82" s="8">
        <v>30</v>
      </c>
      <c r="AC82" s="8">
        <v>46.5</v>
      </c>
      <c r="AD82" s="8">
        <v>22.5</v>
      </c>
    </row>
    <row r="83" spans="8:30" x14ac:dyDescent="0.2">
      <c r="H83" s="6">
        <v>79</v>
      </c>
      <c r="I83" s="7">
        <v>12</v>
      </c>
      <c r="J83" s="7">
        <v>20</v>
      </c>
      <c r="K83" s="7">
        <v>32</v>
      </c>
      <c r="L83" s="7">
        <v>15</v>
      </c>
      <c r="N83" s="6">
        <v>79</v>
      </c>
      <c r="O83" s="6">
        <f t="shared" si="3"/>
        <v>18</v>
      </c>
      <c r="P83" s="6">
        <f t="shared" si="4"/>
        <v>30</v>
      </c>
      <c r="Q83" s="6">
        <f t="shared" si="5"/>
        <v>48</v>
      </c>
      <c r="R83" s="6">
        <f t="shared" si="6"/>
        <v>22.5</v>
      </c>
      <c r="T83" s="9">
        <v>79</v>
      </c>
      <c r="U83" s="8">
        <v>12</v>
      </c>
      <c r="V83" s="8">
        <v>20</v>
      </c>
      <c r="W83" s="8">
        <v>32</v>
      </c>
      <c r="X83" s="8">
        <v>15</v>
      </c>
      <c r="Z83" s="9">
        <v>79</v>
      </c>
      <c r="AA83" s="8">
        <v>18</v>
      </c>
      <c r="AB83" s="8">
        <v>30</v>
      </c>
      <c r="AC83" s="8">
        <v>48</v>
      </c>
      <c r="AD83" s="8">
        <v>22.5</v>
      </c>
    </row>
    <row r="84" spans="8:30" x14ac:dyDescent="0.2">
      <c r="H84" s="6">
        <v>80</v>
      </c>
      <c r="I84" s="7">
        <v>12</v>
      </c>
      <c r="J84" s="7">
        <v>20</v>
      </c>
      <c r="K84" s="7">
        <v>32</v>
      </c>
      <c r="L84" s="7">
        <v>16</v>
      </c>
      <c r="N84" s="6">
        <v>80</v>
      </c>
      <c r="O84" s="6">
        <f t="shared" si="3"/>
        <v>18</v>
      </c>
      <c r="P84" s="6">
        <f t="shared" si="4"/>
        <v>30</v>
      </c>
      <c r="Q84" s="6">
        <f t="shared" si="5"/>
        <v>48</v>
      </c>
      <c r="R84" s="6">
        <f t="shared" si="6"/>
        <v>24</v>
      </c>
      <c r="T84" s="9">
        <v>80</v>
      </c>
      <c r="U84" s="8">
        <v>12</v>
      </c>
      <c r="V84" s="8">
        <v>20</v>
      </c>
      <c r="W84" s="8">
        <v>32</v>
      </c>
      <c r="X84" s="8">
        <v>16</v>
      </c>
      <c r="Z84" s="9">
        <v>80</v>
      </c>
      <c r="AA84" s="8">
        <v>18</v>
      </c>
      <c r="AB84" s="8">
        <v>30</v>
      </c>
      <c r="AC84" s="8">
        <v>48</v>
      </c>
      <c r="AD84" s="8">
        <v>24</v>
      </c>
    </row>
    <row r="85" spans="8:30" x14ac:dyDescent="0.2">
      <c r="H85" s="6">
        <v>81</v>
      </c>
      <c r="I85" s="7">
        <v>12</v>
      </c>
      <c r="J85" s="7">
        <v>20</v>
      </c>
      <c r="K85" s="7">
        <v>33</v>
      </c>
      <c r="L85" s="7">
        <v>16</v>
      </c>
      <c r="N85" s="6">
        <v>81</v>
      </c>
      <c r="O85" s="6">
        <f t="shared" ref="O85:O148" si="7">I85*1.5</f>
        <v>18</v>
      </c>
      <c r="P85" s="6">
        <f t="shared" ref="P85:P148" si="8">J85*1.5</f>
        <v>30</v>
      </c>
      <c r="Q85" s="6">
        <f t="shared" ref="Q85:Q148" si="9">K85*1.5</f>
        <v>49.5</v>
      </c>
      <c r="R85" s="6">
        <f t="shared" ref="R85:R148" si="10">L85*1.5</f>
        <v>24</v>
      </c>
      <c r="T85" s="9">
        <v>81</v>
      </c>
      <c r="U85" s="8">
        <v>12</v>
      </c>
      <c r="V85" s="8">
        <v>20</v>
      </c>
      <c r="W85" s="8">
        <v>33</v>
      </c>
      <c r="X85" s="8">
        <v>16</v>
      </c>
      <c r="Z85" s="9">
        <v>81</v>
      </c>
      <c r="AA85" s="8">
        <v>18</v>
      </c>
      <c r="AB85" s="8">
        <v>30</v>
      </c>
      <c r="AC85" s="8">
        <v>49.5</v>
      </c>
      <c r="AD85" s="8">
        <v>24</v>
      </c>
    </row>
    <row r="86" spans="8:30" x14ac:dyDescent="0.2">
      <c r="H86" s="6">
        <v>82</v>
      </c>
      <c r="I86" s="7">
        <v>12</v>
      </c>
      <c r="J86" s="7">
        <v>21</v>
      </c>
      <c r="K86" s="7">
        <v>33</v>
      </c>
      <c r="L86" s="7">
        <v>16</v>
      </c>
      <c r="N86" s="6">
        <v>82</v>
      </c>
      <c r="O86" s="6">
        <f t="shared" si="7"/>
        <v>18</v>
      </c>
      <c r="P86" s="6">
        <f t="shared" si="8"/>
        <v>31.5</v>
      </c>
      <c r="Q86" s="6">
        <f t="shared" si="9"/>
        <v>49.5</v>
      </c>
      <c r="R86" s="6">
        <f t="shared" si="10"/>
        <v>24</v>
      </c>
      <c r="T86" s="9">
        <v>82</v>
      </c>
      <c r="U86" s="8">
        <v>12</v>
      </c>
      <c r="V86" s="8">
        <v>21</v>
      </c>
      <c r="W86" s="8">
        <v>33</v>
      </c>
      <c r="X86" s="8">
        <v>16</v>
      </c>
      <c r="Z86" s="9">
        <v>82</v>
      </c>
      <c r="AA86" s="8">
        <v>18</v>
      </c>
      <c r="AB86" s="8">
        <v>31.5</v>
      </c>
      <c r="AC86" s="8">
        <v>49.5</v>
      </c>
      <c r="AD86" s="8">
        <v>24</v>
      </c>
    </row>
    <row r="87" spans="8:30" x14ac:dyDescent="0.2">
      <c r="H87" s="6">
        <v>83</v>
      </c>
      <c r="I87" s="7">
        <v>12</v>
      </c>
      <c r="J87" s="7">
        <v>21</v>
      </c>
      <c r="K87" s="7">
        <v>33</v>
      </c>
      <c r="L87" s="7">
        <v>17</v>
      </c>
      <c r="N87" s="6">
        <v>83</v>
      </c>
      <c r="O87" s="6">
        <f t="shared" si="7"/>
        <v>18</v>
      </c>
      <c r="P87" s="6">
        <f t="shared" si="8"/>
        <v>31.5</v>
      </c>
      <c r="Q87" s="6">
        <f t="shared" si="9"/>
        <v>49.5</v>
      </c>
      <c r="R87" s="6">
        <f t="shared" si="10"/>
        <v>25.5</v>
      </c>
      <c r="T87" s="9">
        <v>83</v>
      </c>
      <c r="U87" s="8">
        <v>12</v>
      </c>
      <c r="V87" s="8">
        <v>21</v>
      </c>
      <c r="W87" s="8">
        <v>33</v>
      </c>
      <c r="X87" s="8">
        <v>17</v>
      </c>
      <c r="Z87" s="9">
        <v>83</v>
      </c>
      <c r="AA87" s="8">
        <v>18</v>
      </c>
      <c r="AB87" s="8">
        <v>31.5</v>
      </c>
      <c r="AC87" s="8">
        <v>49.5</v>
      </c>
      <c r="AD87" s="8">
        <v>25.5</v>
      </c>
    </row>
    <row r="88" spans="8:30" x14ac:dyDescent="0.2">
      <c r="H88" s="6">
        <v>84</v>
      </c>
      <c r="I88" s="7">
        <v>13</v>
      </c>
      <c r="J88" s="7">
        <v>21</v>
      </c>
      <c r="K88" s="7">
        <v>33</v>
      </c>
      <c r="L88" s="7">
        <v>17</v>
      </c>
      <c r="N88" s="6">
        <v>84</v>
      </c>
      <c r="O88" s="6">
        <f t="shared" si="7"/>
        <v>19.5</v>
      </c>
      <c r="P88" s="6">
        <f t="shared" si="8"/>
        <v>31.5</v>
      </c>
      <c r="Q88" s="6">
        <f t="shared" si="9"/>
        <v>49.5</v>
      </c>
      <c r="R88" s="6">
        <f t="shared" si="10"/>
        <v>25.5</v>
      </c>
      <c r="T88" s="9">
        <v>84</v>
      </c>
      <c r="U88" s="8">
        <v>13</v>
      </c>
      <c r="V88" s="8">
        <v>21</v>
      </c>
      <c r="W88" s="8">
        <v>33</v>
      </c>
      <c r="X88" s="8">
        <v>17</v>
      </c>
      <c r="Z88" s="9">
        <v>84</v>
      </c>
      <c r="AA88" s="8">
        <v>19.5</v>
      </c>
      <c r="AB88" s="8">
        <v>31.5</v>
      </c>
      <c r="AC88" s="8">
        <v>49.5</v>
      </c>
      <c r="AD88" s="8">
        <v>25.5</v>
      </c>
    </row>
    <row r="89" spans="8:30" x14ac:dyDescent="0.2">
      <c r="H89" s="6">
        <v>85</v>
      </c>
      <c r="I89" s="7">
        <v>13</v>
      </c>
      <c r="J89" s="7">
        <v>21</v>
      </c>
      <c r="K89" s="7">
        <v>34</v>
      </c>
      <c r="L89" s="7">
        <v>17</v>
      </c>
      <c r="N89" s="6">
        <v>85</v>
      </c>
      <c r="O89" s="6">
        <f t="shared" si="7"/>
        <v>19.5</v>
      </c>
      <c r="P89" s="6">
        <f t="shared" si="8"/>
        <v>31.5</v>
      </c>
      <c r="Q89" s="6">
        <f t="shared" si="9"/>
        <v>51</v>
      </c>
      <c r="R89" s="6">
        <f t="shared" si="10"/>
        <v>25.5</v>
      </c>
      <c r="T89" s="9">
        <v>85</v>
      </c>
      <c r="U89" s="8">
        <v>13</v>
      </c>
      <c r="V89" s="8">
        <v>21</v>
      </c>
      <c r="W89" s="8">
        <v>34</v>
      </c>
      <c r="X89" s="8">
        <v>17</v>
      </c>
      <c r="Z89" s="9">
        <v>85</v>
      </c>
      <c r="AA89" s="8">
        <v>19.5</v>
      </c>
      <c r="AB89" s="8">
        <v>31.5</v>
      </c>
      <c r="AC89" s="8">
        <v>51</v>
      </c>
      <c r="AD89" s="8">
        <v>25.5</v>
      </c>
    </row>
    <row r="90" spans="8:30" x14ac:dyDescent="0.2">
      <c r="H90" s="6">
        <v>86</v>
      </c>
      <c r="I90" s="7">
        <v>13</v>
      </c>
      <c r="J90" s="7">
        <v>22</v>
      </c>
      <c r="K90" s="7">
        <v>34</v>
      </c>
      <c r="L90" s="7">
        <v>17</v>
      </c>
      <c r="N90" s="6">
        <v>86</v>
      </c>
      <c r="O90" s="6">
        <f t="shared" si="7"/>
        <v>19.5</v>
      </c>
      <c r="P90" s="6">
        <f t="shared" si="8"/>
        <v>33</v>
      </c>
      <c r="Q90" s="6">
        <f t="shared" si="9"/>
        <v>51</v>
      </c>
      <c r="R90" s="6">
        <f t="shared" si="10"/>
        <v>25.5</v>
      </c>
      <c r="T90" s="9">
        <v>86</v>
      </c>
      <c r="U90" s="8">
        <v>13</v>
      </c>
      <c r="V90" s="8">
        <v>22</v>
      </c>
      <c r="W90" s="8">
        <v>34</v>
      </c>
      <c r="X90" s="8">
        <v>17</v>
      </c>
      <c r="Z90" s="9">
        <v>86</v>
      </c>
      <c r="AA90" s="8">
        <v>19.5</v>
      </c>
      <c r="AB90" s="8">
        <v>33</v>
      </c>
      <c r="AC90" s="8">
        <v>51</v>
      </c>
      <c r="AD90" s="8">
        <v>25.5</v>
      </c>
    </row>
    <row r="91" spans="8:30" x14ac:dyDescent="0.2">
      <c r="H91" s="6">
        <v>87</v>
      </c>
      <c r="I91" s="7">
        <v>13</v>
      </c>
      <c r="J91" s="7">
        <v>22</v>
      </c>
      <c r="K91" s="7">
        <v>35</v>
      </c>
      <c r="L91" s="7">
        <v>17</v>
      </c>
      <c r="N91" s="6">
        <v>87</v>
      </c>
      <c r="O91" s="6">
        <f t="shared" si="7"/>
        <v>19.5</v>
      </c>
      <c r="P91" s="6">
        <f t="shared" si="8"/>
        <v>33</v>
      </c>
      <c r="Q91" s="6">
        <f t="shared" si="9"/>
        <v>52.5</v>
      </c>
      <c r="R91" s="6">
        <f t="shared" si="10"/>
        <v>25.5</v>
      </c>
      <c r="T91" s="9">
        <v>87</v>
      </c>
      <c r="U91" s="8">
        <v>13</v>
      </c>
      <c r="V91" s="8">
        <v>22</v>
      </c>
      <c r="W91" s="8">
        <v>35</v>
      </c>
      <c r="X91" s="8">
        <v>17</v>
      </c>
      <c r="Z91" s="9">
        <v>87</v>
      </c>
      <c r="AA91" s="8">
        <v>19.5</v>
      </c>
      <c r="AB91" s="8">
        <v>33</v>
      </c>
      <c r="AC91" s="8">
        <v>52.5</v>
      </c>
      <c r="AD91" s="8">
        <v>25.5</v>
      </c>
    </row>
    <row r="92" spans="8:30" x14ac:dyDescent="0.2">
      <c r="H92" s="6">
        <v>88</v>
      </c>
      <c r="I92" s="7">
        <v>13</v>
      </c>
      <c r="J92" s="7">
        <v>22</v>
      </c>
      <c r="K92" s="7">
        <v>35</v>
      </c>
      <c r="L92" s="7">
        <v>18</v>
      </c>
      <c r="N92" s="6">
        <v>88</v>
      </c>
      <c r="O92" s="6">
        <f t="shared" si="7"/>
        <v>19.5</v>
      </c>
      <c r="P92" s="6">
        <f t="shared" si="8"/>
        <v>33</v>
      </c>
      <c r="Q92" s="6">
        <f t="shared" si="9"/>
        <v>52.5</v>
      </c>
      <c r="R92" s="6">
        <f t="shared" si="10"/>
        <v>27</v>
      </c>
      <c r="T92" s="9">
        <v>88</v>
      </c>
      <c r="U92" s="8">
        <v>13</v>
      </c>
      <c r="V92" s="8">
        <v>22</v>
      </c>
      <c r="W92" s="8">
        <v>35</v>
      </c>
      <c r="X92" s="8">
        <v>18</v>
      </c>
      <c r="Z92" s="9">
        <v>88</v>
      </c>
      <c r="AA92" s="8">
        <v>19.5</v>
      </c>
      <c r="AB92" s="8">
        <v>33</v>
      </c>
      <c r="AC92" s="8">
        <v>52.5</v>
      </c>
      <c r="AD92" s="8">
        <v>27</v>
      </c>
    </row>
    <row r="93" spans="8:30" x14ac:dyDescent="0.2">
      <c r="H93" s="6">
        <v>89</v>
      </c>
      <c r="I93" s="7">
        <v>13</v>
      </c>
      <c r="J93" s="7">
        <v>22</v>
      </c>
      <c r="K93" s="7">
        <v>36</v>
      </c>
      <c r="L93" s="7">
        <v>18</v>
      </c>
      <c r="N93" s="6">
        <v>89</v>
      </c>
      <c r="O93" s="6">
        <f t="shared" si="7"/>
        <v>19.5</v>
      </c>
      <c r="P93" s="6">
        <f t="shared" si="8"/>
        <v>33</v>
      </c>
      <c r="Q93" s="6">
        <f t="shared" si="9"/>
        <v>54</v>
      </c>
      <c r="R93" s="6">
        <f t="shared" si="10"/>
        <v>27</v>
      </c>
      <c r="T93" s="9">
        <v>89</v>
      </c>
      <c r="U93" s="8">
        <v>13</v>
      </c>
      <c r="V93" s="8">
        <v>22</v>
      </c>
      <c r="W93" s="8">
        <v>36</v>
      </c>
      <c r="X93" s="8">
        <v>18</v>
      </c>
      <c r="Z93" s="9">
        <v>89</v>
      </c>
      <c r="AA93" s="8">
        <v>19.5</v>
      </c>
      <c r="AB93" s="8">
        <v>33</v>
      </c>
      <c r="AC93" s="8">
        <v>54</v>
      </c>
      <c r="AD93" s="8">
        <v>27</v>
      </c>
    </row>
    <row r="94" spans="8:30" x14ac:dyDescent="0.2">
      <c r="H94" s="6">
        <v>90</v>
      </c>
      <c r="I94" s="7">
        <v>14</v>
      </c>
      <c r="J94" s="7">
        <v>22</v>
      </c>
      <c r="K94" s="7">
        <v>36</v>
      </c>
      <c r="L94" s="7">
        <v>18</v>
      </c>
      <c r="N94" s="6">
        <v>90</v>
      </c>
      <c r="O94" s="6">
        <f t="shared" si="7"/>
        <v>21</v>
      </c>
      <c r="P94" s="6">
        <f t="shared" si="8"/>
        <v>33</v>
      </c>
      <c r="Q94" s="6">
        <f t="shared" si="9"/>
        <v>54</v>
      </c>
      <c r="R94" s="6">
        <f t="shared" si="10"/>
        <v>27</v>
      </c>
      <c r="T94" s="9">
        <v>90</v>
      </c>
      <c r="U94" s="8">
        <v>14</v>
      </c>
      <c r="V94" s="8">
        <v>22</v>
      </c>
      <c r="W94" s="8">
        <v>36</v>
      </c>
      <c r="X94" s="8">
        <v>18</v>
      </c>
      <c r="Z94" s="9">
        <v>90</v>
      </c>
      <c r="AA94" s="8">
        <v>21</v>
      </c>
      <c r="AB94" s="8">
        <v>33</v>
      </c>
      <c r="AC94" s="8">
        <v>54</v>
      </c>
      <c r="AD94" s="8">
        <v>27</v>
      </c>
    </row>
    <row r="95" spans="8:30" x14ac:dyDescent="0.2">
      <c r="H95" s="6">
        <v>91</v>
      </c>
      <c r="I95" s="7">
        <v>14</v>
      </c>
      <c r="J95" s="7">
        <v>23</v>
      </c>
      <c r="K95" s="7">
        <v>36</v>
      </c>
      <c r="L95" s="7">
        <v>18</v>
      </c>
      <c r="N95" s="6">
        <v>91</v>
      </c>
      <c r="O95" s="6">
        <f t="shared" si="7"/>
        <v>21</v>
      </c>
      <c r="P95" s="6">
        <f t="shared" si="8"/>
        <v>34.5</v>
      </c>
      <c r="Q95" s="6">
        <f t="shared" si="9"/>
        <v>54</v>
      </c>
      <c r="R95" s="6">
        <f t="shared" si="10"/>
        <v>27</v>
      </c>
      <c r="T95" s="9">
        <v>91</v>
      </c>
      <c r="U95" s="8">
        <v>14</v>
      </c>
      <c r="V95" s="8">
        <v>23</v>
      </c>
      <c r="W95" s="8">
        <v>36</v>
      </c>
      <c r="X95" s="8">
        <v>18</v>
      </c>
      <c r="Z95" s="9">
        <v>91</v>
      </c>
      <c r="AA95" s="8">
        <v>21</v>
      </c>
      <c r="AB95" s="8">
        <v>34.5</v>
      </c>
      <c r="AC95" s="8">
        <v>54</v>
      </c>
      <c r="AD95" s="8">
        <v>27</v>
      </c>
    </row>
    <row r="96" spans="8:30" x14ac:dyDescent="0.2">
      <c r="H96" s="6">
        <v>92</v>
      </c>
      <c r="I96" s="7">
        <v>14</v>
      </c>
      <c r="J96" s="7">
        <v>23</v>
      </c>
      <c r="K96" s="7">
        <v>37</v>
      </c>
      <c r="L96" s="7">
        <v>18</v>
      </c>
      <c r="N96" s="6">
        <v>92</v>
      </c>
      <c r="O96" s="6">
        <f t="shared" si="7"/>
        <v>21</v>
      </c>
      <c r="P96" s="6">
        <f t="shared" si="8"/>
        <v>34.5</v>
      </c>
      <c r="Q96" s="6">
        <f t="shared" si="9"/>
        <v>55.5</v>
      </c>
      <c r="R96" s="6">
        <f t="shared" si="10"/>
        <v>27</v>
      </c>
      <c r="T96" s="9">
        <v>92</v>
      </c>
      <c r="U96" s="8">
        <v>14</v>
      </c>
      <c r="V96" s="8">
        <v>23</v>
      </c>
      <c r="W96" s="8">
        <v>37</v>
      </c>
      <c r="X96" s="8">
        <v>18</v>
      </c>
      <c r="Z96" s="9">
        <v>92</v>
      </c>
      <c r="AA96" s="8">
        <v>21</v>
      </c>
      <c r="AB96" s="8">
        <v>34.5</v>
      </c>
      <c r="AC96" s="8">
        <v>55.5</v>
      </c>
      <c r="AD96" s="8">
        <v>27</v>
      </c>
    </row>
    <row r="97" spans="8:30" x14ac:dyDescent="0.2">
      <c r="H97" s="6">
        <v>93</v>
      </c>
      <c r="I97" s="7">
        <v>14</v>
      </c>
      <c r="J97" s="7">
        <v>23</v>
      </c>
      <c r="K97" s="7">
        <v>37</v>
      </c>
      <c r="L97" s="7">
        <v>19</v>
      </c>
      <c r="N97" s="6">
        <v>93</v>
      </c>
      <c r="O97" s="6">
        <f t="shared" si="7"/>
        <v>21</v>
      </c>
      <c r="P97" s="6">
        <f t="shared" si="8"/>
        <v>34.5</v>
      </c>
      <c r="Q97" s="6">
        <f t="shared" si="9"/>
        <v>55.5</v>
      </c>
      <c r="R97" s="6">
        <f t="shared" si="10"/>
        <v>28.5</v>
      </c>
      <c r="T97" s="9">
        <v>93</v>
      </c>
      <c r="U97" s="8">
        <v>14</v>
      </c>
      <c r="V97" s="8">
        <v>23</v>
      </c>
      <c r="W97" s="8">
        <v>37</v>
      </c>
      <c r="X97" s="8">
        <v>19</v>
      </c>
      <c r="Z97" s="9">
        <v>93</v>
      </c>
      <c r="AA97" s="8">
        <v>21</v>
      </c>
      <c r="AB97" s="8">
        <v>34.5</v>
      </c>
      <c r="AC97" s="8">
        <v>55.5</v>
      </c>
      <c r="AD97" s="8">
        <v>28.5</v>
      </c>
    </row>
    <row r="98" spans="8:30" x14ac:dyDescent="0.2">
      <c r="H98" s="6">
        <v>94</v>
      </c>
      <c r="I98" s="7">
        <v>14</v>
      </c>
      <c r="J98" s="7">
        <v>24</v>
      </c>
      <c r="K98" s="7">
        <v>37</v>
      </c>
      <c r="L98" s="7">
        <v>19</v>
      </c>
      <c r="N98" s="6">
        <v>94</v>
      </c>
      <c r="O98" s="6">
        <f t="shared" si="7"/>
        <v>21</v>
      </c>
      <c r="P98" s="6">
        <f t="shared" si="8"/>
        <v>36</v>
      </c>
      <c r="Q98" s="6">
        <f t="shared" si="9"/>
        <v>55.5</v>
      </c>
      <c r="R98" s="6">
        <f t="shared" si="10"/>
        <v>28.5</v>
      </c>
      <c r="T98" s="9">
        <v>94</v>
      </c>
      <c r="U98" s="8">
        <v>14</v>
      </c>
      <c r="V98" s="8">
        <v>24</v>
      </c>
      <c r="W98" s="8">
        <v>37</v>
      </c>
      <c r="X98" s="8">
        <v>19</v>
      </c>
      <c r="Z98" s="9">
        <v>94</v>
      </c>
      <c r="AA98" s="8">
        <v>21</v>
      </c>
      <c r="AB98" s="8">
        <v>36</v>
      </c>
      <c r="AC98" s="8">
        <v>55.5</v>
      </c>
      <c r="AD98" s="8">
        <v>28.5</v>
      </c>
    </row>
    <row r="99" spans="8:30" x14ac:dyDescent="0.2">
      <c r="H99" s="6">
        <v>95</v>
      </c>
      <c r="I99" s="7">
        <v>14</v>
      </c>
      <c r="J99" s="7">
        <v>24</v>
      </c>
      <c r="K99" s="7">
        <v>38</v>
      </c>
      <c r="L99" s="7">
        <v>19</v>
      </c>
      <c r="N99" s="6">
        <v>95</v>
      </c>
      <c r="O99" s="6">
        <f t="shared" si="7"/>
        <v>21</v>
      </c>
      <c r="P99" s="6">
        <f t="shared" si="8"/>
        <v>36</v>
      </c>
      <c r="Q99" s="6">
        <f t="shared" si="9"/>
        <v>57</v>
      </c>
      <c r="R99" s="6">
        <f t="shared" si="10"/>
        <v>28.5</v>
      </c>
      <c r="T99" s="9">
        <v>95</v>
      </c>
      <c r="U99" s="8">
        <v>14</v>
      </c>
      <c r="V99" s="8">
        <v>24</v>
      </c>
      <c r="W99" s="8">
        <v>38</v>
      </c>
      <c r="X99" s="8">
        <v>19</v>
      </c>
      <c r="Z99" s="9">
        <v>95</v>
      </c>
      <c r="AA99" s="8">
        <v>21</v>
      </c>
      <c r="AB99" s="8">
        <v>36</v>
      </c>
      <c r="AC99" s="8">
        <v>57</v>
      </c>
      <c r="AD99" s="8">
        <v>28.5</v>
      </c>
    </row>
    <row r="100" spans="8:30" x14ac:dyDescent="0.2">
      <c r="H100" s="6">
        <v>96</v>
      </c>
      <c r="I100" s="7">
        <v>14</v>
      </c>
      <c r="J100" s="7">
        <v>24</v>
      </c>
      <c r="K100" s="7">
        <v>39</v>
      </c>
      <c r="L100" s="7">
        <v>19</v>
      </c>
      <c r="N100" s="6">
        <v>96</v>
      </c>
      <c r="O100" s="6">
        <f t="shared" si="7"/>
        <v>21</v>
      </c>
      <c r="P100" s="6">
        <f t="shared" si="8"/>
        <v>36</v>
      </c>
      <c r="Q100" s="6">
        <f t="shared" si="9"/>
        <v>58.5</v>
      </c>
      <c r="R100" s="6">
        <f t="shared" si="10"/>
        <v>28.5</v>
      </c>
      <c r="T100" s="9">
        <v>96</v>
      </c>
      <c r="U100" s="8">
        <v>14</v>
      </c>
      <c r="V100" s="8">
        <v>24</v>
      </c>
      <c r="W100" s="8">
        <v>39</v>
      </c>
      <c r="X100" s="8">
        <v>19</v>
      </c>
      <c r="Z100" s="9">
        <v>96</v>
      </c>
      <c r="AA100" s="8">
        <v>21</v>
      </c>
      <c r="AB100" s="8">
        <v>36</v>
      </c>
      <c r="AC100" s="8">
        <v>58.5</v>
      </c>
      <c r="AD100" s="8">
        <v>28.5</v>
      </c>
    </row>
    <row r="101" spans="8:30" x14ac:dyDescent="0.2">
      <c r="H101" s="6">
        <v>97</v>
      </c>
      <c r="I101" s="7">
        <v>15</v>
      </c>
      <c r="J101" s="7">
        <v>24</v>
      </c>
      <c r="K101" s="7">
        <v>39</v>
      </c>
      <c r="L101" s="7">
        <v>19</v>
      </c>
      <c r="N101" s="6">
        <v>97</v>
      </c>
      <c r="O101" s="6">
        <f t="shared" si="7"/>
        <v>22.5</v>
      </c>
      <c r="P101" s="6">
        <f t="shared" si="8"/>
        <v>36</v>
      </c>
      <c r="Q101" s="6">
        <f t="shared" si="9"/>
        <v>58.5</v>
      </c>
      <c r="R101" s="6">
        <f t="shared" si="10"/>
        <v>28.5</v>
      </c>
      <c r="T101" s="9">
        <v>97</v>
      </c>
      <c r="U101" s="8">
        <v>15</v>
      </c>
      <c r="V101" s="8">
        <v>24</v>
      </c>
      <c r="W101" s="8">
        <v>39</v>
      </c>
      <c r="X101" s="8">
        <v>19</v>
      </c>
      <c r="Z101" s="9">
        <v>97</v>
      </c>
      <c r="AA101" s="8">
        <v>22.5</v>
      </c>
      <c r="AB101" s="8">
        <v>36</v>
      </c>
      <c r="AC101" s="8">
        <v>58.5</v>
      </c>
      <c r="AD101" s="8">
        <v>28.5</v>
      </c>
    </row>
    <row r="102" spans="8:30" x14ac:dyDescent="0.2">
      <c r="H102" s="6">
        <v>98</v>
      </c>
      <c r="I102" s="7">
        <v>15</v>
      </c>
      <c r="J102" s="7">
        <v>25</v>
      </c>
      <c r="K102" s="7">
        <v>39</v>
      </c>
      <c r="L102" s="7">
        <v>19</v>
      </c>
      <c r="N102" s="6">
        <v>98</v>
      </c>
      <c r="O102" s="6">
        <f t="shared" si="7"/>
        <v>22.5</v>
      </c>
      <c r="P102" s="6">
        <f t="shared" si="8"/>
        <v>37.5</v>
      </c>
      <c r="Q102" s="6">
        <f t="shared" si="9"/>
        <v>58.5</v>
      </c>
      <c r="R102" s="6">
        <f t="shared" si="10"/>
        <v>28.5</v>
      </c>
      <c r="T102" s="9">
        <v>98</v>
      </c>
      <c r="U102" s="8">
        <v>15</v>
      </c>
      <c r="V102" s="8">
        <v>25</v>
      </c>
      <c r="W102" s="8">
        <v>39</v>
      </c>
      <c r="X102" s="8">
        <v>19</v>
      </c>
      <c r="Z102" s="9">
        <v>98</v>
      </c>
      <c r="AA102" s="8">
        <v>22.5</v>
      </c>
      <c r="AB102" s="8">
        <v>37.5</v>
      </c>
      <c r="AC102" s="8">
        <v>58.5</v>
      </c>
      <c r="AD102" s="8">
        <v>28.5</v>
      </c>
    </row>
    <row r="103" spans="8:30" x14ac:dyDescent="0.2">
      <c r="H103" s="6">
        <v>99</v>
      </c>
      <c r="I103" s="7">
        <v>15</v>
      </c>
      <c r="J103" s="7">
        <v>25</v>
      </c>
      <c r="K103" s="7">
        <v>40</v>
      </c>
      <c r="L103" s="7">
        <v>19</v>
      </c>
      <c r="N103" s="6">
        <v>99</v>
      </c>
      <c r="O103" s="6">
        <f t="shared" si="7"/>
        <v>22.5</v>
      </c>
      <c r="P103" s="6">
        <f t="shared" si="8"/>
        <v>37.5</v>
      </c>
      <c r="Q103" s="6">
        <f t="shared" si="9"/>
        <v>60</v>
      </c>
      <c r="R103" s="6">
        <f t="shared" si="10"/>
        <v>28.5</v>
      </c>
      <c r="T103" s="9">
        <v>99</v>
      </c>
      <c r="U103" s="8">
        <v>15</v>
      </c>
      <c r="V103" s="8">
        <v>25</v>
      </c>
      <c r="W103" s="8">
        <v>40</v>
      </c>
      <c r="X103" s="8">
        <v>19</v>
      </c>
      <c r="Z103" s="9">
        <v>99</v>
      </c>
      <c r="AA103" s="8">
        <v>22.5</v>
      </c>
      <c r="AB103" s="8">
        <v>37.5</v>
      </c>
      <c r="AC103" s="8">
        <v>60</v>
      </c>
      <c r="AD103" s="8">
        <v>28.5</v>
      </c>
    </row>
    <row r="104" spans="8:30" x14ac:dyDescent="0.2">
      <c r="H104" s="6">
        <v>100</v>
      </c>
      <c r="I104" s="7">
        <v>15</v>
      </c>
      <c r="J104" s="7">
        <v>25</v>
      </c>
      <c r="K104" s="7">
        <v>40</v>
      </c>
      <c r="L104" s="7">
        <v>20</v>
      </c>
      <c r="N104" s="6">
        <v>100</v>
      </c>
      <c r="O104" s="6">
        <f t="shared" si="7"/>
        <v>22.5</v>
      </c>
      <c r="P104" s="6">
        <f t="shared" si="8"/>
        <v>37.5</v>
      </c>
      <c r="Q104" s="6">
        <f t="shared" si="9"/>
        <v>60</v>
      </c>
      <c r="R104" s="6">
        <f t="shared" si="10"/>
        <v>30</v>
      </c>
      <c r="T104" s="9">
        <v>100</v>
      </c>
      <c r="U104" s="8">
        <v>15</v>
      </c>
      <c r="V104" s="8">
        <v>25</v>
      </c>
      <c r="W104" s="8">
        <v>40</v>
      </c>
      <c r="X104" s="8">
        <v>20</v>
      </c>
      <c r="Z104" s="9">
        <v>100</v>
      </c>
      <c r="AA104" s="8">
        <v>22.5</v>
      </c>
      <c r="AB104" s="8">
        <v>37.5</v>
      </c>
      <c r="AC104" s="8">
        <v>60</v>
      </c>
      <c r="AD104" s="8">
        <v>30</v>
      </c>
    </row>
    <row r="105" spans="8:30" x14ac:dyDescent="0.2">
      <c r="H105" s="6">
        <v>101</v>
      </c>
      <c r="I105" s="7">
        <v>15</v>
      </c>
      <c r="J105" s="7">
        <v>25</v>
      </c>
      <c r="K105" s="7">
        <v>41</v>
      </c>
      <c r="L105" s="7">
        <v>20</v>
      </c>
      <c r="N105" s="6">
        <v>101</v>
      </c>
      <c r="O105" s="6">
        <f t="shared" si="7"/>
        <v>22.5</v>
      </c>
      <c r="P105" s="6">
        <f t="shared" si="8"/>
        <v>37.5</v>
      </c>
      <c r="Q105" s="6">
        <f t="shared" si="9"/>
        <v>61.5</v>
      </c>
      <c r="R105" s="6">
        <f t="shared" si="10"/>
        <v>30</v>
      </c>
      <c r="T105" s="9">
        <v>101</v>
      </c>
      <c r="U105" s="8">
        <v>15</v>
      </c>
      <c r="V105" s="8">
        <v>25</v>
      </c>
      <c r="W105" s="8">
        <v>41</v>
      </c>
      <c r="X105" s="8">
        <v>20</v>
      </c>
      <c r="Z105" s="9">
        <v>101</v>
      </c>
      <c r="AA105" s="8">
        <v>22.5</v>
      </c>
      <c r="AB105" s="8">
        <v>37.5</v>
      </c>
      <c r="AC105" s="8">
        <v>61.5</v>
      </c>
      <c r="AD105" s="8">
        <v>30</v>
      </c>
    </row>
    <row r="106" spans="8:30" x14ac:dyDescent="0.2">
      <c r="H106" s="6">
        <v>102</v>
      </c>
      <c r="I106" s="7">
        <v>15</v>
      </c>
      <c r="J106" s="7">
        <v>26</v>
      </c>
      <c r="K106" s="7">
        <v>41</v>
      </c>
      <c r="L106" s="7">
        <v>20</v>
      </c>
      <c r="N106" s="6">
        <v>102</v>
      </c>
      <c r="O106" s="6">
        <f t="shared" si="7"/>
        <v>22.5</v>
      </c>
      <c r="P106" s="6">
        <f t="shared" si="8"/>
        <v>39</v>
      </c>
      <c r="Q106" s="6">
        <f t="shared" si="9"/>
        <v>61.5</v>
      </c>
      <c r="R106" s="6">
        <f t="shared" si="10"/>
        <v>30</v>
      </c>
      <c r="T106" s="9">
        <v>102</v>
      </c>
      <c r="U106" s="8">
        <v>15</v>
      </c>
      <c r="V106" s="8">
        <v>26</v>
      </c>
      <c r="W106" s="8">
        <v>41</v>
      </c>
      <c r="X106" s="8">
        <v>20</v>
      </c>
      <c r="Z106" s="9">
        <v>102</v>
      </c>
      <c r="AA106" s="8">
        <v>22.5</v>
      </c>
      <c r="AB106" s="8">
        <v>39</v>
      </c>
      <c r="AC106" s="8">
        <v>61.5</v>
      </c>
      <c r="AD106" s="8">
        <v>30</v>
      </c>
    </row>
    <row r="107" spans="8:30" x14ac:dyDescent="0.2">
      <c r="H107" s="6">
        <v>103</v>
      </c>
      <c r="I107" s="7">
        <v>15</v>
      </c>
      <c r="J107" s="7">
        <v>26</v>
      </c>
      <c r="K107" s="7">
        <v>41</v>
      </c>
      <c r="L107" s="7">
        <v>21</v>
      </c>
      <c r="N107" s="6">
        <v>103</v>
      </c>
      <c r="O107" s="6">
        <f t="shared" si="7"/>
        <v>22.5</v>
      </c>
      <c r="P107" s="6">
        <f t="shared" si="8"/>
        <v>39</v>
      </c>
      <c r="Q107" s="6">
        <f t="shared" si="9"/>
        <v>61.5</v>
      </c>
      <c r="R107" s="6">
        <f t="shared" si="10"/>
        <v>31.5</v>
      </c>
      <c r="T107" s="9">
        <v>103</v>
      </c>
      <c r="U107" s="8">
        <v>15</v>
      </c>
      <c r="V107" s="8">
        <v>26</v>
      </c>
      <c r="W107" s="8">
        <v>41</v>
      </c>
      <c r="X107" s="8">
        <v>21</v>
      </c>
      <c r="Z107" s="9">
        <v>103</v>
      </c>
      <c r="AA107" s="8">
        <v>22.5</v>
      </c>
      <c r="AB107" s="8">
        <v>39</v>
      </c>
      <c r="AC107" s="8">
        <v>61.5</v>
      </c>
      <c r="AD107" s="8">
        <v>31.5</v>
      </c>
    </row>
    <row r="108" spans="8:30" x14ac:dyDescent="0.2">
      <c r="H108" s="6">
        <v>104</v>
      </c>
      <c r="I108" s="7">
        <v>16</v>
      </c>
      <c r="J108" s="7">
        <v>26</v>
      </c>
      <c r="K108" s="7">
        <v>41</v>
      </c>
      <c r="L108" s="7">
        <v>21</v>
      </c>
      <c r="N108" s="6">
        <v>104</v>
      </c>
      <c r="O108" s="6">
        <f t="shared" si="7"/>
        <v>24</v>
      </c>
      <c r="P108" s="6">
        <f t="shared" si="8"/>
        <v>39</v>
      </c>
      <c r="Q108" s="6">
        <f t="shared" si="9"/>
        <v>61.5</v>
      </c>
      <c r="R108" s="6">
        <f t="shared" si="10"/>
        <v>31.5</v>
      </c>
      <c r="T108" s="9">
        <v>104</v>
      </c>
      <c r="U108" s="8">
        <v>16</v>
      </c>
      <c r="V108" s="8">
        <v>26</v>
      </c>
      <c r="W108" s="8">
        <v>41</v>
      </c>
      <c r="X108" s="8">
        <v>21</v>
      </c>
      <c r="Z108" s="9">
        <v>104</v>
      </c>
      <c r="AA108" s="8">
        <v>24</v>
      </c>
      <c r="AB108" s="8">
        <v>39</v>
      </c>
      <c r="AC108" s="8">
        <v>61.5</v>
      </c>
      <c r="AD108" s="8">
        <v>31.5</v>
      </c>
    </row>
    <row r="109" spans="8:30" x14ac:dyDescent="0.2">
      <c r="H109" s="6">
        <v>105</v>
      </c>
      <c r="I109" s="7">
        <v>16</v>
      </c>
      <c r="J109" s="7">
        <v>26</v>
      </c>
      <c r="K109" s="7">
        <v>42</v>
      </c>
      <c r="L109" s="7">
        <v>21</v>
      </c>
      <c r="N109" s="6">
        <v>105</v>
      </c>
      <c r="O109" s="6">
        <f t="shared" si="7"/>
        <v>24</v>
      </c>
      <c r="P109" s="6">
        <f t="shared" si="8"/>
        <v>39</v>
      </c>
      <c r="Q109" s="6">
        <f t="shared" si="9"/>
        <v>63</v>
      </c>
      <c r="R109" s="6">
        <f t="shared" si="10"/>
        <v>31.5</v>
      </c>
      <c r="T109" s="9">
        <v>105</v>
      </c>
      <c r="U109" s="8">
        <v>16</v>
      </c>
      <c r="V109" s="8">
        <v>26</v>
      </c>
      <c r="W109" s="8">
        <v>42</v>
      </c>
      <c r="X109" s="8">
        <v>21</v>
      </c>
      <c r="Z109" s="9">
        <v>105</v>
      </c>
      <c r="AA109" s="8">
        <v>24</v>
      </c>
      <c r="AB109" s="8">
        <v>39</v>
      </c>
      <c r="AC109" s="8">
        <v>63</v>
      </c>
      <c r="AD109" s="8">
        <v>31.5</v>
      </c>
    </row>
    <row r="110" spans="8:30" x14ac:dyDescent="0.2">
      <c r="H110" s="6">
        <v>106</v>
      </c>
      <c r="I110" s="7">
        <v>16</v>
      </c>
      <c r="J110" s="7">
        <v>27</v>
      </c>
      <c r="K110" s="7">
        <v>42</v>
      </c>
      <c r="L110" s="7">
        <v>21</v>
      </c>
      <c r="N110" s="6">
        <v>106</v>
      </c>
      <c r="O110" s="6">
        <f t="shared" si="7"/>
        <v>24</v>
      </c>
      <c r="P110" s="6">
        <f t="shared" si="8"/>
        <v>40.5</v>
      </c>
      <c r="Q110" s="6">
        <f t="shared" si="9"/>
        <v>63</v>
      </c>
      <c r="R110" s="6">
        <f t="shared" si="10"/>
        <v>31.5</v>
      </c>
      <c r="T110" s="9">
        <v>106</v>
      </c>
      <c r="U110" s="8">
        <v>16</v>
      </c>
      <c r="V110" s="8">
        <v>27</v>
      </c>
      <c r="W110" s="8">
        <v>42</v>
      </c>
      <c r="X110" s="8">
        <v>21</v>
      </c>
      <c r="Z110" s="9">
        <v>106</v>
      </c>
      <c r="AA110" s="8">
        <v>24</v>
      </c>
      <c r="AB110" s="8">
        <v>40.5</v>
      </c>
      <c r="AC110" s="8">
        <v>63</v>
      </c>
      <c r="AD110" s="8">
        <v>31.5</v>
      </c>
    </row>
    <row r="111" spans="8:30" x14ac:dyDescent="0.2">
      <c r="H111" s="6">
        <v>107</v>
      </c>
      <c r="I111" s="7">
        <v>16</v>
      </c>
      <c r="J111" s="7">
        <v>27</v>
      </c>
      <c r="K111" s="7">
        <v>43</v>
      </c>
      <c r="L111" s="7">
        <v>21</v>
      </c>
      <c r="N111" s="6">
        <v>107</v>
      </c>
      <c r="O111" s="6">
        <f t="shared" si="7"/>
        <v>24</v>
      </c>
      <c r="P111" s="6">
        <f t="shared" si="8"/>
        <v>40.5</v>
      </c>
      <c r="Q111" s="6">
        <f t="shared" si="9"/>
        <v>64.5</v>
      </c>
      <c r="R111" s="6">
        <f t="shared" si="10"/>
        <v>31.5</v>
      </c>
      <c r="T111" s="9">
        <v>107</v>
      </c>
      <c r="U111" s="8">
        <v>16</v>
      </c>
      <c r="V111" s="8">
        <v>27</v>
      </c>
      <c r="W111" s="8">
        <v>43</v>
      </c>
      <c r="X111" s="8">
        <v>21</v>
      </c>
      <c r="Z111" s="9">
        <v>107</v>
      </c>
      <c r="AA111" s="8">
        <v>24</v>
      </c>
      <c r="AB111" s="8">
        <v>40.5</v>
      </c>
      <c r="AC111" s="8">
        <v>64.5</v>
      </c>
      <c r="AD111" s="8">
        <v>31.5</v>
      </c>
    </row>
    <row r="112" spans="8:30" x14ac:dyDescent="0.2">
      <c r="H112" s="6">
        <v>108</v>
      </c>
      <c r="I112" s="7">
        <v>16</v>
      </c>
      <c r="J112" s="7">
        <v>27</v>
      </c>
      <c r="K112" s="7">
        <v>43</v>
      </c>
      <c r="L112" s="7">
        <v>22</v>
      </c>
      <c r="N112" s="6">
        <v>108</v>
      </c>
      <c r="O112" s="6">
        <f t="shared" si="7"/>
        <v>24</v>
      </c>
      <c r="P112" s="6">
        <f t="shared" si="8"/>
        <v>40.5</v>
      </c>
      <c r="Q112" s="6">
        <f t="shared" si="9"/>
        <v>64.5</v>
      </c>
      <c r="R112" s="6">
        <f t="shared" si="10"/>
        <v>33</v>
      </c>
      <c r="T112" s="9">
        <v>108</v>
      </c>
      <c r="U112" s="8">
        <v>16</v>
      </c>
      <c r="V112" s="8">
        <v>27</v>
      </c>
      <c r="W112" s="8">
        <v>43</v>
      </c>
      <c r="X112" s="8">
        <v>22</v>
      </c>
      <c r="Z112" s="9">
        <v>108</v>
      </c>
      <c r="AA112" s="8">
        <v>24</v>
      </c>
      <c r="AB112" s="8">
        <v>40.5</v>
      </c>
      <c r="AC112" s="8">
        <v>64.5</v>
      </c>
      <c r="AD112" s="8">
        <v>33</v>
      </c>
    </row>
    <row r="113" spans="8:30" x14ac:dyDescent="0.2">
      <c r="H113" s="6">
        <v>109</v>
      </c>
      <c r="I113" s="7">
        <v>16</v>
      </c>
      <c r="J113" s="7">
        <v>27</v>
      </c>
      <c r="K113" s="7">
        <v>44</v>
      </c>
      <c r="L113" s="7">
        <v>22</v>
      </c>
      <c r="N113" s="6">
        <v>109</v>
      </c>
      <c r="O113" s="6">
        <f t="shared" si="7"/>
        <v>24</v>
      </c>
      <c r="P113" s="6">
        <f t="shared" si="8"/>
        <v>40.5</v>
      </c>
      <c r="Q113" s="6">
        <f t="shared" si="9"/>
        <v>66</v>
      </c>
      <c r="R113" s="6">
        <f t="shared" si="10"/>
        <v>33</v>
      </c>
      <c r="T113" s="9">
        <v>109</v>
      </c>
      <c r="U113" s="8">
        <v>16</v>
      </c>
      <c r="V113" s="8">
        <v>27</v>
      </c>
      <c r="W113" s="8">
        <v>44</v>
      </c>
      <c r="X113" s="8">
        <v>22</v>
      </c>
      <c r="Z113" s="9">
        <v>109</v>
      </c>
      <c r="AA113" s="8">
        <v>24</v>
      </c>
      <c r="AB113" s="8">
        <v>40.5</v>
      </c>
      <c r="AC113" s="8">
        <v>66</v>
      </c>
      <c r="AD113" s="8">
        <v>33</v>
      </c>
    </row>
    <row r="114" spans="8:30" x14ac:dyDescent="0.2">
      <c r="H114" s="6">
        <v>110</v>
      </c>
      <c r="I114" s="7">
        <v>17</v>
      </c>
      <c r="J114" s="7">
        <v>27</v>
      </c>
      <c r="K114" s="7">
        <v>44</v>
      </c>
      <c r="L114" s="7">
        <v>22</v>
      </c>
      <c r="N114" s="6">
        <v>110</v>
      </c>
      <c r="O114" s="6">
        <f t="shared" si="7"/>
        <v>25.5</v>
      </c>
      <c r="P114" s="6">
        <f t="shared" si="8"/>
        <v>40.5</v>
      </c>
      <c r="Q114" s="6">
        <f t="shared" si="9"/>
        <v>66</v>
      </c>
      <c r="R114" s="6">
        <f t="shared" si="10"/>
        <v>33</v>
      </c>
      <c r="T114" s="9">
        <v>110</v>
      </c>
      <c r="U114" s="8">
        <v>17</v>
      </c>
      <c r="V114" s="8">
        <v>27</v>
      </c>
      <c r="W114" s="8">
        <v>44</v>
      </c>
      <c r="X114" s="8">
        <v>22</v>
      </c>
      <c r="Z114" s="9">
        <v>110</v>
      </c>
      <c r="AA114" s="8">
        <v>25.5</v>
      </c>
      <c r="AB114" s="8">
        <v>40.5</v>
      </c>
      <c r="AC114" s="8">
        <v>66</v>
      </c>
      <c r="AD114" s="8">
        <v>33</v>
      </c>
    </row>
    <row r="115" spans="8:30" x14ac:dyDescent="0.2">
      <c r="H115" s="6">
        <v>111</v>
      </c>
      <c r="I115" s="7">
        <v>17</v>
      </c>
      <c r="J115" s="7">
        <v>28</v>
      </c>
      <c r="K115" s="7">
        <v>44</v>
      </c>
      <c r="L115" s="7">
        <v>22</v>
      </c>
      <c r="N115" s="6">
        <v>111</v>
      </c>
      <c r="O115" s="6">
        <f t="shared" si="7"/>
        <v>25.5</v>
      </c>
      <c r="P115" s="6">
        <f t="shared" si="8"/>
        <v>42</v>
      </c>
      <c r="Q115" s="6">
        <f t="shared" si="9"/>
        <v>66</v>
      </c>
      <c r="R115" s="6">
        <f t="shared" si="10"/>
        <v>33</v>
      </c>
      <c r="T115" s="9">
        <v>111</v>
      </c>
      <c r="U115" s="8">
        <v>17</v>
      </c>
      <c r="V115" s="8">
        <v>28</v>
      </c>
      <c r="W115" s="8">
        <v>44</v>
      </c>
      <c r="X115" s="8">
        <v>22</v>
      </c>
      <c r="Z115" s="9">
        <v>111</v>
      </c>
      <c r="AA115" s="8">
        <v>25.5</v>
      </c>
      <c r="AB115" s="8">
        <v>42</v>
      </c>
      <c r="AC115" s="8">
        <v>66</v>
      </c>
      <c r="AD115" s="8">
        <v>33</v>
      </c>
    </row>
    <row r="116" spans="8:30" x14ac:dyDescent="0.2">
      <c r="H116" s="6">
        <v>112</v>
      </c>
      <c r="I116" s="7">
        <v>17</v>
      </c>
      <c r="J116" s="7">
        <v>28</v>
      </c>
      <c r="K116" s="7">
        <v>45</v>
      </c>
      <c r="L116" s="7">
        <v>22</v>
      </c>
      <c r="N116" s="6">
        <v>112</v>
      </c>
      <c r="O116" s="6">
        <f t="shared" si="7"/>
        <v>25.5</v>
      </c>
      <c r="P116" s="6">
        <f t="shared" si="8"/>
        <v>42</v>
      </c>
      <c r="Q116" s="6">
        <f t="shared" si="9"/>
        <v>67.5</v>
      </c>
      <c r="R116" s="6">
        <f t="shared" si="10"/>
        <v>33</v>
      </c>
      <c r="T116" s="9">
        <v>112</v>
      </c>
      <c r="U116" s="8">
        <v>17</v>
      </c>
      <c r="V116" s="8">
        <v>28</v>
      </c>
      <c r="W116" s="8">
        <v>45</v>
      </c>
      <c r="X116" s="8">
        <v>22</v>
      </c>
      <c r="Z116" s="9">
        <v>112</v>
      </c>
      <c r="AA116" s="8">
        <v>25.5</v>
      </c>
      <c r="AB116" s="8">
        <v>42</v>
      </c>
      <c r="AC116" s="8">
        <v>67.5</v>
      </c>
      <c r="AD116" s="8">
        <v>33</v>
      </c>
    </row>
    <row r="117" spans="8:30" x14ac:dyDescent="0.2">
      <c r="H117" s="6">
        <v>113</v>
      </c>
      <c r="I117" s="7">
        <v>17</v>
      </c>
      <c r="J117" s="7">
        <v>28</v>
      </c>
      <c r="K117" s="7">
        <v>45</v>
      </c>
      <c r="L117" s="7">
        <v>23</v>
      </c>
      <c r="N117" s="6">
        <v>113</v>
      </c>
      <c r="O117" s="6">
        <f t="shared" si="7"/>
        <v>25.5</v>
      </c>
      <c r="P117" s="6">
        <f t="shared" si="8"/>
        <v>42</v>
      </c>
      <c r="Q117" s="6">
        <f t="shared" si="9"/>
        <v>67.5</v>
      </c>
      <c r="R117" s="6">
        <f t="shared" si="10"/>
        <v>34.5</v>
      </c>
      <c r="T117" s="9">
        <v>113</v>
      </c>
      <c r="U117" s="8">
        <v>17</v>
      </c>
      <c r="V117" s="8">
        <v>28</v>
      </c>
      <c r="W117" s="8">
        <v>45</v>
      </c>
      <c r="X117" s="8">
        <v>23</v>
      </c>
      <c r="Z117" s="9">
        <v>113</v>
      </c>
      <c r="AA117" s="8">
        <v>25.5</v>
      </c>
      <c r="AB117" s="8">
        <v>42</v>
      </c>
      <c r="AC117" s="8">
        <v>67.5</v>
      </c>
      <c r="AD117" s="8">
        <v>34.5</v>
      </c>
    </row>
    <row r="118" spans="8:30" x14ac:dyDescent="0.2">
      <c r="H118" s="6">
        <v>114</v>
      </c>
      <c r="I118" s="7">
        <v>17</v>
      </c>
      <c r="J118" s="7">
        <v>29</v>
      </c>
      <c r="K118" s="7">
        <v>45</v>
      </c>
      <c r="L118" s="7">
        <v>23</v>
      </c>
      <c r="N118" s="6">
        <v>114</v>
      </c>
      <c r="O118" s="6">
        <f t="shared" si="7"/>
        <v>25.5</v>
      </c>
      <c r="P118" s="6">
        <f t="shared" si="8"/>
        <v>43.5</v>
      </c>
      <c r="Q118" s="6">
        <f t="shared" si="9"/>
        <v>67.5</v>
      </c>
      <c r="R118" s="6">
        <f t="shared" si="10"/>
        <v>34.5</v>
      </c>
      <c r="T118" s="9">
        <v>114</v>
      </c>
      <c r="U118" s="8">
        <v>17</v>
      </c>
      <c r="V118" s="8">
        <v>29</v>
      </c>
      <c r="W118" s="8">
        <v>45</v>
      </c>
      <c r="X118" s="8">
        <v>23</v>
      </c>
      <c r="Z118" s="9">
        <v>114</v>
      </c>
      <c r="AA118" s="8">
        <v>25.5</v>
      </c>
      <c r="AB118" s="8">
        <v>43.5</v>
      </c>
      <c r="AC118" s="8">
        <v>67.5</v>
      </c>
      <c r="AD118" s="8">
        <v>34.5</v>
      </c>
    </row>
    <row r="119" spans="8:30" x14ac:dyDescent="0.2">
      <c r="H119" s="6">
        <v>115</v>
      </c>
      <c r="I119" s="7">
        <v>17</v>
      </c>
      <c r="J119" s="7">
        <v>29</v>
      </c>
      <c r="K119" s="7">
        <v>46</v>
      </c>
      <c r="L119" s="7">
        <v>23</v>
      </c>
      <c r="N119" s="6">
        <v>115</v>
      </c>
      <c r="O119" s="6">
        <f t="shared" si="7"/>
        <v>25.5</v>
      </c>
      <c r="P119" s="6">
        <f t="shared" si="8"/>
        <v>43.5</v>
      </c>
      <c r="Q119" s="6">
        <f t="shared" si="9"/>
        <v>69</v>
      </c>
      <c r="R119" s="6">
        <f t="shared" si="10"/>
        <v>34.5</v>
      </c>
      <c r="T119" s="9">
        <v>115</v>
      </c>
      <c r="U119" s="8">
        <v>17</v>
      </c>
      <c r="V119" s="8">
        <v>29</v>
      </c>
      <c r="W119" s="8">
        <v>46</v>
      </c>
      <c r="X119" s="8">
        <v>23</v>
      </c>
      <c r="Z119" s="9">
        <v>115</v>
      </c>
      <c r="AA119" s="8">
        <v>25.5</v>
      </c>
      <c r="AB119" s="8">
        <v>43.5</v>
      </c>
      <c r="AC119" s="8">
        <v>69</v>
      </c>
      <c r="AD119" s="8">
        <v>34.5</v>
      </c>
    </row>
    <row r="120" spans="8:30" x14ac:dyDescent="0.2">
      <c r="H120" s="6">
        <v>116</v>
      </c>
      <c r="I120" s="7">
        <v>17</v>
      </c>
      <c r="J120" s="7">
        <v>29</v>
      </c>
      <c r="K120" s="7">
        <v>47</v>
      </c>
      <c r="L120" s="7">
        <v>23</v>
      </c>
      <c r="N120" s="6">
        <v>116</v>
      </c>
      <c r="O120" s="6">
        <f t="shared" si="7"/>
        <v>25.5</v>
      </c>
      <c r="P120" s="6">
        <f t="shared" si="8"/>
        <v>43.5</v>
      </c>
      <c r="Q120" s="6">
        <f t="shared" si="9"/>
        <v>70.5</v>
      </c>
      <c r="R120" s="6">
        <f t="shared" si="10"/>
        <v>34.5</v>
      </c>
      <c r="T120" s="9">
        <v>116</v>
      </c>
      <c r="U120" s="8">
        <v>17</v>
      </c>
      <c r="V120" s="8">
        <v>29</v>
      </c>
      <c r="W120" s="8">
        <v>47</v>
      </c>
      <c r="X120" s="8">
        <v>23</v>
      </c>
      <c r="Z120" s="9">
        <v>116</v>
      </c>
      <c r="AA120" s="8">
        <v>25.5</v>
      </c>
      <c r="AB120" s="8">
        <v>43.5</v>
      </c>
      <c r="AC120" s="8">
        <v>70.5</v>
      </c>
      <c r="AD120" s="8">
        <v>34.5</v>
      </c>
    </row>
    <row r="121" spans="8:30" x14ac:dyDescent="0.2">
      <c r="H121" s="6">
        <v>117</v>
      </c>
      <c r="I121" s="7">
        <v>18</v>
      </c>
      <c r="J121" s="7">
        <v>29</v>
      </c>
      <c r="K121" s="7">
        <v>47</v>
      </c>
      <c r="L121" s="7">
        <v>23</v>
      </c>
      <c r="N121" s="6">
        <v>117</v>
      </c>
      <c r="O121" s="6">
        <f t="shared" si="7"/>
        <v>27</v>
      </c>
      <c r="P121" s="6">
        <f t="shared" si="8"/>
        <v>43.5</v>
      </c>
      <c r="Q121" s="6">
        <f t="shared" si="9"/>
        <v>70.5</v>
      </c>
      <c r="R121" s="6">
        <f t="shared" si="10"/>
        <v>34.5</v>
      </c>
      <c r="T121" s="9">
        <v>117</v>
      </c>
      <c r="U121" s="8">
        <v>18</v>
      </c>
      <c r="V121" s="8">
        <v>29</v>
      </c>
      <c r="W121" s="8">
        <v>47</v>
      </c>
      <c r="X121" s="8">
        <v>23</v>
      </c>
      <c r="Z121" s="9">
        <v>117</v>
      </c>
      <c r="AA121" s="8">
        <v>27</v>
      </c>
      <c r="AB121" s="8">
        <v>43.5</v>
      </c>
      <c r="AC121" s="8">
        <v>70.5</v>
      </c>
      <c r="AD121" s="8">
        <v>34.5</v>
      </c>
    </row>
    <row r="122" spans="8:30" x14ac:dyDescent="0.2">
      <c r="H122" s="6">
        <v>118</v>
      </c>
      <c r="I122" s="7">
        <v>18</v>
      </c>
      <c r="J122" s="7">
        <v>30</v>
      </c>
      <c r="K122" s="7">
        <v>47</v>
      </c>
      <c r="L122" s="7">
        <v>23</v>
      </c>
      <c r="N122" s="6">
        <v>118</v>
      </c>
      <c r="O122" s="6">
        <f t="shared" si="7"/>
        <v>27</v>
      </c>
      <c r="P122" s="6">
        <f t="shared" si="8"/>
        <v>45</v>
      </c>
      <c r="Q122" s="6">
        <f t="shared" si="9"/>
        <v>70.5</v>
      </c>
      <c r="R122" s="6">
        <f t="shared" si="10"/>
        <v>34.5</v>
      </c>
      <c r="T122" s="9">
        <v>118</v>
      </c>
      <c r="U122" s="8">
        <v>18</v>
      </c>
      <c r="V122" s="8">
        <v>30</v>
      </c>
      <c r="W122" s="8">
        <v>47</v>
      </c>
      <c r="X122" s="8">
        <v>23</v>
      </c>
      <c r="Z122" s="9">
        <v>118</v>
      </c>
      <c r="AA122" s="8">
        <v>27</v>
      </c>
      <c r="AB122" s="8">
        <v>45</v>
      </c>
      <c r="AC122" s="8">
        <v>70.5</v>
      </c>
      <c r="AD122" s="8">
        <v>34.5</v>
      </c>
    </row>
    <row r="123" spans="8:30" x14ac:dyDescent="0.2">
      <c r="H123" s="6">
        <v>119</v>
      </c>
      <c r="I123" s="7">
        <v>18</v>
      </c>
      <c r="J123" s="7">
        <v>30</v>
      </c>
      <c r="K123" s="7">
        <v>48</v>
      </c>
      <c r="L123" s="7">
        <v>23</v>
      </c>
      <c r="N123" s="6">
        <v>119</v>
      </c>
      <c r="O123" s="6">
        <f t="shared" si="7"/>
        <v>27</v>
      </c>
      <c r="P123" s="6">
        <f t="shared" si="8"/>
        <v>45</v>
      </c>
      <c r="Q123" s="6">
        <f t="shared" si="9"/>
        <v>72</v>
      </c>
      <c r="R123" s="6">
        <f t="shared" si="10"/>
        <v>34.5</v>
      </c>
      <c r="T123" s="9">
        <v>119</v>
      </c>
      <c r="U123" s="8">
        <v>18</v>
      </c>
      <c r="V123" s="8">
        <v>30</v>
      </c>
      <c r="W123" s="8">
        <v>48</v>
      </c>
      <c r="X123" s="8">
        <v>23</v>
      </c>
      <c r="Z123" s="9">
        <v>119</v>
      </c>
      <c r="AA123" s="8">
        <v>27</v>
      </c>
      <c r="AB123" s="8">
        <v>45</v>
      </c>
      <c r="AC123" s="8">
        <v>72</v>
      </c>
      <c r="AD123" s="8">
        <v>34.5</v>
      </c>
    </row>
    <row r="124" spans="8:30" x14ac:dyDescent="0.2">
      <c r="H124" s="6">
        <v>120</v>
      </c>
      <c r="I124" s="7">
        <v>18</v>
      </c>
      <c r="J124" s="7">
        <v>30</v>
      </c>
      <c r="K124" s="7">
        <v>48</v>
      </c>
      <c r="L124" s="7">
        <v>24</v>
      </c>
      <c r="N124" s="6">
        <v>120</v>
      </c>
      <c r="O124" s="6">
        <f t="shared" si="7"/>
        <v>27</v>
      </c>
      <c r="P124" s="6">
        <f t="shared" si="8"/>
        <v>45</v>
      </c>
      <c r="Q124" s="6">
        <f t="shared" si="9"/>
        <v>72</v>
      </c>
      <c r="R124" s="6">
        <f t="shared" si="10"/>
        <v>36</v>
      </c>
      <c r="T124" s="9">
        <v>120</v>
      </c>
      <c r="U124" s="8">
        <v>18</v>
      </c>
      <c r="V124" s="8">
        <v>30</v>
      </c>
      <c r="W124" s="8">
        <v>48</v>
      </c>
      <c r="X124" s="8">
        <v>24</v>
      </c>
      <c r="Z124" s="9">
        <v>120</v>
      </c>
      <c r="AA124" s="8">
        <v>27</v>
      </c>
      <c r="AB124" s="8">
        <v>45</v>
      </c>
      <c r="AC124" s="8">
        <v>72</v>
      </c>
      <c r="AD124" s="8">
        <v>36</v>
      </c>
    </row>
    <row r="125" spans="8:30" x14ac:dyDescent="0.2">
      <c r="H125" s="6">
        <v>121</v>
      </c>
      <c r="I125" s="7">
        <v>18</v>
      </c>
      <c r="J125" s="7">
        <v>30</v>
      </c>
      <c r="K125" s="7">
        <v>49</v>
      </c>
      <c r="L125" s="7">
        <v>24</v>
      </c>
      <c r="N125" s="6">
        <v>121</v>
      </c>
      <c r="O125" s="6">
        <f t="shared" si="7"/>
        <v>27</v>
      </c>
      <c r="P125" s="6">
        <f t="shared" si="8"/>
        <v>45</v>
      </c>
      <c r="Q125" s="6">
        <f t="shared" si="9"/>
        <v>73.5</v>
      </c>
      <c r="R125" s="6">
        <f t="shared" si="10"/>
        <v>36</v>
      </c>
      <c r="T125" s="9">
        <v>121</v>
      </c>
      <c r="U125" s="8">
        <v>18</v>
      </c>
      <c r="V125" s="8">
        <v>30</v>
      </c>
      <c r="W125" s="8">
        <v>49</v>
      </c>
      <c r="X125" s="8">
        <v>24</v>
      </c>
      <c r="Z125" s="9">
        <v>121</v>
      </c>
      <c r="AA125" s="8">
        <v>27</v>
      </c>
      <c r="AB125" s="8">
        <v>45</v>
      </c>
      <c r="AC125" s="8">
        <v>73.5</v>
      </c>
      <c r="AD125" s="8">
        <v>36</v>
      </c>
    </row>
    <row r="126" spans="8:30" x14ac:dyDescent="0.2">
      <c r="H126" s="6">
        <v>122</v>
      </c>
      <c r="I126" s="7">
        <v>18</v>
      </c>
      <c r="J126" s="7">
        <v>31</v>
      </c>
      <c r="K126" s="7">
        <v>49</v>
      </c>
      <c r="L126" s="7">
        <v>24</v>
      </c>
      <c r="N126" s="6">
        <v>122</v>
      </c>
      <c r="O126" s="6">
        <f t="shared" si="7"/>
        <v>27</v>
      </c>
      <c r="P126" s="6">
        <f t="shared" si="8"/>
        <v>46.5</v>
      </c>
      <c r="Q126" s="6">
        <f t="shared" si="9"/>
        <v>73.5</v>
      </c>
      <c r="R126" s="6">
        <f t="shared" si="10"/>
        <v>36</v>
      </c>
      <c r="T126" s="9">
        <v>122</v>
      </c>
      <c r="U126" s="8">
        <v>18</v>
      </c>
      <c r="V126" s="8">
        <v>31</v>
      </c>
      <c r="W126" s="8">
        <v>49</v>
      </c>
      <c r="X126" s="8">
        <v>24</v>
      </c>
      <c r="Z126" s="9">
        <v>122</v>
      </c>
      <c r="AA126" s="8">
        <v>27</v>
      </c>
      <c r="AB126" s="8">
        <v>46.5</v>
      </c>
      <c r="AC126" s="8">
        <v>73.5</v>
      </c>
      <c r="AD126" s="8">
        <v>36</v>
      </c>
    </row>
    <row r="127" spans="8:30" x14ac:dyDescent="0.2">
      <c r="H127" s="6">
        <v>123</v>
      </c>
      <c r="I127" s="7">
        <v>18</v>
      </c>
      <c r="J127" s="7">
        <v>31</v>
      </c>
      <c r="K127" s="7">
        <v>49</v>
      </c>
      <c r="L127" s="7">
        <v>25</v>
      </c>
      <c r="N127" s="6">
        <v>123</v>
      </c>
      <c r="O127" s="6">
        <f t="shared" si="7"/>
        <v>27</v>
      </c>
      <c r="P127" s="6">
        <f t="shared" si="8"/>
        <v>46.5</v>
      </c>
      <c r="Q127" s="6">
        <f t="shared" si="9"/>
        <v>73.5</v>
      </c>
      <c r="R127" s="6">
        <f t="shared" si="10"/>
        <v>37.5</v>
      </c>
      <c r="T127" s="9">
        <v>123</v>
      </c>
      <c r="U127" s="8">
        <v>18</v>
      </c>
      <c r="V127" s="8">
        <v>31</v>
      </c>
      <c r="W127" s="8">
        <v>49</v>
      </c>
      <c r="X127" s="8">
        <v>25</v>
      </c>
      <c r="Z127" s="9">
        <v>123</v>
      </c>
      <c r="AA127" s="8">
        <v>27</v>
      </c>
      <c r="AB127" s="8">
        <v>46.5</v>
      </c>
      <c r="AC127" s="8">
        <v>73.5</v>
      </c>
      <c r="AD127" s="8">
        <v>37.5</v>
      </c>
    </row>
    <row r="128" spans="8:30" x14ac:dyDescent="0.2">
      <c r="H128" s="6">
        <v>124</v>
      </c>
      <c r="I128" s="7">
        <v>19</v>
      </c>
      <c r="J128" s="7">
        <v>31</v>
      </c>
      <c r="K128" s="7">
        <v>49</v>
      </c>
      <c r="L128" s="7">
        <v>25</v>
      </c>
      <c r="N128" s="6">
        <v>124</v>
      </c>
      <c r="O128" s="6">
        <f t="shared" si="7"/>
        <v>28.5</v>
      </c>
      <c r="P128" s="6">
        <f t="shared" si="8"/>
        <v>46.5</v>
      </c>
      <c r="Q128" s="6">
        <f t="shared" si="9"/>
        <v>73.5</v>
      </c>
      <c r="R128" s="6">
        <f t="shared" si="10"/>
        <v>37.5</v>
      </c>
      <c r="T128" s="9">
        <v>124</v>
      </c>
      <c r="U128" s="8">
        <v>19</v>
      </c>
      <c r="V128" s="8">
        <v>31</v>
      </c>
      <c r="W128" s="8">
        <v>49</v>
      </c>
      <c r="X128" s="8">
        <v>25</v>
      </c>
      <c r="Z128" s="9">
        <v>124</v>
      </c>
      <c r="AA128" s="8">
        <v>28.5</v>
      </c>
      <c r="AB128" s="8">
        <v>46.5</v>
      </c>
      <c r="AC128" s="8">
        <v>73.5</v>
      </c>
      <c r="AD128" s="8">
        <v>37.5</v>
      </c>
    </row>
    <row r="129" spans="8:30" x14ac:dyDescent="0.2">
      <c r="H129" s="6">
        <v>125</v>
      </c>
      <c r="I129" s="7">
        <v>19</v>
      </c>
      <c r="J129" s="7">
        <v>31</v>
      </c>
      <c r="K129" s="7">
        <v>50</v>
      </c>
      <c r="L129" s="7">
        <v>25</v>
      </c>
      <c r="N129" s="6">
        <v>125</v>
      </c>
      <c r="O129" s="6">
        <f t="shared" si="7"/>
        <v>28.5</v>
      </c>
      <c r="P129" s="6">
        <f t="shared" si="8"/>
        <v>46.5</v>
      </c>
      <c r="Q129" s="6">
        <f t="shared" si="9"/>
        <v>75</v>
      </c>
      <c r="R129" s="6">
        <f t="shared" si="10"/>
        <v>37.5</v>
      </c>
      <c r="T129" s="9">
        <v>125</v>
      </c>
      <c r="U129" s="8">
        <v>19</v>
      </c>
      <c r="V129" s="8">
        <v>31</v>
      </c>
      <c r="W129" s="8">
        <v>50</v>
      </c>
      <c r="X129" s="8">
        <v>25</v>
      </c>
      <c r="Z129" s="9">
        <v>125</v>
      </c>
      <c r="AA129" s="8">
        <v>28.5</v>
      </c>
      <c r="AB129" s="8">
        <v>46.5</v>
      </c>
      <c r="AC129" s="8">
        <v>75</v>
      </c>
      <c r="AD129" s="8">
        <v>37.5</v>
      </c>
    </row>
    <row r="130" spans="8:30" x14ac:dyDescent="0.2">
      <c r="H130" s="6">
        <v>126</v>
      </c>
      <c r="I130" s="7">
        <v>19</v>
      </c>
      <c r="J130" s="7">
        <v>32</v>
      </c>
      <c r="K130" s="7">
        <v>50</v>
      </c>
      <c r="L130" s="7">
        <v>25</v>
      </c>
      <c r="N130" s="6">
        <v>126</v>
      </c>
      <c r="O130" s="6">
        <f t="shared" si="7"/>
        <v>28.5</v>
      </c>
      <c r="P130" s="6">
        <f t="shared" si="8"/>
        <v>48</v>
      </c>
      <c r="Q130" s="6">
        <f t="shared" si="9"/>
        <v>75</v>
      </c>
      <c r="R130" s="6">
        <f t="shared" si="10"/>
        <v>37.5</v>
      </c>
      <c r="T130" s="9">
        <v>126</v>
      </c>
      <c r="U130" s="8">
        <v>19</v>
      </c>
      <c r="V130" s="8">
        <v>32</v>
      </c>
      <c r="W130" s="8">
        <v>50</v>
      </c>
      <c r="X130" s="8">
        <v>25</v>
      </c>
      <c r="Z130" s="9">
        <v>126</v>
      </c>
      <c r="AA130" s="8">
        <v>28.5</v>
      </c>
      <c r="AB130" s="8">
        <v>48</v>
      </c>
      <c r="AC130" s="8">
        <v>75</v>
      </c>
      <c r="AD130" s="8">
        <v>37.5</v>
      </c>
    </row>
    <row r="131" spans="8:30" x14ac:dyDescent="0.2">
      <c r="H131" s="6">
        <v>127</v>
      </c>
      <c r="I131" s="7">
        <v>19</v>
      </c>
      <c r="J131" s="7">
        <v>32</v>
      </c>
      <c r="K131" s="7">
        <v>51</v>
      </c>
      <c r="L131" s="7">
        <v>25</v>
      </c>
      <c r="N131" s="6">
        <v>127</v>
      </c>
      <c r="O131" s="6">
        <f t="shared" si="7"/>
        <v>28.5</v>
      </c>
      <c r="P131" s="6">
        <f t="shared" si="8"/>
        <v>48</v>
      </c>
      <c r="Q131" s="6">
        <f t="shared" si="9"/>
        <v>76.5</v>
      </c>
      <c r="R131" s="6">
        <f t="shared" si="10"/>
        <v>37.5</v>
      </c>
      <c r="T131" s="9">
        <v>127</v>
      </c>
      <c r="U131" s="8">
        <v>19</v>
      </c>
      <c r="V131" s="8">
        <v>32</v>
      </c>
      <c r="W131" s="8">
        <v>51</v>
      </c>
      <c r="X131" s="8">
        <v>25</v>
      </c>
      <c r="Z131" s="9">
        <v>127</v>
      </c>
      <c r="AA131" s="8">
        <v>28.5</v>
      </c>
      <c r="AB131" s="8">
        <v>48</v>
      </c>
      <c r="AC131" s="8">
        <v>76.5</v>
      </c>
      <c r="AD131" s="8">
        <v>37.5</v>
      </c>
    </row>
    <row r="132" spans="8:30" x14ac:dyDescent="0.2">
      <c r="H132" s="6">
        <v>128</v>
      </c>
      <c r="I132" s="7">
        <v>19</v>
      </c>
      <c r="J132" s="7">
        <v>32</v>
      </c>
      <c r="K132" s="7">
        <v>51</v>
      </c>
      <c r="L132" s="7">
        <v>26</v>
      </c>
      <c r="N132" s="6">
        <v>128</v>
      </c>
      <c r="O132" s="6">
        <f t="shared" si="7"/>
        <v>28.5</v>
      </c>
      <c r="P132" s="6">
        <f t="shared" si="8"/>
        <v>48</v>
      </c>
      <c r="Q132" s="6">
        <f t="shared" si="9"/>
        <v>76.5</v>
      </c>
      <c r="R132" s="6">
        <f t="shared" si="10"/>
        <v>39</v>
      </c>
      <c r="T132" s="9">
        <v>128</v>
      </c>
      <c r="U132" s="8">
        <v>19</v>
      </c>
      <c r="V132" s="8">
        <v>32</v>
      </c>
      <c r="W132" s="8">
        <v>51</v>
      </c>
      <c r="X132" s="8">
        <v>26</v>
      </c>
      <c r="Z132" s="9">
        <v>128</v>
      </c>
      <c r="AA132" s="8">
        <v>28.5</v>
      </c>
      <c r="AB132" s="8">
        <v>48</v>
      </c>
      <c r="AC132" s="8">
        <v>76.5</v>
      </c>
      <c r="AD132" s="8">
        <v>39</v>
      </c>
    </row>
    <row r="133" spans="8:30" x14ac:dyDescent="0.2">
      <c r="H133" s="6">
        <v>129</v>
      </c>
      <c r="I133" s="7">
        <v>19</v>
      </c>
      <c r="J133" s="7">
        <v>32</v>
      </c>
      <c r="K133" s="7">
        <v>52</v>
      </c>
      <c r="L133" s="7">
        <v>26</v>
      </c>
      <c r="N133" s="6">
        <v>129</v>
      </c>
      <c r="O133" s="6">
        <f t="shared" si="7"/>
        <v>28.5</v>
      </c>
      <c r="P133" s="6">
        <f t="shared" si="8"/>
        <v>48</v>
      </c>
      <c r="Q133" s="6">
        <f t="shared" si="9"/>
        <v>78</v>
      </c>
      <c r="R133" s="6">
        <f t="shared" si="10"/>
        <v>39</v>
      </c>
      <c r="T133" s="9">
        <v>129</v>
      </c>
      <c r="U133" s="8">
        <v>19</v>
      </c>
      <c r="V133" s="8">
        <v>32</v>
      </c>
      <c r="W133" s="8">
        <v>52</v>
      </c>
      <c r="X133" s="8">
        <v>26</v>
      </c>
      <c r="Z133" s="9">
        <v>129</v>
      </c>
      <c r="AA133" s="8">
        <v>28.5</v>
      </c>
      <c r="AB133" s="8">
        <v>48</v>
      </c>
      <c r="AC133" s="8">
        <v>78</v>
      </c>
      <c r="AD133" s="8">
        <v>39</v>
      </c>
    </row>
    <row r="134" spans="8:30" x14ac:dyDescent="0.2">
      <c r="H134" s="6">
        <v>130</v>
      </c>
      <c r="I134" s="7">
        <v>20</v>
      </c>
      <c r="J134" s="7">
        <v>32</v>
      </c>
      <c r="K134" s="7">
        <v>52</v>
      </c>
      <c r="L134" s="7">
        <v>26</v>
      </c>
      <c r="N134" s="6">
        <v>130</v>
      </c>
      <c r="O134" s="6">
        <f t="shared" si="7"/>
        <v>30</v>
      </c>
      <c r="P134" s="6">
        <f t="shared" si="8"/>
        <v>48</v>
      </c>
      <c r="Q134" s="6">
        <f t="shared" si="9"/>
        <v>78</v>
      </c>
      <c r="R134" s="6">
        <f t="shared" si="10"/>
        <v>39</v>
      </c>
      <c r="T134" s="9">
        <v>130</v>
      </c>
      <c r="U134" s="8">
        <v>20</v>
      </c>
      <c r="V134" s="8">
        <v>32</v>
      </c>
      <c r="W134" s="8">
        <v>52</v>
      </c>
      <c r="X134" s="8">
        <v>26</v>
      </c>
      <c r="Z134" s="9">
        <v>130</v>
      </c>
      <c r="AA134" s="8">
        <v>30</v>
      </c>
      <c r="AB134" s="8">
        <v>48</v>
      </c>
      <c r="AC134" s="8">
        <v>78</v>
      </c>
      <c r="AD134" s="8">
        <v>39</v>
      </c>
    </row>
    <row r="135" spans="8:30" x14ac:dyDescent="0.2">
      <c r="H135" s="6">
        <v>131</v>
      </c>
      <c r="I135" s="7">
        <v>20</v>
      </c>
      <c r="J135" s="7">
        <v>33</v>
      </c>
      <c r="K135" s="7">
        <v>52</v>
      </c>
      <c r="L135" s="7">
        <v>26</v>
      </c>
      <c r="N135" s="6">
        <v>131</v>
      </c>
      <c r="O135" s="6">
        <f t="shared" si="7"/>
        <v>30</v>
      </c>
      <c r="P135" s="6">
        <f t="shared" si="8"/>
        <v>49.5</v>
      </c>
      <c r="Q135" s="6">
        <f t="shared" si="9"/>
        <v>78</v>
      </c>
      <c r="R135" s="6">
        <f t="shared" si="10"/>
        <v>39</v>
      </c>
      <c r="T135" s="9">
        <v>131</v>
      </c>
      <c r="U135" s="8">
        <v>20</v>
      </c>
      <c r="V135" s="8">
        <v>33</v>
      </c>
      <c r="W135" s="8">
        <v>52</v>
      </c>
      <c r="X135" s="8">
        <v>26</v>
      </c>
      <c r="Z135" s="9">
        <v>131</v>
      </c>
      <c r="AA135" s="8">
        <v>30</v>
      </c>
      <c r="AB135" s="8">
        <v>49.5</v>
      </c>
      <c r="AC135" s="8">
        <v>78</v>
      </c>
      <c r="AD135" s="8">
        <v>39</v>
      </c>
    </row>
    <row r="136" spans="8:30" x14ac:dyDescent="0.2">
      <c r="H136" s="6">
        <v>132</v>
      </c>
      <c r="I136" s="7">
        <v>20</v>
      </c>
      <c r="J136" s="7">
        <v>33</v>
      </c>
      <c r="K136" s="7">
        <v>53</v>
      </c>
      <c r="L136" s="7">
        <v>26</v>
      </c>
      <c r="N136" s="6">
        <v>132</v>
      </c>
      <c r="O136" s="6">
        <f t="shared" si="7"/>
        <v>30</v>
      </c>
      <c r="P136" s="6">
        <f t="shared" si="8"/>
        <v>49.5</v>
      </c>
      <c r="Q136" s="6">
        <f t="shared" si="9"/>
        <v>79.5</v>
      </c>
      <c r="R136" s="6">
        <f t="shared" si="10"/>
        <v>39</v>
      </c>
      <c r="T136" s="9">
        <v>132</v>
      </c>
      <c r="U136" s="8">
        <v>20</v>
      </c>
      <c r="V136" s="8">
        <v>33</v>
      </c>
      <c r="W136" s="8">
        <v>53</v>
      </c>
      <c r="X136" s="8">
        <v>26</v>
      </c>
      <c r="Z136" s="9">
        <v>132</v>
      </c>
      <c r="AA136" s="8">
        <v>30</v>
      </c>
      <c r="AB136" s="8">
        <v>49.5</v>
      </c>
      <c r="AC136" s="8">
        <v>79.5</v>
      </c>
      <c r="AD136" s="8">
        <v>39</v>
      </c>
    </row>
    <row r="137" spans="8:30" x14ac:dyDescent="0.2">
      <c r="H137" s="6">
        <v>133</v>
      </c>
      <c r="I137" s="7">
        <v>20</v>
      </c>
      <c r="J137" s="7">
        <v>33</v>
      </c>
      <c r="K137" s="7">
        <v>53</v>
      </c>
      <c r="L137" s="7">
        <v>27</v>
      </c>
      <c r="N137" s="6">
        <v>133</v>
      </c>
      <c r="O137" s="6">
        <f t="shared" si="7"/>
        <v>30</v>
      </c>
      <c r="P137" s="6">
        <f t="shared" si="8"/>
        <v>49.5</v>
      </c>
      <c r="Q137" s="6">
        <f t="shared" si="9"/>
        <v>79.5</v>
      </c>
      <c r="R137" s="6">
        <f t="shared" si="10"/>
        <v>40.5</v>
      </c>
      <c r="T137" s="9">
        <v>133</v>
      </c>
      <c r="U137" s="8">
        <v>20</v>
      </c>
      <c r="V137" s="8">
        <v>33</v>
      </c>
      <c r="W137" s="8">
        <v>53</v>
      </c>
      <c r="X137" s="8">
        <v>27</v>
      </c>
      <c r="Z137" s="9">
        <v>133</v>
      </c>
      <c r="AA137" s="8">
        <v>30</v>
      </c>
      <c r="AB137" s="8">
        <v>49.5</v>
      </c>
      <c r="AC137" s="8">
        <v>79.5</v>
      </c>
      <c r="AD137" s="8">
        <v>40.5</v>
      </c>
    </row>
    <row r="138" spans="8:30" x14ac:dyDescent="0.2">
      <c r="H138" s="6">
        <v>134</v>
      </c>
      <c r="I138" s="7">
        <v>20</v>
      </c>
      <c r="J138" s="7">
        <v>34</v>
      </c>
      <c r="K138" s="7">
        <v>53</v>
      </c>
      <c r="L138" s="7">
        <v>27</v>
      </c>
      <c r="N138" s="6">
        <v>134</v>
      </c>
      <c r="O138" s="6">
        <f t="shared" si="7"/>
        <v>30</v>
      </c>
      <c r="P138" s="6">
        <f t="shared" si="8"/>
        <v>51</v>
      </c>
      <c r="Q138" s="6">
        <f t="shared" si="9"/>
        <v>79.5</v>
      </c>
      <c r="R138" s="6">
        <f t="shared" si="10"/>
        <v>40.5</v>
      </c>
      <c r="T138" s="9">
        <v>134</v>
      </c>
      <c r="U138" s="8">
        <v>20</v>
      </c>
      <c r="V138" s="8">
        <v>34</v>
      </c>
      <c r="W138" s="8">
        <v>53</v>
      </c>
      <c r="X138" s="8">
        <v>27</v>
      </c>
      <c r="Z138" s="9">
        <v>134</v>
      </c>
      <c r="AA138" s="8">
        <v>30</v>
      </c>
      <c r="AB138" s="8">
        <v>51</v>
      </c>
      <c r="AC138" s="8">
        <v>79.5</v>
      </c>
      <c r="AD138" s="8">
        <v>40.5</v>
      </c>
    </row>
    <row r="139" spans="8:30" x14ac:dyDescent="0.2">
      <c r="H139" s="6">
        <v>135</v>
      </c>
      <c r="I139" s="7">
        <v>20</v>
      </c>
      <c r="J139" s="7">
        <v>34</v>
      </c>
      <c r="K139" s="7">
        <v>54</v>
      </c>
      <c r="L139" s="7">
        <v>27</v>
      </c>
      <c r="N139" s="6">
        <v>135</v>
      </c>
      <c r="O139" s="6">
        <f t="shared" si="7"/>
        <v>30</v>
      </c>
      <c r="P139" s="6">
        <f t="shared" si="8"/>
        <v>51</v>
      </c>
      <c r="Q139" s="6">
        <f t="shared" si="9"/>
        <v>81</v>
      </c>
      <c r="R139" s="6">
        <f t="shared" si="10"/>
        <v>40.5</v>
      </c>
      <c r="T139" s="9">
        <v>135</v>
      </c>
      <c r="U139" s="8">
        <v>20</v>
      </c>
      <c r="V139" s="8">
        <v>34</v>
      </c>
      <c r="W139" s="8">
        <v>54</v>
      </c>
      <c r="X139" s="8">
        <v>27</v>
      </c>
      <c r="Z139" s="9">
        <v>135</v>
      </c>
      <c r="AA139" s="8">
        <v>30</v>
      </c>
      <c r="AB139" s="8">
        <v>51</v>
      </c>
      <c r="AC139" s="8">
        <v>81</v>
      </c>
      <c r="AD139" s="8">
        <v>40.5</v>
      </c>
    </row>
    <row r="140" spans="8:30" x14ac:dyDescent="0.2">
      <c r="H140" s="6">
        <v>136</v>
      </c>
      <c r="I140" s="7">
        <v>20</v>
      </c>
      <c r="J140" s="7">
        <v>34</v>
      </c>
      <c r="K140" s="7">
        <v>55</v>
      </c>
      <c r="L140" s="7">
        <v>27</v>
      </c>
      <c r="N140" s="6">
        <v>136</v>
      </c>
      <c r="O140" s="6">
        <f t="shared" si="7"/>
        <v>30</v>
      </c>
      <c r="P140" s="6">
        <f t="shared" si="8"/>
        <v>51</v>
      </c>
      <c r="Q140" s="6">
        <f t="shared" si="9"/>
        <v>82.5</v>
      </c>
      <c r="R140" s="6">
        <f t="shared" si="10"/>
        <v>40.5</v>
      </c>
      <c r="T140" s="9">
        <v>136</v>
      </c>
      <c r="U140" s="8">
        <v>20</v>
      </c>
      <c r="V140" s="8">
        <v>34</v>
      </c>
      <c r="W140" s="8">
        <v>55</v>
      </c>
      <c r="X140" s="8">
        <v>27</v>
      </c>
      <c r="Z140" s="9">
        <v>136</v>
      </c>
      <c r="AA140" s="8">
        <v>30</v>
      </c>
      <c r="AB140" s="8">
        <v>51</v>
      </c>
      <c r="AC140" s="8">
        <v>82.5</v>
      </c>
      <c r="AD140" s="8">
        <v>40.5</v>
      </c>
    </row>
    <row r="141" spans="8:30" x14ac:dyDescent="0.2">
      <c r="H141" s="6">
        <v>137</v>
      </c>
      <c r="I141" s="7">
        <v>21</v>
      </c>
      <c r="J141" s="7">
        <v>34</v>
      </c>
      <c r="K141" s="7">
        <v>55</v>
      </c>
      <c r="L141" s="7">
        <v>27</v>
      </c>
      <c r="N141" s="6">
        <v>137</v>
      </c>
      <c r="O141" s="6">
        <f t="shared" si="7"/>
        <v>31.5</v>
      </c>
      <c r="P141" s="6">
        <f t="shared" si="8"/>
        <v>51</v>
      </c>
      <c r="Q141" s="6">
        <f t="shared" si="9"/>
        <v>82.5</v>
      </c>
      <c r="R141" s="6">
        <f t="shared" si="10"/>
        <v>40.5</v>
      </c>
      <c r="T141" s="9">
        <v>137</v>
      </c>
      <c r="U141" s="8">
        <v>21</v>
      </c>
      <c r="V141" s="8">
        <v>34</v>
      </c>
      <c r="W141" s="8">
        <v>55</v>
      </c>
      <c r="X141" s="8">
        <v>27</v>
      </c>
      <c r="Z141" s="9">
        <v>137</v>
      </c>
      <c r="AA141" s="8">
        <v>31.5</v>
      </c>
      <c r="AB141" s="8">
        <v>51</v>
      </c>
      <c r="AC141" s="8">
        <v>82.5</v>
      </c>
      <c r="AD141" s="8">
        <v>40.5</v>
      </c>
    </row>
    <row r="142" spans="8:30" x14ac:dyDescent="0.2">
      <c r="H142" s="6">
        <v>138</v>
      </c>
      <c r="I142" s="7">
        <v>21</v>
      </c>
      <c r="J142" s="7">
        <v>35</v>
      </c>
      <c r="K142" s="7">
        <v>55</v>
      </c>
      <c r="L142" s="7">
        <v>27</v>
      </c>
      <c r="N142" s="6">
        <v>138</v>
      </c>
      <c r="O142" s="6">
        <f t="shared" si="7"/>
        <v>31.5</v>
      </c>
      <c r="P142" s="6">
        <f t="shared" si="8"/>
        <v>52.5</v>
      </c>
      <c r="Q142" s="6">
        <f t="shared" si="9"/>
        <v>82.5</v>
      </c>
      <c r="R142" s="6">
        <f t="shared" si="10"/>
        <v>40.5</v>
      </c>
      <c r="T142" s="9">
        <v>138</v>
      </c>
      <c r="U142" s="8">
        <v>21</v>
      </c>
      <c r="V142" s="8">
        <v>35</v>
      </c>
      <c r="W142" s="8">
        <v>55</v>
      </c>
      <c r="X142" s="8">
        <v>27</v>
      </c>
      <c r="Z142" s="9">
        <v>138</v>
      </c>
      <c r="AA142" s="8">
        <v>31.5</v>
      </c>
      <c r="AB142" s="8">
        <v>52.5</v>
      </c>
      <c r="AC142" s="8">
        <v>82.5</v>
      </c>
      <c r="AD142" s="8">
        <v>40.5</v>
      </c>
    </row>
    <row r="143" spans="8:30" x14ac:dyDescent="0.2">
      <c r="H143" s="6">
        <v>139</v>
      </c>
      <c r="I143" s="7">
        <v>21</v>
      </c>
      <c r="J143" s="7">
        <v>35</v>
      </c>
      <c r="K143" s="7">
        <v>56</v>
      </c>
      <c r="L143" s="7">
        <v>27</v>
      </c>
      <c r="N143" s="6">
        <v>139</v>
      </c>
      <c r="O143" s="6">
        <f t="shared" si="7"/>
        <v>31.5</v>
      </c>
      <c r="P143" s="6">
        <f t="shared" si="8"/>
        <v>52.5</v>
      </c>
      <c r="Q143" s="6">
        <f t="shared" si="9"/>
        <v>84</v>
      </c>
      <c r="R143" s="6">
        <f t="shared" si="10"/>
        <v>40.5</v>
      </c>
      <c r="T143" s="9">
        <v>139</v>
      </c>
      <c r="U143" s="8">
        <v>21</v>
      </c>
      <c r="V143" s="8">
        <v>35</v>
      </c>
      <c r="W143" s="8">
        <v>56</v>
      </c>
      <c r="X143" s="8">
        <v>27</v>
      </c>
      <c r="Z143" s="9">
        <v>139</v>
      </c>
      <c r="AA143" s="8">
        <v>31.5</v>
      </c>
      <c r="AB143" s="8">
        <v>52.5</v>
      </c>
      <c r="AC143" s="8">
        <v>84</v>
      </c>
      <c r="AD143" s="8">
        <v>40.5</v>
      </c>
    </row>
    <row r="144" spans="8:30" x14ac:dyDescent="0.2">
      <c r="H144" s="6">
        <v>140</v>
      </c>
      <c r="I144" s="7">
        <v>21</v>
      </c>
      <c r="J144" s="7">
        <v>35</v>
      </c>
      <c r="K144" s="7">
        <v>56</v>
      </c>
      <c r="L144" s="7">
        <v>28</v>
      </c>
      <c r="N144" s="6">
        <v>140</v>
      </c>
      <c r="O144" s="6">
        <f t="shared" si="7"/>
        <v>31.5</v>
      </c>
      <c r="P144" s="6">
        <f t="shared" si="8"/>
        <v>52.5</v>
      </c>
      <c r="Q144" s="6">
        <f t="shared" si="9"/>
        <v>84</v>
      </c>
      <c r="R144" s="6">
        <f t="shared" si="10"/>
        <v>42</v>
      </c>
      <c r="T144" s="9">
        <v>140</v>
      </c>
      <c r="U144" s="8">
        <v>21</v>
      </c>
      <c r="V144" s="8">
        <v>35</v>
      </c>
      <c r="W144" s="8">
        <v>56</v>
      </c>
      <c r="X144" s="8">
        <v>28</v>
      </c>
      <c r="Z144" s="9">
        <v>140</v>
      </c>
      <c r="AA144" s="8">
        <v>31.5</v>
      </c>
      <c r="AB144" s="8">
        <v>52.5</v>
      </c>
      <c r="AC144" s="8">
        <v>84</v>
      </c>
      <c r="AD144" s="8">
        <v>42</v>
      </c>
    </row>
    <row r="145" spans="8:30" x14ac:dyDescent="0.2">
      <c r="H145" s="6">
        <v>141</v>
      </c>
      <c r="I145" s="7">
        <v>21</v>
      </c>
      <c r="J145" s="7">
        <v>35</v>
      </c>
      <c r="K145" s="7">
        <v>57</v>
      </c>
      <c r="L145" s="7">
        <v>28</v>
      </c>
      <c r="N145" s="6">
        <v>141</v>
      </c>
      <c r="O145" s="6">
        <f t="shared" si="7"/>
        <v>31.5</v>
      </c>
      <c r="P145" s="6">
        <f t="shared" si="8"/>
        <v>52.5</v>
      </c>
      <c r="Q145" s="6">
        <f t="shared" si="9"/>
        <v>85.5</v>
      </c>
      <c r="R145" s="6">
        <f t="shared" si="10"/>
        <v>42</v>
      </c>
      <c r="T145" s="9">
        <v>141</v>
      </c>
      <c r="U145" s="8">
        <v>21</v>
      </c>
      <c r="V145" s="8">
        <v>35</v>
      </c>
      <c r="W145" s="8">
        <v>57</v>
      </c>
      <c r="X145" s="8">
        <v>28</v>
      </c>
      <c r="Z145" s="9">
        <v>141</v>
      </c>
      <c r="AA145" s="8">
        <v>31.5</v>
      </c>
      <c r="AB145" s="8">
        <v>52.5</v>
      </c>
      <c r="AC145" s="8">
        <v>85.5</v>
      </c>
      <c r="AD145" s="8">
        <v>42</v>
      </c>
    </row>
    <row r="146" spans="8:30" x14ac:dyDescent="0.2">
      <c r="H146" s="6">
        <v>142</v>
      </c>
      <c r="I146" s="7">
        <v>21</v>
      </c>
      <c r="J146" s="7">
        <v>36</v>
      </c>
      <c r="K146" s="7">
        <v>57</v>
      </c>
      <c r="L146" s="7">
        <v>28</v>
      </c>
      <c r="N146" s="6">
        <v>142</v>
      </c>
      <c r="O146" s="6">
        <f t="shared" si="7"/>
        <v>31.5</v>
      </c>
      <c r="P146" s="6">
        <f t="shared" si="8"/>
        <v>54</v>
      </c>
      <c r="Q146" s="6">
        <f t="shared" si="9"/>
        <v>85.5</v>
      </c>
      <c r="R146" s="6">
        <f t="shared" si="10"/>
        <v>42</v>
      </c>
      <c r="T146" s="9">
        <v>142</v>
      </c>
      <c r="U146" s="8">
        <v>21</v>
      </c>
      <c r="V146" s="8">
        <v>36</v>
      </c>
      <c r="W146" s="8">
        <v>57</v>
      </c>
      <c r="X146" s="8">
        <v>28</v>
      </c>
      <c r="Z146" s="9">
        <v>142</v>
      </c>
      <c r="AA146" s="8">
        <v>31.5</v>
      </c>
      <c r="AB146" s="8">
        <v>54</v>
      </c>
      <c r="AC146" s="8">
        <v>85.5</v>
      </c>
      <c r="AD146" s="8">
        <v>42</v>
      </c>
    </row>
    <row r="147" spans="8:30" x14ac:dyDescent="0.2">
      <c r="H147" s="6">
        <v>143</v>
      </c>
      <c r="I147" s="7">
        <v>21</v>
      </c>
      <c r="J147" s="7">
        <v>36</v>
      </c>
      <c r="K147" s="7">
        <v>57</v>
      </c>
      <c r="L147" s="7">
        <v>29</v>
      </c>
      <c r="N147" s="6">
        <v>143</v>
      </c>
      <c r="O147" s="6">
        <f t="shared" si="7"/>
        <v>31.5</v>
      </c>
      <c r="P147" s="6">
        <f t="shared" si="8"/>
        <v>54</v>
      </c>
      <c r="Q147" s="6">
        <f t="shared" si="9"/>
        <v>85.5</v>
      </c>
      <c r="R147" s="6">
        <f t="shared" si="10"/>
        <v>43.5</v>
      </c>
      <c r="T147" s="9">
        <v>143</v>
      </c>
      <c r="U147" s="8">
        <v>21</v>
      </c>
      <c r="V147" s="8">
        <v>36</v>
      </c>
      <c r="W147" s="8">
        <v>57</v>
      </c>
      <c r="X147" s="8">
        <v>29</v>
      </c>
      <c r="Z147" s="9">
        <v>143</v>
      </c>
      <c r="AA147" s="8">
        <v>31.5</v>
      </c>
      <c r="AB147" s="8">
        <v>54</v>
      </c>
      <c r="AC147" s="8">
        <v>85.5</v>
      </c>
      <c r="AD147" s="8">
        <v>43.5</v>
      </c>
    </row>
    <row r="148" spans="8:30" x14ac:dyDescent="0.2">
      <c r="H148" s="6">
        <v>144</v>
      </c>
      <c r="I148" s="7">
        <v>22</v>
      </c>
      <c r="J148" s="7">
        <v>36</v>
      </c>
      <c r="K148" s="7">
        <v>57</v>
      </c>
      <c r="L148" s="7">
        <v>29</v>
      </c>
      <c r="N148" s="6">
        <v>144</v>
      </c>
      <c r="O148" s="6">
        <f t="shared" si="7"/>
        <v>33</v>
      </c>
      <c r="P148" s="6">
        <f t="shared" si="8"/>
        <v>54</v>
      </c>
      <c r="Q148" s="6">
        <f t="shared" si="9"/>
        <v>85.5</v>
      </c>
      <c r="R148" s="6">
        <f t="shared" si="10"/>
        <v>43.5</v>
      </c>
      <c r="T148" s="9">
        <v>144</v>
      </c>
      <c r="U148" s="8">
        <v>22</v>
      </c>
      <c r="V148" s="8">
        <v>36</v>
      </c>
      <c r="W148" s="8">
        <v>57</v>
      </c>
      <c r="X148" s="8">
        <v>29</v>
      </c>
      <c r="Z148" s="9">
        <v>144</v>
      </c>
      <c r="AA148" s="8">
        <v>33</v>
      </c>
      <c r="AB148" s="8">
        <v>54</v>
      </c>
      <c r="AC148" s="8">
        <v>85.5</v>
      </c>
      <c r="AD148" s="8">
        <v>43.5</v>
      </c>
    </row>
    <row r="149" spans="8:30" x14ac:dyDescent="0.2">
      <c r="H149" s="6">
        <v>145</v>
      </c>
      <c r="I149" s="7">
        <v>22</v>
      </c>
      <c r="J149" s="7">
        <v>36</v>
      </c>
      <c r="K149" s="7">
        <v>58</v>
      </c>
      <c r="L149" s="7">
        <v>29</v>
      </c>
      <c r="N149" s="6">
        <v>145</v>
      </c>
      <c r="O149" s="6">
        <f t="shared" ref="O149:O212" si="11">I149*1.5</f>
        <v>33</v>
      </c>
      <c r="P149" s="6">
        <f t="shared" ref="P149:P212" si="12">J149*1.5</f>
        <v>54</v>
      </c>
      <c r="Q149" s="6">
        <f t="shared" ref="Q149:Q212" si="13">K149*1.5</f>
        <v>87</v>
      </c>
      <c r="R149" s="6">
        <f t="shared" ref="R149:R212" si="14">L149*1.5</f>
        <v>43.5</v>
      </c>
      <c r="T149" s="9">
        <v>145</v>
      </c>
      <c r="U149" s="8">
        <v>22</v>
      </c>
      <c r="V149" s="8">
        <v>36</v>
      </c>
      <c r="W149" s="8">
        <v>58</v>
      </c>
      <c r="X149" s="8">
        <v>29</v>
      </c>
      <c r="Z149" s="9">
        <v>145</v>
      </c>
      <c r="AA149" s="8">
        <v>33</v>
      </c>
      <c r="AB149" s="8">
        <v>54</v>
      </c>
      <c r="AC149" s="8">
        <v>87</v>
      </c>
      <c r="AD149" s="8">
        <v>43.5</v>
      </c>
    </row>
    <row r="150" spans="8:30" x14ac:dyDescent="0.2">
      <c r="H150" s="6">
        <v>146</v>
      </c>
      <c r="I150" s="7">
        <v>22</v>
      </c>
      <c r="J150" s="7">
        <v>37</v>
      </c>
      <c r="K150" s="7">
        <v>58</v>
      </c>
      <c r="L150" s="7">
        <v>29</v>
      </c>
      <c r="N150" s="6">
        <v>146</v>
      </c>
      <c r="O150" s="6">
        <f t="shared" si="11"/>
        <v>33</v>
      </c>
      <c r="P150" s="6">
        <f t="shared" si="12"/>
        <v>55.5</v>
      </c>
      <c r="Q150" s="6">
        <f t="shared" si="13"/>
        <v>87</v>
      </c>
      <c r="R150" s="6">
        <f t="shared" si="14"/>
        <v>43.5</v>
      </c>
      <c r="T150" s="9">
        <v>146</v>
      </c>
      <c r="U150" s="8">
        <v>22</v>
      </c>
      <c r="V150" s="8">
        <v>37</v>
      </c>
      <c r="W150" s="8">
        <v>58</v>
      </c>
      <c r="X150" s="8">
        <v>29</v>
      </c>
      <c r="Z150" s="9">
        <v>146</v>
      </c>
      <c r="AA150" s="8">
        <v>33</v>
      </c>
      <c r="AB150" s="8">
        <v>55.5</v>
      </c>
      <c r="AC150" s="8">
        <v>87</v>
      </c>
      <c r="AD150" s="8">
        <v>43.5</v>
      </c>
    </row>
    <row r="151" spans="8:30" x14ac:dyDescent="0.2">
      <c r="H151" s="6">
        <v>147</v>
      </c>
      <c r="I151" s="7">
        <v>22</v>
      </c>
      <c r="J151" s="7">
        <v>37</v>
      </c>
      <c r="K151" s="7">
        <v>59</v>
      </c>
      <c r="L151" s="7">
        <v>29</v>
      </c>
      <c r="N151" s="6">
        <v>147</v>
      </c>
      <c r="O151" s="6">
        <f t="shared" si="11"/>
        <v>33</v>
      </c>
      <c r="P151" s="6">
        <f t="shared" si="12"/>
        <v>55.5</v>
      </c>
      <c r="Q151" s="6">
        <f t="shared" si="13"/>
        <v>88.5</v>
      </c>
      <c r="R151" s="6">
        <f t="shared" si="14"/>
        <v>43.5</v>
      </c>
      <c r="T151" s="9">
        <v>147</v>
      </c>
      <c r="U151" s="8">
        <v>22</v>
      </c>
      <c r="V151" s="8">
        <v>37</v>
      </c>
      <c r="W151" s="8">
        <v>59</v>
      </c>
      <c r="X151" s="8">
        <v>29</v>
      </c>
      <c r="Z151" s="9">
        <v>147</v>
      </c>
      <c r="AA151" s="8">
        <v>33</v>
      </c>
      <c r="AB151" s="8">
        <v>55.5</v>
      </c>
      <c r="AC151" s="8">
        <v>88.5</v>
      </c>
      <c r="AD151" s="8">
        <v>43.5</v>
      </c>
    </row>
    <row r="152" spans="8:30" x14ac:dyDescent="0.2">
      <c r="H152" s="6">
        <v>148</v>
      </c>
      <c r="I152" s="7">
        <v>22</v>
      </c>
      <c r="J152" s="7">
        <v>37</v>
      </c>
      <c r="K152" s="7">
        <v>59</v>
      </c>
      <c r="L152" s="7">
        <v>30</v>
      </c>
      <c r="N152" s="6">
        <v>148</v>
      </c>
      <c r="O152" s="6">
        <f t="shared" si="11"/>
        <v>33</v>
      </c>
      <c r="P152" s="6">
        <f t="shared" si="12"/>
        <v>55.5</v>
      </c>
      <c r="Q152" s="6">
        <f t="shared" si="13"/>
        <v>88.5</v>
      </c>
      <c r="R152" s="6">
        <f t="shared" si="14"/>
        <v>45</v>
      </c>
      <c r="T152" s="9">
        <v>148</v>
      </c>
      <c r="U152" s="8">
        <v>22</v>
      </c>
      <c r="V152" s="8">
        <v>37</v>
      </c>
      <c r="W152" s="8">
        <v>59</v>
      </c>
      <c r="X152" s="8">
        <v>30</v>
      </c>
      <c r="Z152" s="9">
        <v>148</v>
      </c>
      <c r="AA152" s="8">
        <v>33</v>
      </c>
      <c r="AB152" s="8">
        <v>55.5</v>
      </c>
      <c r="AC152" s="8">
        <v>88.5</v>
      </c>
      <c r="AD152" s="8">
        <v>45</v>
      </c>
    </row>
    <row r="153" spans="8:30" x14ac:dyDescent="0.2">
      <c r="H153" s="6">
        <v>149</v>
      </c>
      <c r="I153" s="7">
        <v>22</v>
      </c>
      <c r="J153" s="7">
        <v>37</v>
      </c>
      <c r="K153" s="7">
        <v>60</v>
      </c>
      <c r="L153" s="7">
        <v>30</v>
      </c>
      <c r="N153" s="6">
        <v>149</v>
      </c>
      <c r="O153" s="6">
        <f t="shared" si="11"/>
        <v>33</v>
      </c>
      <c r="P153" s="6">
        <f t="shared" si="12"/>
        <v>55.5</v>
      </c>
      <c r="Q153" s="6">
        <f t="shared" si="13"/>
        <v>90</v>
      </c>
      <c r="R153" s="6">
        <f t="shared" si="14"/>
        <v>45</v>
      </c>
      <c r="T153" s="9">
        <v>149</v>
      </c>
      <c r="U153" s="8">
        <v>22</v>
      </c>
      <c r="V153" s="8">
        <v>37</v>
      </c>
      <c r="W153" s="8">
        <v>60</v>
      </c>
      <c r="X153" s="8">
        <v>30</v>
      </c>
      <c r="Z153" s="9">
        <v>149</v>
      </c>
      <c r="AA153" s="8">
        <v>33</v>
      </c>
      <c r="AB153" s="8">
        <v>55.5</v>
      </c>
      <c r="AC153" s="8">
        <v>90</v>
      </c>
      <c r="AD153" s="8">
        <v>45</v>
      </c>
    </row>
    <row r="154" spans="8:30" x14ac:dyDescent="0.2">
      <c r="H154" s="6">
        <v>150</v>
      </c>
      <c r="I154" s="7">
        <v>23</v>
      </c>
      <c r="J154" s="7">
        <v>37</v>
      </c>
      <c r="K154" s="7">
        <v>60</v>
      </c>
      <c r="L154" s="7">
        <v>30</v>
      </c>
      <c r="N154" s="6">
        <v>150</v>
      </c>
      <c r="O154" s="6">
        <f t="shared" si="11"/>
        <v>34.5</v>
      </c>
      <c r="P154" s="6">
        <f t="shared" si="12"/>
        <v>55.5</v>
      </c>
      <c r="Q154" s="6">
        <f t="shared" si="13"/>
        <v>90</v>
      </c>
      <c r="R154" s="6">
        <f t="shared" si="14"/>
        <v>45</v>
      </c>
      <c r="T154" s="9">
        <v>150</v>
      </c>
      <c r="U154" s="8">
        <v>23</v>
      </c>
      <c r="V154" s="8">
        <v>37</v>
      </c>
      <c r="W154" s="8">
        <v>60</v>
      </c>
      <c r="X154" s="8">
        <v>30</v>
      </c>
      <c r="Z154" s="9">
        <v>150</v>
      </c>
      <c r="AA154" s="8">
        <v>34.5</v>
      </c>
      <c r="AB154" s="8">
        <v>55.5</v>
      </c>
      <c r="AC154" s="8">
        <v>90</v>
      </c>
      <c r="AD154" s="8">
        <v>45</v>
      </c>
    </row>
    <row r="155" spans="8:30" x14ac:dyDescent="0.2">
      <c r="H155" s="6">
        <v>151</v>
      </c>
      <c r="I155" s="7">
        <v>23</v>
      </c>
      <c r="J155" s="7">
        <v>38</v>
      </c>
      <c r="K155" s="7">
        <v>60</v>
      </c>
      <c r="L155" s="7">
        <v>30</v>
      </c>
      <c r="N155" s="6">
        <v>151</v>
      </c>
      <c r="O155" s="6">
        <f t="shared" si="11"/>
        <v>34.5</v>
      </c>
      <c r="P155" s="6">
        <f t="shared" si="12"/>
        <v>57</v>
      </c>
      <c r="Q155" s="6">
        <f t="shared" si="13"/>
        <v>90</v>
      </c>
      <c r="R155" s="6">
        <f t="shared" si="14"/>
        <v>45</v>
      </c>
      <c r="T155" s="9">
        <v>151</v>
      </c>
      <c r="U155" s="8">
        <v>23</v>
      </c>
      <c r="V155" s="8">
        <v>38</v>
      </c>
      <c r="W155" s="8">
        <v>60</v>
      </c>
      <c r="X155" s="8">
        <v>30</v>
      </c>
      <c r="Z155" s="9">
        <v>151</v>
      </c>
      <c r="AA155" s="8">
        <v>34.5</v>
      </c>
      <c r="AB155" s="8">
        <v>57</v>
      </c>
      <c r="AC155" s="8">
        <v>90</v>
      </c>
      <c r="AD155" s="8">
        <v>45</v>
      </c>
    </row>
    <row r="156" spans="8:30" x14ac:dyDescent="0.2">
      <c r="H156" s="6">
        <v>152</v>
      </c>
      <c r="I156" s="7">
        <v>23</v>
      </c>
      <c r="J156" s="7">
        <v>38</v>
      </c>
      <c r="K156" s="7">
        <v>61</v>
      </c>
      <c r="L156" s="7">
        <v>30</v>
      </c>
      <c r="N156" s="6">
        <v>152</v>
      </c>
      <c r="O156" s="6">
        <f t="shared" si="11"/>
        <v>34.5</v>
      </c>
      <c r="P156" s="6">
        <f t="shared" si="12"/>
        <v>57</v>
      </c>
      <c r="Q156" s="6">
        <f t="shared" si="13"/>
        <v>91.5</v>
      </c>
      <c r="R156" s="6">
        <f t="shared" si="14"/>
        <v>45</v>
      </c>
      <c r="T156" s="9">
        <v>152</v>
      </c>
      <c r="U156" s="8">
        <v>23</v>
      </c>
      <c r="V156" s="8">
        <v>38</v>
      </c>
      <c r="W156" s="8">
        <v>61</v>
      </c>
      <c r="X156" s="8">
        <v>30</v>
      </c>
      <c r="Z156" s="9">
        <v>152</v>
      </c>
      <c r="AA156" s="8">
        <v>34.5</v>
      </c>
      <c r="AB156" s="8">
        <v>57</v>
      </c>
      <c r="AC156" s="8">
        <v>91.5</v>
      </c>
      <c r="AD156" s="8">
        <v>45</v>
      </c>
    </row>
    <row r="157" spans="8:30" x14ac:dyDescent="0.2">
      <c r="H157" s="6">
        <v>153</v>
      </c>
      <c r="I157" s="7">
        <v>23</v>
      </c>
      <c r="J157" s="7">
        <v>38</v>
      </c>
      <c r="K157" s="7">
        <v>61</v>
      </c>
      <c r="L157" s="7">
        <v>31</v>
      </c>
      <c r="N157" s="6">
        <v>153</v>
      </c>
      <c r="O157" s="6">
        <f t="shared" si="11"/>
        <v>34.5</v>
      </c>
      <c r="P157" s="6">
        <f t="shared" si="12"/>
        <v>57</v>
      </c>
      <c r="Q157" s="6">
        <f t="shared" si="13"/>
        <v>91.5</v>
      </c>
      <c r="R157" s="6">
        <f t="shared" si="14"/>
        <v>46.5</v>
      </c>
      <c r="T157" s="9">
        <v>153</v>
      </c>
      <c r="U157" s="8">
        <v>23</v>
      </c>
      <c r="V157" s="8">
        <v>38</v>
      </c>
      <c r="W157" s="8">
        <v>61</v>
      </c>
      <c r="X157" s="8">
        <v>31</v>
      </c>
      <c r="Z157" s="9">
        <v>153</v>
      </c>
      <c r="AA157" s="8">
        <v>34.5</v>
      </c>
      <c r="AB157" s="8">
        <v>57</v>
      </c>
      <c r="AC157" s="8">
        <v>91.5</v>
      </c>
      <c r="AD157" s="8">
        <v>46.5</v>
      </c>
    </row>
    <row r="158" spans="8:30" x14ac:dyDescent="0.2">
      <c r="H158" s="6">
        <v>154</v>
      </c>
      <c r="I158" s="7">
        <v>23</v>
      </c>
      <c r="J158" s="7">
        <v>39</v>
      </c>
      <c r="K158" s="7">
        <v>61</v>
      </c>
      <c r="L158" s="7">
        <v>31</v>
      </c>
      <c r="N158" s="6">
        <v>154</v>
      </c>
      <c r="O158" s="6">
        <f t="shared" si="11"/>
        <v>34.5</v>
      </c>
      <c r="P158" s="6">
        <f t="shared" si="12"/>
        <v>58.5</v>
      </c>
      <c r="Q158" s="6">
        <f t="shared" si="13"/>
        <v>91.5</v>
      </c>
      <c r="R158" s="6">
        <f t="shared" si="14"/>
        <v>46.5</v>
      </c>
      <c r="T158" s="9">
        <v>154</v>
      </c>
      <c r="U158" s="8">
        <v>23</v>
      </c>
      <c r="V158" s="8">
        <v>39</v>
      </c>
      <c r="W158" s="8">
        <v>61</v>
      </c>
      <c r="X158" s="8">
        <v>31</v>
      </c>
      <c r="Z158" s="9">
        <v>154</v>
      </c>
      <c r="AA158" s="8">
        <v>34.5</v>
      </c>
      <c r="AB158" s="8">
        <v>58.5</v>
      </c>
      <c r="AC158" s="8">
        <v>91.5</v>
      </c>
      <c r="AD158" s="8">
        <v>46.5</v>
      </c>
    </row>
    <row r="159" spans="8:30" x14ac:dyDescent="0.2">
      <c r="H159" s="6">
        <v>155</v>
      </c>
      <c r="I159" s="7">
        <v>23</v>
      </c>
      <c r="J159" s="7">
        <v>39</v>
      </c>
      <c r="K159" s="7">
        <v>62</v>
      </c>
      <c r="L159" s="7">
        <v>31</v>
      </c>
      <c r="N159" s="6">
        <v>155</v>
      </c>
      <c r="O159" s="6">
        <f t="shared" si="11"/>
        <v>34.5</v>
      </c>
      <c r="P159" s="6">
        <f t="shared" si="12"/>
        <v>58.5</v>
      </c>
      <c r="Q159" s="6">
        <f t="shared" si="13"/>
        <v>93</v>
      </c>
      <c r="R159" s="6">
        <f t="shared" si="14"/>
        <v>46.5</v>
      </c>
      <c r="T159" s="9">
        <v>155</v>
      </c>
      <c r="U159" s="8">
        <v>23</v>
      </c>
      <c r="V159" s="8">
        <v>39</v>
      </c>
      <c r="W159" s="8">
        <v>62</v>
      </c>
      <c r="X159" s="8">
        <v>31</v>
      </c>
      <c r="Z159" s="9">
        <v>155</v>
      </c>
      <c r="AA159" s="8">
        <v>34.5</v>
      </c>
      <c r="AB159" s="8">
        <v>58.5</v>
      </c>
      <c r="AC159" s="8">
        <v>93</v>
      </c>
      <c r="AD159" s="8">
        <v>46.5</v>
      </c>
    </row>
    <row r="160" spans="8:30" x14ac:dyDescent="0.2">
      <c r="H160" s="6">
        <v>156</v>
      </c>
      <c r="I160" s="7">
        <v>23</v>
      </c>
      <c r="J160" s="7">
        <v>39</v>
      </c>
      <c r="K160" s="7">
        <v>63</v>
      </c>
      <c r="L160" s="7">
        <v>31</v>
      </c>
      <c r="N160" s="6">
        <v>156</v>
      </c>
      <c r="O160" s="6">
        <f t="shared" si="11"/>
        <v>34.5</v>
      </c>
      <c r="P160" s="6">
        <f t="shared" si="12"/>
        <v>58.5</v>
      </c>
      <c r="Q160" s="6">
        <f t="shared" si="13"/>
        <v>94.5</v>
      </c>
      <c r="R160" s="6">
        <f t="shared" si="14"/>
        <v>46.5</v>
      </c>
      <c r="T160" s="9">
        <v>156</v>
      </c>
      <c r="U160" s="8">
        <v>23</v>
      </c>
      <c r="V160" s="8">
        <v>39</v>
      </c>
      <c r="W160" s="8">
        <v>63</v>
      </c>
      <c r="X160" s="8">
        <v>31</v>
      </c>
      <c r="Z160" s="9">
        <v>156</v>
      </c>
      <c r="AA160" s="8">
        <v>34.5</v>
      </c>
      <c r="AB160" s="8">
        <v>58.5</v>
      </c>
      <c r="AC160" s="8">
        <v>94.5</v>
      </c>
      <c r="AD160" s="8">
        <v>46.5</v>
      </c>
    </row>
    <row r="161" spans="8:30" x14ac:dyDescent="0.2">
      <c r="H161" s="6">
        <v>157</v>
      </c>
      <c r="I161" s="7">
        <v>24</v>
      </c>
      <c r="J161" s="7">
        <v>39</v>
      </c>
      <c r="K161" s="7">
        <v>63</v>
      </c>
      <c r="L161" s="7">
        <v>31</v>
      </c>
      <c r="N161" s="6">
        <v>157</v>
      </c>
      <c r="O161" s="6">
        <f t="shared" si="11"/>
        <v>36</v>
      </c>
      <c r="P161" s="6">
        <f t="shared" si="12"/>
        <v>58.5</v>
      </c>
      <c r="Q161" s="6">
        <f t="shared" si="13"/>
        <v>94.5</v>
      </c>
      <c r="R161" s="6">
        <f t="shared" si="14"/>
        <v>46.5</v>
      </c>
      <c r="T161" s="9">
        <v>157</v>
      </c>
      <c r="U161" s="8">
        <v>24</v>
      </c>
      <c r="V161" s="8">
        <v>39</v>
      </c>
      <c r="W161" s="8">
        <v>63</v>
      </c>
      <c r="X161" s="8">
        <v>31</v>
      </c>
      <c r="Z161" s="9">
        <v>157</v>
      </c>
      <c r="AA161" s="8">
        <v>36</v>
      </c>
      <c r="AB161" s="8">
        <v>58.5</v>
      </c>
      <c r="AC161" s="8">
        <v>94.5</v>
      </c>
      <c r="AD161" s="8">
        <v>46.5</v>
      </c>
    </row>
    <row r="162" spans="8:30" x14ac:dyDescent="0.2">
      <c r="H162" s="6">
        <v>158</v>
      </c>
      <c r="I162" s="7">
        <v>24</v>
      </c>
      <c r="J162" s="7">
        <v>40</v>
      </c>
      <c r="K162" s="7">
        <v>63</v>
      </c>
      <c r="L162" s="7">
        <v>31</v>
      </c>
      <c r="N162" s="6">
        <v>158</v>
      </c>
      <c r="O162" s="6">
        <f t="shared" si="11"/>
        <v>36</v>
      </c>
      <c r="P162" s="6">
        <f t="shared" si="12"/>
        <v>60</v>
      </c>
      <c r="Q162" s="6">
        <f t="shared" si="13"/>
        <v>94.5</v>
      </c>
      <c r="R162" s="6">
        <f t="shared" si="14"/>
        <v>46.5</v>
      </c>
      <c r="T162" s="9">
        <v>158</v>
      </c>
      <c r="U162" s="8">
        <v>24</v>
      </c>
      <c r="V162" s="8">
        <v>40</v>
      </c>
      <c r="W162" s="8">
        <v>63</v>
      </c>
      <c r="X162" s="8">
        <v>31</v>
      </c>
      <c r="Z162" s="9">
        <v>158</v>
      </c>
      <c r="AA162" s="8">
        <v>36</v>
      </c>
      <c r="AB162" s="8">
        <v>60</v>
      </c>
      <c r="AC162" s="8">
        <v>94.5</v>
      </c>
      <c r="AD162" s="8">
        <v>46.5</v>
      </c>
    </row>
    <row r="163" spans="8:30" x14ac:dyDescent="0.2">
      <c r="H163" s="6">
        <v>159</v>
      </c>
      <c r="I163" s="7">
        <v>24</v>
      </c>
      <c r="J163" s="7">
        <v>40</v>
      </c>
      <c r="K163" s="7">
        <v>64</v>
      </c>
      <c r="L163" s="7">
        <v>31</v>
      </c>
      <c r="N163" s="6">
        <v>159</v>
      </c>
      <c r="O163" s="6">
        <f t="shared" si="11"/>
        <v>36</v>
      </c>
      <c r="P163" s="6">
        <f t="shared" si="12"/>
        <v>60</v>
      </c>
      <c r="Q163" s="6">
        <f t="shared" si="13"/>
        <v>96</v>
      </c>
      <c r="R163" s="6">
        <f t="shared" si="14"/>
        <v>46.5</v>
      </c>
      <c r="T163" s="9">
        <v>159</v>
      </c>
      <c r="U163" s="8">
        <v>24</v>
      </c>
      <c r="V163" s="8">
        <v>40</v>
      </c>
      <c r="W163" s="8">
        <v>64</v>
      </c>
      <c r="X163" s="8">
        <v>31</v>
      </c>
      <c r="Z163" s="9">
        <v>159</v>
      </c>
      <c r="AA163" s="8">
        <v>36</v>
      </c>
      <c r="AB163" s="8">
        <v>60</v>
      </c>
      <c r="AC163" s="8">
        <v>96</v>
      </c>
      <c r="AD163" s="8">
        <v>46.5</v>
      </c>
    </row>
    <row r="164" spans="8:30" x14ac:dyDescent="0.2">
      <c r="H164" s="6">
        <v>160</v>
      </c>
      <c r="I164" s="7">
        <v>24</v>
      </c>
      <c r="J164" s="7">
        <v>40</v>
      </c>
      <c r="K164" s="7">
        <v>64</v>
      </c>
      <c r="L164" s="7">
        <v>32</v>
      </c>
      <c r="N164" s="6">
        <v>160</v>
      </c>
      <c r="O164" s="6">
        <f t="shared" si="11"/>
        <v>36</v>
      </c>
      <c r="P164" s="6">
        <f t="shared" si="12"/>
        <v>60</v>
      </c>
      <c r="Q164" s="6">
        <f t="shared" si="13"/>
        <v>96</v>
      </c>
      <c r="R164" s="6">
        <f t="shared" si="14"/>
        <v>48</v>
      </c>
      <c r="T164" s="9">
        <v>160</v>
      </c>
      <c r="U164" s="8">
        <v>24</v>
      </c>
      <c r="V164" s="8">
        <v>40</v>
      </c>
      <c r="W164" s="8">
        <v>64</v>
      </c>
      <c r="X164" s="8">
        <v>32</v>
      </c>
      <c r="Z164" s="9">
        <v>160</v>
      </c>
      <c r="AA164" s="8">
        <v>36</v>
      </c>
      <c r="AB164" s="8">
        <v>60</v>
      </c>
      <c r="AC164" s="8">
        <v>96</v>
      </c>
      <c r="AD164" s="8">
        <v>48</v>
      </c>
    </row>
    <row r="165" spans="8:30" x14ac:dyDescent="0.2">
      <c r="H165" s="6">
        <v>161</v>
      </c>
      <c r="I165" s="7">
        <v>24</v>
      </c>
      <c r="J165" s="7">
        <v>40</v>
      </c>
      <c r="K165" s="7">
        <v>65</v>
      </c>
      <c r="L165" s="7">
        <v>32</v>
      </c>
      <c r="N165" s="6">
        <v>161</v>
      </c>
      <c r="O165" s="6">
        <f t="shared" si="11"/>
        <v>36</v>
      </c>
      <c r="P165" s="6">
        <f t="shared" si="12"/>
        <v>60</v>
      </c>
      <c r="Q165" s="6">
        <f t="shared" si="13"/>
        <v>97.5</v>
      </c>
      <c r="R165" s="6">
        <f t="shared" si="14"/>
        <v>48</v>
      </c>
      <c r="T165" s="9">
        <v>161</v>
      </c>
      <c r="U165" s="8">
        <v>24</v>
      </c>
      <c r="V165" s="8">
        <v>40</v>
      </c>
      <c r="W165" s="8">
        <v>65</v>
      </c>
      <c r="X165" s="8">
        <v>32</v>
      </c>
      <c r="Z165" s="9">
        <v>161</v>
      </c>
      <c r="AA165" s="8">
        <v>36</v>
      </c>
      <c r="AB165" s="8">
        <v>60</v>
      </c>
      <c r="AC165" s="8">
        <v>97.5</v>
      </c>
      <c r="AD165" s="8">
        <v>48</v>
      </c>
    </row>
    <row r="166" spans="8:30" x14ac:dyDescent="0.2">
      <c r="H166" s="6">
        <v>162</v>
      </c>
      <c r="I166" s="7">
        <v>24</v>
      </c>
      <c r="J166" s="7">
        <v>41</v>
      </c>
      <c r="K166" s="7">
        <v>65</v>
      </c>
      <c r="L166" s="7">
        <v>32</v>
      </c>
      <c r="N166" s="6">
        <v>162</v>
      </c>
      <c r="O166" s="6">
        <f t="shared" si="11"/>
        <v>36</v>
      </c>
      <c r="P166" s="6">
        <f t="shared" si="12"/>
        <v>61.5</v>
      </c>
      <c r="Q166" s="6">
        <f t="shared" si="13"/>
        <v>97.5</v>
      </c>
      <c r="R166" s="6">
        <f t="shared" si="14"/>
        <v>48</v>
      </c>
      <c r="T166" s="9">
        <v>162</v>
      </c>
      <c r="U166" s="8">
        <v>24</v>
      </c>
      <c r="V166" s="8">
        <v>41</v>
      </c>
      <c r="W166" s="8">
        <v>65</v>
      </c>
      <c r="X166" s="8">
        <v>32</v>
      </c>
      <c r="Z166" s="9">
        <v>162</v>
      </c>
      <c r="AA166" s="8">
        <v>36</v>
      </c>
      <c r="AB166" s="8">
        <v>61.5</v>
      </c>
      <c r="AC166" s="8">
        <v>97.5</v>
      </c>
      <c r="AD166" s="8">
        <v>48</v>
      </c>
    </row>
    <row r="167" spans="8:30" x14ac:dyDescent="0.2">
      <c r="H167" s="6">
        <v>163</v>
      </c>
      <c r="I167" s="7">
        <v>24</v>
      </c>
      <c r="J167" s="7">
        <v>41</v>
      </c>
      <c r="K167" s="7">
        <v>65</v>
      </c>
      <c r="L167" s="7">
        <v>33</v>
      </c>
      <c r="N167" s="6">
        <v>163</v>
      </c>
      <c r="O167" s="6">
        <f t="shared" si="11"/>
        <v>36</v>
      </c>
      <c r="P167" s="6">
        <f t="shared" si="12"/>
        <v>61.5</v>
      </c>
      <c r="Q167" s="6">
        <f t="shared" si="13"/>
        <v>97.5</v>
      </c>
      <c r="R167" s="6">
        <f t="shared" si="14"/>
        <v>49.5</v>
      </c>
      <c r="T167" s="9">
        <v>163</v>
      </c>
      <c r="U167" s="8">
        <v>24</v>
      </c>
      <c r="V167" s="8">
        <v>41</v>
      </c>
      <c r="W167" s="8">
        <v>65</v>
      </c>
      <c r="X167" s="8">
        <v>33</v>
      </c>
      <c r="Z167" s="9">
        <v>163</v>
      </c>
      <c r="AA167" s="8">
        <v>36</v>
      </c>
      <c r="AB167" s="8">
        <v>61.5</v>
      </c>
      <c r="AC167" s="8">
        <v>97.5</v>
      </c>
      <c r="AD167" s="8">
        <v>49.5</v>
      </c>
    </row>
    <row r="168" spans="8:30" x14ac:dyDescent="0.2">
      <c r="H168" s="6">
        <v>164</v>
      </c>
      <c r="I168" s="7">
        <v>25</v>
      </c>
      <c r="J168" s="7">
        <v>41</v>
      </c>
      <c r="K168" s="7">
        <v>65</v>
      </c>
      <c r="L168" s="7">
        <v>33</v>
      </c>
      <c r="N168" s="6">
        <v>164</v>
      </c>
      <c r="O168" s="6">
        <f t="shared" si="11"/>
        <v>37.5</v>
      </c>
      <c r="P168" s="6">
        <f t="shared" si="12"/>
        <v>61.5</v>
      </c>
      <c r="Q168" s="6">
        <f t="shared" si="13"/>
        <v>97.5</v>
      </c>
      <c r="R168" s="6">
        <f t="shared" si="14"/>
        <v>49.5</v>
      </c>
      <c r="T168" s="9">
        <v>164</v>
      </c>
      <c r="U168" s="8">
        <v>25</v>
      </c>
      <c r="V168" s="8">
        <v>41</v>
      </c>
      <c r="W168" s="8">
        <v>65</v>
      </c>
      <c r="X168" s="8">
        <v>33</v>
      </c>
      <c r="Z168" s="9">
        <v>164</v>
      </c>
      <c r="AA168" s="8">
        <v>37.5</v>
      </c>
      <c r="AB168" s="8">
        <v>61.5</v>
      </c>
      <c r="AC168" s="8">
        <v>97.5</v>
      </c>
      <c r="AD168" s="8">
        <v>49.5</v>
      </c>
    </row>
    <row r="169" spans="8:30" x14ac:dyDescent="0.2">
      <c r="H169" s="6">
        <v>165</v>
      </c>
      <c r="I169" s="7">
        <v>25</v>
      </c>
      <c r="J169" s="7">
        <v>41</v>
      </c>
      <c r="K169" s="7">
        <v>66</v>
      </c>
      <c r="L169" s="7">
        <v>33</v>
      </c>
      <c r="N169" s="6">
        <v>165</v>
      </c>
      <c r="O169" s="6">
        <f t="shared" si="11"/>
        <v>37.5</v>
      </c>
      <c r="P169" s="6">
        <f t="shared" si="12"/>
        <v>61.5</v>
      </c>
      <c r="Q169" s="6">
        <f t="shared" si="13"/>
        <v>99</v>
      </c>
      <c r="R169" s="6">
        <f t="shared" si="14"/>
        <v>49.5</v>
      </c>
      <c r="T169" s="9">
        <v>165</v>
      </c>
      <c r="U169" s="8">
        <v>25</v>
      </c>
      <c r="V169" s="8">
        <v>41</v>
      </c>
      <c r="W169" s="8">
        <v>66</v>
      </c>
      <c r="X169" s="8">
        <v>33</v>
      </c>
      <c r="Z169" s="9">
        <v>165</v>
      </c>
      <c r="AA169" s="8">
        <v>37.5</v>
      </c>
      <c r="AB169" s="8">
        <v>61.5</v>
      </c>
      <c r="AC169" s="8">
        <v>99</v>
      </c>
      <c r="AD169" s="8">
        <v>49.5</v>
      </c>
    </row>
    <row r="170" spans="8:30" x14ac:dyDescent="0.2">
      <c r="H170" s="6">
        <v>166</v>
      </c>
      <c r="I170" s="7">
        <v>25</v>
      </c>
      <c r="J170" s="7">
        <v>42</v>
      </c>
      <c r="K170" s="7">
        <v>66</v>
      </c>
      <c r="L170" s="7">
        <v>33</v>
      </c>
      <c r="N170" s="6">
        <v>166</v>
      </c>
      <c r="O170" s="6">
        <f t="shared" si="11"/>
        <v>37.5</v>
      </c>
      <c r="P170" s="6">
        <f t="shared" si="12"/>
        <v>63</v>
      </c>
      <c r="Q170" s="6">
        <f t="shared" si="13"/>
        <v>99</v>
      </c>
      <c r="R170" s="6">
        <f t="shared" si="14"/>
        <v>49.5</v>
      </c>
      <c r="T170" s="9">
        <v>166</v>
      </c>
      <c r="U170" s="8">
        <v>25</v>
      </c>
      <c r="V170" s="8">
        <v>42</v>
      </c>
      <c r="W170" s="8">
        <v>66</v>
      </c>
      <c r="X170" s="8">
        <v>33</v>
      </c>
      <c r="Z170" s="9">
        <v>166</v>
      </c>
      <c r="AA170" s="8">
        <v>37.5</v>
      </c>
      <c r="AB170" s="8">
        <v>63</v>
      </c>
      <c r="AC170" s="8">
        <v>99</v>
      </c>
      <c r="AD170" s="8">
        <v>49.5</v>
      </c>
    </row>
    <row r="171" spans="8:30" x14ac:dyDescent="0.2">
      <c r="H171" s="6">
        <v>167</v>
      </c>
      <c r="I171" s="7">
        <v>25</v>
      </c>
      <c r="J171" s="7">
        <v>42</v>
      </c>
      <c r="K171" s="7">
        <v>67</v>
      </c>
      <c r="L171" s="7">
        <v>33</v>
      </c>
      <c r="N171" s="6">
        <v>167</v>
      </c>
      <c r="O171" s="6">
        <f t="shared" si="11"/>
        <v>37.5</v>
      </c>
      <c r="P171" s="6">
        <f t="shared" si="12"/>
        <v>63</v>
      </c>
      <c r="Q171" s="6">
        <f t="shared" si="13"/>
        <v>100.5</v>
      </c>
      <c r="R171" s="6">
        <f t="shared" si="14"/>
        <v>49.5</v>
      </c>
      <c r="T171" s="9">
        <v>167</v>
      </c>
      <c r="U171" s="8">
        <v>25</v>
      </c>
      <c r="V171" s="8">
        <v>42</v>
      </c>
      <c r="W171" s="8">
        <v>67</v>
      </c>
      <c r="X171" s="8">
        <v>33</v>
      </c>
      <c r="Z171" s="9">
        <v>167</v>
      </c>
      <c r="AA171" s="8">
        <v>37.5</v>
      </c>
      <c r="AB171" s="8">
        <v>63</v>
      </c>
      <c r="AC171" s="8">
        <v>100.5</v>
      </c>
      <c r="AD171" s="8">
        <v>49.5</v>
      </c>
    </row>
    <row r="172" spans="8:30" x14ac:dyDescent="0.2">
      <c r="H172" s="6">
        <v>168</v>
      </c>
      <c r="I172" s="7">
        <v>25</v>
      </c>
      <c r="J172" s="7">
        <v>42</v>
      </c>
      <c r="K172" s="7">
        <v>67</v>
      </c>
      <c r="L172" s="7">
        <v>34</v>
      </c>
      <c r="N172" s="6">
        <v>168</v>
      </c>
      <c r="O172" s="6">
        <f t="shared" si="11"/>
        <v>37.5</v>
      </c>
      <c r="P172" s="6">
        <f t="shared" si="12"/>
        <v>63</v>
      </c>
      <c r="Q172" s="6">
        <f t="shared" si="13"/>
        <v>100.5</v>
      </c>
      <c r="R172" s="6">
        <f t="shared" si="14"/>
        <v>51</v>
      </c>
      <c r="T172" s="9">
        <v>168</v>
      </c>
      <c r="U172" s="8">
        <v>25</v>
      </c>
      <c r="V172" s="8">
        <v>42</v>
      </c>
      <c r="W172" s="8">
        <v>67</v>
      </c>
      <c r="X172" s="8">
        <v>34</v>
      </c>
      <c r="Z172" s="9">
        <v>168</v>
      </c>
      <c r="AA172" s="8">
        <v>37.5</v>
      </c>
      <c r="AB172" s="8">
        <v>63</v>
      </c>
      <c r="AC172" s="8">
        <v>100.5</v>
      </c>
      <c r="AD172" s="8">
        <v>51</v>
      </c>
    </row>
    <row r="173" spans="8:30" x14ac:dyDescent="0.2">
      <c r="H173" s="6">
        <v>169</v>
      </c>
      <c r="I173" s="7">
        <v>25</v>
      </c>
      <c r="J173" s="7">
        <v>42</v>
      </c>
      <c r="K173" s="7">
        <v>68</v>
      </c>
      <c r="L173" s="7">
        <v>34</v>
      </c>
      <c r="N173" s="6">
        <v>169</v>
      </c>
      <c r="O173" s="6">
        <f t="shared" si="11"/>
        <v>37.5</v>
      </c>
      <c r="P173" s="6">
        <f t="shared" si="12"/>
        <v>63</v>
      </c>
      <c r="Q173" s="6">
        <f t="shared" si="13"/>
        <v>102</v>
      </c>
      <c r="R173" s="6">
        <f t="shared" si="14"/>
        <v>51</v>
      </c>
      <c r="T173" s="9">
        <v>169</v>
      </c>
      <c r="U173" s="8">
        <v>25</v>
      </c>
      <c r="V173" s="8">
        <v>42</v>
      </c>
      <c r="W173" s="8">
        <v>68</v>
      </c>
      <c r="X173" s="8">
        <v>34</v>
      </c>
      <c r="Z173" s="9">
        <v>169</v>
      </c>
      <c r="AA173" s="8">
        <v>37.5</v>
      </c>
      <c r="AB173" s="8">
        <v>63</v>
      </c>
      <c r="AC173" s="8">
        <v>102</v>
      </c>
      <c r="AD173" s="8">
        <v>51</v>
      </c>
    </row>
    <row r="174" spans="8:30" x14ac:dyDescent="0.2">
      <c r="H174" s="6">
        <v>170</v>
      </c>
      <c r="I174" s="7">
        <v>26</v>
      </c>
      <c r="J174" s="7">
        <v>42</v>
      </c>
      <c r="K174" s="7">
        <v>68</v>
      </c>
      <c r="L174" s="7">
        <v>34</v>
      </c>
      <c r="N174" s="6">
        <v>170</v>
      </c>
      <c r="O174" s="6">
        <f t="shared" si="11"/>
        <v>39</v>
      </c>
      <c r="P174" s="6">
        <f t="shared" si="12"/>
        <v>63</v>
      </c>
      <c r="Q174" s="6">
        <f t="shared" si="13"/>
        <v>102</v>
      </c>
      <c r="R174" s="6">
        <f t="shared" si="14"/>
        <v>51</v>
      </c>
      <c r="T174" s="9">
        <v>170</v>
      </c>
      <c r="U174" s="8">
        <v>26</v>
      </c>
      <c r="V174" s="8">
        <v>42</v>
      </c>
      <c r="W174" s="8">
        <v>68</v>
      </c>
      <c r="X174" s="8">
        <v>34</v>
      </c>
      <c r="Z174" s="9">
        <v>170</v>
      </c>
      <c r="AA174" s="8">
        <v>39</v>
      </c>
      <c r="AB174" s="8">
        <v>63</v>
      </c>
      <c r="AC174" s="8">
        <v>102</v>
      </c>
      <c r="AD174" s="8">
        <v>51</v>
      </c>
    </row>
    <row r="175" spans="8:30" x14ac:dyDescent="0.2">
      <c r="H175" s="6">
        <v>171</v>
      </c>
      <c r="I175" s="7">
        <v>26</v>
      </c>
      <c r="J175" s="7">
        <v>43</v>
      </c>
      <c r="K175" s="7">
        <v>68</v>
      </c>
      <c r="L175" s="7">
        <v>34</v>
      </c>
      <c r="N175" s="6">
        <v>171</v>
      </c>
      <c r="O175" s="6">
        <f t="shared" si="11"/>
        <v>39</v>
      </c>
      <c r="P175" s="6">
        <f t="shared" si="12"/>
        <v>64.5</v>
      </c>
      <c r="Q175" s="6">
        <f t="shared" si="13"/>
        <v>102</v>
      </c>
      <c r="R175" s="6">
        <f t="shared" si="14"/>
        <v>51</v>
      </c>
      <c r="T175" s="9">
        <v>171</v>
      </c>
      <c r="U175" s="8">
        <v>26</v>
      </c>
      <c r="V175" s="8">
        <v>43</v>
      </c>
      <c r="W175" s="8">
        <v>68</v>
      </c>
      <c r="X175" s="8">
        <v>34</v>
      </c>
      <c r="Z175" s="9">
        <v>171</v>
      </c>
      <c r="AA175" s="8">
        <v>39</v>
      </c>
      <c r="AB175" s="8">
        <v>64.5</v>
      </c>
      <c r="AC175" s="8">
        <v>102</v>
      </c>
      <c r="AD175" s="8">
        <v>51</v>
      </c>
    </row>
    <row r="176" spans="8:30" x14ac:dyDescent="0.2">
      <c r="H176" s="6">
        <v>172</v>
      </c>
      <c r="I176" s="7">
        <v>26</v>
      </c>
      <c r="J176" s="7">
        <v>43</v>
      </c>
      <c r="K176" s="7">
        <v>69</v>
      </c>
      <c r="L176" s="7">
        <v>34</v>
      </c>
      <c r="N176" s="6">
        <v>172</v>
      </c>
      <c r="O176" s="6">
        <f t="shared" si="11"/>
        <v>39</v>
      </c>
      <c r="P176" s="6">
        <f t="shared" si="12"/>
        <v>64.5</v>
      </c>
      <c r="Q176" s="6">
        <f t="shared" si="13"/>
        <v>103.5</v>
      </c>
      <c r="R176" s="6">
        <f t="shared" si="14"/>
        <v>51</v>
      </c>
      <c r="T176" s="9">
        <v>172</v>
      </c>
      <c r="U176" s="8">
        <v>26</v>
      </c>
      <c r="V176" s="8">
        <v>43</v>
      </c>
      <c r="W176" s="8">
        <v>69</v>
      </c>
      <c r="X176" s="8">
        <v>34</v>
      </c>
      <c r="Z176" s="9">
        <v>172</v>
      </c>
      <c r="AA176" s="8">
        <v>39</v>
      </c>
      <c r="AB176" s="8">
        <v>64.5</v>
      </c>
      <c r="AC176" s="8">
        <v>103.5</v>
      </c>
      <c r="AD176" s="8">
        <v>51</v>
      </c>
    </row>
    <row r="177" spans="8:30" x14ac:dyDescent="0.2">
      <c r="H177" s="6">
        <v>173</v>
      </c>
      <c r="I177" s="7">
        <v>26</v>
      </c>
      <c r="J177" s="7">
        <v>43</v>
      </c>
      <c r="K177" s="7">
        <v>69</v>
      </c>
      <c r="L177" s="7">
        <v>35</v>
      </c>
      <c r="N177" s="6">
        <v>173</v>
      </c>
      <c r="O177" s="6">
        <f t="shared" si="11"/>
        <v>39</v>
      </c>
      <c r="P177" s="6">
        <f t="shared" si="12"/>
        <v>64.5</v>
      </c>
      <c r="Q177" s="6">
        <f t="shared" si="13"/>
        <v>103.5</v>
      </c>
      <c r="R177" s="6">
        <f t="shared" si="14"/>
        <v>52.5</v>
      </c>
      <c r="T177" s="9">
        <v>173</v>
      </c>
      <c r="U177" s="8">
        <v>26</v>
      </c>
      <c r="V177" s="8">
        <v>43</v>
      </c>
      <c r="W177" s="8">
        <v>69</v>
      </c>
      <c r="X177" s="8">
        <v>35</v>
      </c>
      <c r="Z177" s="9">
        <v>173</v>
      </c>
      <c r="AA177" s="8">
        <v>39</v>
      </c>
      <c r="AB177" s="8">
        <v>64.5</v>
      </c>
      <c r="AC177" s="8">
        <v>103.5</v>
      </c>
      <c r="AD177" s="8">
        <v>52.5</v>
      </c>
    </row>
    <row r="178" spans="8:30" x14ac:dyDescent="0.2">
      <c r="H178" s="6">
        <v>174</v>
      </c>
      <c r="I178" s="7">
        <v>26</v>
      </c>
      <c r="J178" s="7">
        <v>44</v>
      </c>
      <c r="K178" s="7">
        <v>69</v>
      </c>
      <c r="L178" s="7">
        <v>35</v>
      </c>
      <c r="N178" s="6">
        <v>174</v>
      </c>
      <c r="O178" s="6">
        <f t="shared" si="11"/>
        <v>39</v>
      </c>
      <c r="P178" s="6">
        <f t="shared" si="12"/>
        <v>66</v>
      </c>
      <c r="Q178" s="6">
        <f t="shared" si="13"/>
        <v>103.5</v>
      </c>
      <c r="R178" s="6">
        <f t="shared" si="14"/>
        <v>52.5</v>
      </c>
      <c r="T178" s="9">
        <v>174</v>
      </c>
      <c r="U178" s="8">
        <v>26</v>
      </c>
      <c r="V178" s="8">
        <v>44</v>
      </c>
      <c r="W178" s="8">
        <v>69</v>
      </c>
      <c r="X178" s="8">
        <v>35</v>
      </c>
      <c r="Z178" s="9">
        <v>174</v>
      </c>
      <c r="AA178" s="8">
        <v>39</v>
      </c>
      <c r="AB178" s="8">
        <v>66</v>
      </c>
      <c r="AC178" s="8">
        <v>103.5</v>
      </c>
      <c r="AD178" s="8">
        <v>52.5</v>
      </c>
    </row>
    <row r="179" spans="8:30" x14ac:dyDescent="0.2">
      <c r="H179" s="6">
        <v>175</v>
      </c>
      <c r="I179" s="7">
        <v>26</v>
      </c>
      <c r="J179" s="7">
        <v>44</v>
      </c>
      <c r="K179" s="7">
        <v>70</v>
      </c>
      <c r="L179" s="7">
        <v>35</v>
      </c>
      <c r="N179" s="6">
        <v>175</v>
      </c>
      <c r="O179" s="6">
        <f t="shared" si="11"/>
        <v>39</v>
      </c>
      <c r="P179" s="6">
        <f t="shared" si="12"/>
        <v>66</v>
      </c>
      <c r="Q179" s="6">
        <f t="shared" si="13"/>
        <v>105</v>
      </c>
      <c r="R179" s="6">
        <f t="shared" si="14"/>
        <v>52.5</v>
      </c>
      <c r="T179" s="9">
        <v>175</v>
      </c>
      <c r="U179" s="8">
        <v>26</v>
      </c>
      <c r="V179" s="8">
        <v>44</v>
      </c>
      <c r="W179" s="8">
        <v>70</v>
      </c>
      <c r="X179" s="8">
        <v>35</v>
      </c>
      <c r="Z179" s="9">
        <v>175</v>
      </c>
      <c r="AA179" s="8">
        <v>39</v>
      </c>
      <c r="AB179" s="8">
        <v>66</v>
      </c>
      <c r="AC179" s="8">
        <v>105</v>
      </c>
      <c r="AD179" s="8">
        <v>52.5</v>
      </c>
    </row>
    <row r="180" spans="8:30" x14ac:dyDescent="0.2">
      <c r="H180" s="6">
        <v>176</v>
      </c>
      <c r="I180" s="7">
        <v>26</v>
      </c>
      <c r="J180" s="7">
        <v>44</v>
      </c>
      <c r="K180" s="7">
        <v>71</v>
      </c>
      <c r="L180" s="7">
        <v>35</v>
      </c>
      <c r="N180" s="6">
        <v>176</v>
      </c>
      <c r="O180" s="6">
        <f t="shared" si="11"/>
        <v>39</v>
      </c>
      <c r="P180" s="6">
        <f t="shared" si="12"/>
        <v>66</v>
      </c>
      <c r="Q180" s="6">
        <f t="shared" si="13"/>
        <v>106.5</v>
      </c>
      <c r="R180" s="6">
        <f t="shared" si="14"/>
        <v>52.5</v>
      </c>
      <c r="T180" s="9">
        <v>176</v>
      </c>
      <c r="U180" s="8">
        <v>26</v>
      </c>
      <c r="V180" s="8">
        <v>44</v>
      </c>
      <c r="W180" s="8">
        <v>71</v>
      </c>
      <c r="X180" s="8">
        <v>35</v>
      </c>
      <c r="Z180" s="9">
        <v>176</v>
      </c>
      <c r="AA180" s="8">
        <v>39</v>
      </c>
      <c r="AB180" s="8">
        <v>66</v>
      </c>
      <c r="AC180" s="8">
        <v>106.5</v>
      </c>
      <c r="AD180" s="8">
        <v>52.5</v>
      </c>
    </row>
    <row r="181" spans="8:30" x14ac:dyDescent="0.2">
      <c r="H181" s="6">
        <v>177</v>
      </c>
      <c r="I181" s="7">
        <v>27</v>
      </c>
      <c r="J181" s="7">
        <v>44</v>
      </c>
      <c r="K181" s="7">
        <v>71</v>
      </c>
      <c r="L181" s="7">
        <v>35</v>
      </c>
      <c r="N181" s="6">
        <v>177</v>
      </c>
      <c r="O181" s="6">
        <f t="shared" si="11"/>
        <v>40.5</v>
      </c>
      <c r="P181" s="6">
        <f t="shared" si="12"/>
        <v>66</v>
      </c>
      <c r="Q181" s="6">
        <f t="shared" si="13"/>
        <v>106.5</v>
      </c>
      <c r="R181" s="6">
        <f t="shared" si="14"/>
        <v>52.5</v>
      </c>
      <c r="T181" s="9">
        <v>177</v>
      </c>
      <c r="U181" s="8">
        <v>27</v>
      </c>
      <c r="V181" s="8">
        <v>44</v>
      </c>
      <c r="W181" s="8">
        <v>71</v>
      </c>
      <c r="X181" s="8">
        <v>35</v>
      </c>
      <c r="Z181" s="9">
        <v>177</v>
      </c>
      <c r="AA181" s="8">
        <v>40.5</v>
      </c>
      <c r="AB181" s="8">
        <v>66</v>
      </c>
      <c r="AC181" s="8">
        <v>106.5</v>
      </c>
      <c r="AD181" s="8">
        <v>52.5</v>
      </c>
    </row>
    <row r="182" spans="8:30" x14ac:dyDescent="0.2">
      <c r="H182" s="6">
        <v>178</v>
      </c>
      <c r="I182" s="7">
        <v>27</v>
      </c>
      <c r="J182" s="7">
        <v>45</v>
      </c>
      <c r="K182" s="7">
        <v>71</v>
      </c>
      <c r="L182" s="7">
        <v>35</v>
      </c>
      <c r="N182" s="6">
        <v>178</v>
      </c>
      <c r="O182" s="6">
        <f t="shared" si="11"/>
        <v>40.5</v>
      </c>
      <c r="P182" s="6">
        <f t="shared" si="12"/>
        <v>67.5</v>
      </c>
      <c r="Q182" s="6">
        <f t="shared" si="13"/>
        <v>106.5</v>
      </c>
      <c r="R182" s="6">
        <f t="shared" si="14"/>
        <v>52.5</v>
      </c>
      <c r="T182" s="9">
        <v>178</v>
      </c>
      <c r="U182" s="8">
        <v>27</v>
      </c>
      <c r="V182" s="8">
        <v>45</v>
      </c>
      <c r="W182" s="8">
        <v>71</v>
      </c>
      <c r="X182" s="8">
        <v>35</v>
      </c>
      <c r="Z182" s="9">
        <v>178</v>
      </c>
      <c r="AA182" s="8">
        <v>40.5</v>
      </c>
      <c r="AB182" s="8">
        <v>67.5</v>
      </c>
      <c r="AC182" s="8">
        <v>106.5</v>
      </c>
      <c r="AD182" s="8">
        <v>52.5</v>
      </c>
    </row>
    <row r="183" spans="8:30" x14ac:dyDescent="0.2">
      <c r="H183" s="6">
        <v>179</v>
      </c>
      <c r="I183" s="7">
        <v>27</v>
      </c>
      <c r="J183" s="7">
        <v>45</v>
      </c>
      <c r="K183" s="7">
        <v>72</v>
      </c>
      <c r="L183" s="7">
        <v>35</v>
      </c>
      <c r="N183" s="6">
        <v>179</v>
      </c>
      <c r="O183" s="6">
        <f t="shared" si="11"/>
        <v>40.5</v>
      </c>
      <c r="P183" s="6">
        <f t="shared" si="12"/>
        <v>67.5</v>
      </c>
      <c r="Q183" s="6">
        <f t="shared" si="13"/>
        <v>108</v>
      </c>
      <c r="R183" s="6">
        <f t="shared" si="14"/>
        <v>52.5</v>
      </c>
      <c r="T183" s="9">
        <v>179</v>
      </c>
      <c r="U183" s="8">
        <v>27</v>
      </c>
      <c r="V183" s="8">
        <v>45</v>
      </c>
      <c r="W183" s="8">
        <v>72</v>
      </c>
      <c r="X183" s="8">
        <v>35</v>
      </c>
      <c r="Z183" s="9">
        <v>179</v>
      </c>
      <c r="AA183" s="8">
        <v>40.5</v>
      </c>
      <c r="AB183" s="8">
        <v>67.5</v>
      </c>
      <c r="AC183" s="8">
        <v>108</v>
      </c>
      <c r="AD183" s="8">
        <v>52.5</v>
      </c>
    </row>
    <row r="184" spans="8:30" x14ac:dyDescent="0.2">
      <c r="H184" s="6">
        <v>180</v>
      </c>
      <c r="I184" s="7">
        <v>27</v>
      </c>
      <c r="J184" s="7">
        <v>45</v>
      </c>
      <c r="K184" s="7">
        <v>72</v>
      </c>
      <c r="L184" s="7">
        <v>36</v>
      </c>
      <c r="N184" s="6">
        <v>180</v>
      </c>
      <c r="O184" s="6">
        <f t="shared" si="11"/>
        <v>40.5</v>
      </c>
      <c r="P184" s="6">
        <f t="shared" si="12"/>
        <v>67.5</v>
      </c>
      <c r="Q184" s="6">
        <f t="shared" si="13"/>
        <v>108</v>
      </c>
      <c r="R184" s="6">
        <f t="shared" si="14"/>
        <v>54</v>
      </c>
      <c r="T184" s="9">
        <v>180</v>
      </c>
      <c r="U184" s="8">
        <v>27</v>
      </c>
      <c r="V184" s="8">
        <v>45</v>
      </c>
      <c r="W184" s="8">
        <v>72</v>
      </c>
      <c r="X184" s="8">
        <v>36</v>
      </c>
      <c r="Z184" s="9">
        <v>180</v>
      </c>
      <c r="AA184" s="8">
        <v>40.5</v>
      </c>
      <c r="AB184" s="8">
        <v>67.5</v>
      </c>
      <c r="AC184" s="8">
        <v>108</v>
      </c>
      <c r="AD184" s="8">
        <v>54</v>
      </c>
    </row>
    <row r="185" spans="8:30" x14ac:dyDescent="0.2">
      <c r="H185" s="6">
        <v>181</v>
      </c>
      <c r="I185" s="7">
        <v>27</v>
      </c>
      <c r="J185" s="7">
        <v>45</v>
      </c>
      <c r="K185" s="7">
        <v>73</v>
      </c>
      <c r="L185" s="7">
        <v>36</v>
      </c>
      <c r="N185" s="6">
        <v>181</v>
      </c>
      <c r="O185" s="6">
        <f t="shared" si="11"/>
        <v>40.5</v>
      </c>
      <c r="P185" s="6">
        <f t="shared" si="12"/>
        <v>67.5</v>
      </c>
      <c r="Q185" s="6">
        <f t="shared" si="13"/>
        <v>109.5</v>
      </c>
      <c r="R185" s="6">
        <f t="shared" si="14"/>
        <v>54</v>
      </c>
      <c r="T185" s="9">
        <v>181</v>
      </c>
      <c r="U185" s="8">
        <v>27</v>
      </c>
      <c r="V185" s="8">
        <v>45</v>
      </c>
      <c r="W185" s="8">
        <v>73</v>
      </c>
      <c r="X185" s="8">
        <v>36</v>
      </c>
      <c r="Z185" s="9">
        <v>181</v>
      </c>
      <c r="AA185" s="8">
        <v>40.5</v>
      </c>
      <c r="AB185" s="8">
        <v>67.5</v>
      </c>
      <c r="AC185" s="8">
        <v>109.5</v>
      </c>
      <c r="AD185" s="8">
        <v>54</v>
      </c>
    </row>
    <row r="186" spans="8:30" x14ac:dyDescent="0.2">
      <c r="H186" s="6">
        <v>182</v>
      </c>
      <c r="I186" s="7">
        <v>27</v>
      </c>
      <c r="J186" s="7">
        <v>46</v>
      </c>
      <c r="K186" s="7">
        <v>73</v>
      </c>
      <c r="L186" s="7">
        <v>36</v>
      </c>
      <c r="N186" s="6">
        <v>182</v>
      </c>
      <c r="O186" s="6">
        <f t="shared" si="11"/>
        <v>40.5</v>
      </c>
      <c r="P186" s="6">
        <f t="shared" si="12"/>
        <v>69</v>
      </c>
      <c r="Q186" s="6">
        <f t="shared" si="13"/>
        <v>109.5</v>
      </c>
      <c r="R186" s="6">
        <f t="shared" si="14"/>
        <v>54</v>
      </c>
      <c r="T186" s="9">
        <v>182</v>
      </c>
      <c r="U186" s="8">
        <v>27</v>
      </c>
      <c r="V186" s="8">
        <v>46</v>
      </c>
      <c r="W186" s="8">
        <v>73</v>
      </c>
      <c r="X186" s="8">
        <v>36</v>
      </c>
      <c r="Z186" s="9">
        <v>182</v>
      </c>
      <c r="AA186" s="8">
        <v>40.5</v>
      </c>
      <c r="AB186" s="8">
        <v>69</v>
      </c>
      <c r="AC186" s="8">
        <v>109.5</v>
      </c>
      <c r="AD186" s="8">
        <v>54</v>
      </c>
    </row>
    <row r="187" spans="8:30" x14ac:dyDescent="0.2">
      <c r="H187" s="6">
        <v>183</v>
      </c>
      <c r="I187" s="7">
        <v>27</v>
      </c>
      <c r="J187" s="7">
        <v>46</v>
      </c>
      <c r="K187" s="7">
        <v>73</v>
      </c>
      <c r="L187" s="7">
        <v>37</v>
      </c>
      <c r="N187" s="6">
        <v>183</v>
      </c>
      <c r="O187" s="6">
        <f t="shared" si="11"/>
        <v>40.5</v>
      </c>
      <c r="P187" s="6">
        <f t="shared" si="12"/>
        <v>69</v>
      </c>
      <c r="Q187" s="6">
        <f t="shared" si="13"/>
        <v>109.5</v>
      </c>
      <c r="R187" s="6">
        <f t="shared" si="14"/>
        <v>55.5</v>
      </c>
      <c r="T187" s="9">
        <v>183</v>
      </c>
      <c r="U187" s="8">
        <v>27</v>
      </c>
      <c r="V187" s="8">
        <v>46</v>
      </c>
      <c r="W187" s="8">
        <v>73</v>
      </c>
      <c r="X187" s="8">
        <v>37</v>
      </c>
      <c r="Z187" s="9">
        <v>183</v>
      </c>
      <c r="AA187" s="8">
        <v>40.5</v>
      </c>
      <c r="AB187" s="8">
        <v>69</v>
      </c>
      <c r="AC187" s="8">
        <v>109.5</v>
      </c>
      <c r="AD187" s="8">
        <v>55.5</v>
      </c>
    </row>
    <row r="188" spans="8:30" x14ac:dyDescent="0.2">
      <c r="H188" s="6">
        <v>184</v>
      </c>
      <c r="I188" s="7">
        <v>28</v>
      </c>
      <c r="J188" s="7">
        <v>46</v>
      </c>
      <c r="K188" s="7">
        <v>73</v>
      </c>
      <c r="L188" s="7">
        <v>37</v>
      </c>
      <c r="N188" s="6">
        <v>184</v>
      </c>
      <c r="O188" s="6">
        <f t="shared" si="11"/>
        <v>42</v>
      </c>
      <c r="P188" s="6">
        <f t="shared" si="12"/>
        <v>69</v>
      </c>
      <c r="Q188" s="6">
        <f t="shared" si="13"/>
        <v>109.5</v>
      </c>
      <c r="R188" s="6">
        <f t="shared" si="14"/>
        <v>55.5</v>
      </c>
      <c r="T188" s="9">
        <v>184</v>
      </c>
      <c r="U188" s="8">
        <v>28</v>
      </c>
      <c r="V188" s="8">
        <v>46</v>
      </c>
      <c r="W188" s="8">
        <v>73</v>
      </c>
      <c r="X188" s="8">
        <v>37</v>
      </c>
      <c r="Z188" s="9">
        <v>184</v>
      </c>
      <c r="AA188" s="8">
        <v>42</v>
      </c>
      <c r="AB188" s="8">
        <v>69</v>
      </c>
      <c r="AC188" s="8">
        <v>109.5</v>
      </c>
      <c r="AD188" s="8">
        <v>55.5</v>
      </c>
    </row>
    <row r="189" spans="8:30" x14ac:dyDescent="0.2">
      <c r="H189" s="6">
        <v>185</v>
      </c>
      <c r="I189" s="7">
        <v>28</v>
      </c>
      <c r="J189" s="7">
        <v>46</v>
      </c>
      <c r="K189" s="7">
        <v>74</v>
      </c>
      <c r="L189" s="7">
        <v>37</v>
      </c>
      <c r="N189" s="6">
        <v>185</v>
      </c>
      <c r="O189" s="6">
        <f t="shared" si="11"/>
        <v>42</v>
      </c>
      <c r="P189" s="6">
        <f t="shared" si="12"/>
        <v>69</v>
      </c>
      <c r="Q189" s="6">
        <f t="shared" si="13"/>
        <v>111</v>
      </c>
      <c r="R189" s="6">
        <f t="shared" si="14"/>
        <v>55.5</v>
      </c>
      <c r="T189" s="9">
        <v>185</v>
      </c>
      <c r="U189" s="8">
        <v>28</v>
      </c>
      <c r="V189" s="8">
        <v>46</v>
      </c>
      <c r="W189" s="8">
        <v>74</v>
      </c>
      <c r="X189" s="8">
        <v>37</v>
      </c>
      <c r="Z189" s="9">
        <v>185</v>
      </c>
      <c r="AA189" s="8">
        <v>42</v>
      </c>
      <c r="AB189" s="8">
        <v>69</v>
      </c>
      <c r="AC189" s="8">
        <v>111</v>
      </c>
      <c r="AD189" s="8">
        <v>55.5</v>
      </c>
    </row>
    <row r="190" spans="8:30" x14ac:dyDescent="0.2">
      <c r="H190" s="6">
        <v>186</v>
      </c>
      <c r="I190" s="7">
        <v>28</v>
      </c>
      <c r="J190" s="7">
        <v>47</v>
      </c>
      <c r="K190" s="7">
        <v>74</v>
      </c>
      <c r="L190" s="7">
        <v>37</v>
      </c>
      <c r="N190" s="6">
        <v>186</v>
      </c>
      <c r="O190" s="6">
        <f t="shared" si="11"/>
        <v>42</v>
      </c>
      <c r="P190" s="6">
        <f t="shared" si="12"/>
        <v>70.5</v>
      </c>
      <c r="Q190" s="6">
        <f t="shared" si="13"/>
        <v>111</v>
      </c>
      <c r="R190" s="6">
        <f t="shared" si="14"/>
        <v>55.5</v>
      </c>
      <c r="T190" s="9">
        <v>186</v>
      </c>
      <c r="U190" s="8">
        <v>28</v>
      </c>
      <c r="V190" s="8">
        <v>47</v>
      </c>
      <c r="W190" s="8">
        <v>74</v>
      </c>
      <c r="X190" s="8">
        <v>37</v>
      </c>
      <c r="Z190" s="9">
        <v>186</v>
      </c>
      <c r="AA190" s="8">
        <v>42</v>
      </c>
      <c r="AB190" s="8">
        <v>70.5</v>
      </c>
      <c r="AC190" s="8">
        <v>111</v>
      </c>
      <c r="AD190" s="8">
        <v>55.5</v>
      </c>
    </row>
    <row r="191" spans="8:30" x14ac:dyDescent="0.2">
      <c r="H191" s="6">
        <v>187</v>
      </c>
      <c r="I191" s="7">
        <v>28</v>
      </c>
      <c r="J191" s="7">
        <v>47</v>
      </c>
      <c r="K191" s="7">
        <v>75</v>
      </c>
      <c r="L191" s="7">
        <v>37</v>
      </c>
      <c r="N191" s="6">
        <v>187</v>
      </c>
      <c r="O191" s="6">
        <f t="shared" si="11"/>
        <v>42</v>
      </c>
      <c r="P191" s="6">
        <f t="shared" si="12"/>
        <v>70.5</v>
      </c>
      <c r="Q191" s="6">
        <f t="shared" si="13"/>
        <v>112.5</v>
      </c>
      <c r="R191" s="6">
        <f t="shared" si="14"/>
        <v>55.5</v>
      </c>
      <c r="T191" s="9">
        <v>187</v>
      </c>
      <c r="U191" s="8">
        <v>28</v>
      </c>
      <c r="V191" s="8">
        <v>47</v>
      </c>
      <c r="W191" s="8">
        <v>75</v>
      </c>
      <c r="X191" s="8">
        <v>37</v>
      </c>
      <c r="Z191" s="9">
        <v>187</v>
      </c>
      <c r="AA191" s="8">
        <v>42</v>
      </c>
      <c r="AB191" s="8">
        <v>70.5</v>
      </c>
      <c r="AC191" s="8">
        <v>112.5</v>
      </c>
      <c r="AD191" s="8">
        <v>55.5</v>
      </c>
    </row>
    <row r="192" spans="8:30" x14ac:dyDescent="0.2">
      <c r="H192" s="6">
        <v>188</v>
      </c>
      <c r="I192" s="7">
        <v>28</v>
      </c>
      <c r="J192" s="7">
        <v>47</v>
      </c>
      <c r="K192" s="7">
        <v>75</v>
      </c>
      <c r="L192" s="7">
        <v>38</v>
      </c>
      <c r="N192" s="6">
        <v>188</v>
      </c>
      <c r="O192" s="6">
        <f t="shared" si="11"/>
        <v>42</v>
      </c>
      <c r="P192" s="6">
        <f t="shared" si="12"/>
        <v>70.5</v>
      </c>
      <c r="Q192" s="6">
        <f t="shared" si="13"/>
        <v>112.5</v>
      </c>
      <c r="R192" s="6">
        <f t="shared" si="14"/>
        <v>57</v>
      </c>
      <c r="T192" s="9">
        <v>188</v>
      </c>
      <c r="U192" s="8">
        <v>28</v>
      </c>
      <c r="V192" s="8">
        <v>47</v>
      </c>
      <c r="W192" s="8">
        <v>75</v>
      </c>
      <c r="X192" s="8">
        <v>38</v>
      </c>
      <c r="Z192" s="9">
        <v>188</v>
      </c>
      <c r="AA192" s="8">
        <v>42</v>
      </c>
      <c r="AB192" s="8">
        <v>70.5</v>
      </c>
      <c r="AC192" s="8">
        <v>112.5</v>
      </c>
      <c r="AD192" s="8">
        <v>57</v>
      </c>
    </row>
    <row r="193" spans="8:30" x14ac:dyDescent="0.2">
      <c r="H193" s="6">
        <v>189</v>
      </c>
      <c r="I193" s="7">
        <v>28</v>
      </c>
      <c r="J193" s="7">
        <v>47</v>
      </c>
      <c r="K193" s="7">
        <v>76</v>
      </c>
      <c r="L193" s="7">
        <v>38</v>
      </c>
      <c r="N193" s="6">
        <v>189</v>
      </c>
      <c r="O193" s="6">
        <f t="shared" si="11"/>
        <v>42</v>
      </c>
      <c r="P193" s="6">
        <f t="shared" si="12"/>
        <v>70.5</v>
      </c>
      <c r="Q193" s="6">
        <f t="shared" si="13"/>
        <v>114</v>
      </c>
      <c r="R193" s="6">
        <f t="shared" si="14"/>
        <v>57</v>
      </c>
      <c r="T193" s="9">
        <v>189</v>
      </c>
      <c r="U193" s="8">
        <v>28</v>
      </c>
      <c r="V193" s="8">
        <v>47</v>
      </c>
      <c r="W193" s="8">
        <v>76</v>
      </c>
      <c r="X193" s="8">
        <v>38</v>
      </c>
      <c r="Z193" s="9">
        <v>189</v>
      </c>
      <c r="AA193" s="8">
        <v>42</v>
      </c>
      <c r="AB193" s="8">
        <v>70.5</v>
      </c>
      <c r="AC193" s="8">
        <v>114</v>
      </c>
      <c r="AD193" s="8">
        <v>57</v>
      </c>
    </row>
    <row r="194" spans="8:30" x14ac:dyDescent="0.2">
      <c r="H194" s="6">
        <v>190</v>
      </c>
      <c r="I194" s="7">
        <v>29</v>
      </c>
      <c r="J194" s="7">
        <v>47</v>
      </c>
      <c r="K194" s="7">
        <v>76</v>
      </c>
      <c r="L194" s="7">
        <v>38</v>
      </c>
      <c r="N194" s="6">
        <v>190</v>
      </c>
      <c r="O194" s="6">
        <f t="shared" si="11"/>
        <v>43.5</v>
      </c>
      <c r="P194" s="6">
        <f t="shared" si="12"/>
        <v>70.5</v>
      </c>
      <c r="Q194" s="6">
        <f t="shared" si="13"/>
        <v>114</v>
      </c>
      <c r="R194" s="6">
        <f t="shared" si="14"/>
        <v>57</v>
      </c>
      <c r="T194" s="9">
        <v>190</v>
      </c>
      <c r="U194" s="8">
        <v>29</v>
      </c>
      <c r="V194" s="8">
        <v>47</v>
      </c>
      <c r="W194" s="8">
        <v>76</v>
      </c>
      <c r="X194" s="8">
        <v>38</v>
      </c>
      <c r="Z194" s="9">
        <v>190</v>
      </c>
      <c r="AA194" s="8">
        <v>43.5</v>
      </c>
      <c r="AB194" s="8">
        <v>70.5</v>
      </c>
      <c r="AC194" s="8">
        <v>114</v>
      </c>
      <c r="AD194" s="8">
        <v>57</v>
      </c>
    </row>
    <row r="195" spans="8:30" x14ac:dyDescent="0.2">
      <c r="H195" s="6">
        <v>191</v>
      </c>
      <c r="I195" s="7">
        <v>29</v>
      </c>
      <c r="J195" s="7">
        <v>48</v>
      </c>
      <c r="K195" s="7">
        <v>76</v>
      </c>
      <c r="L195" s="7">
        <v>38</v>
      </c>
      <c r="N195" s="6">
        <v>191</v>
      </c>
      <c r="O195" s="6">
        <f t="shared" si="11"/>
        <v>43.5</v>
      </c>
      <c r="P195" s="6">
        <f t="shared" si="12"/>
        <v>72</v>
      </c>
      <c r="Q195" s="6">
        <f t="shared" si="13"/>
        <v>114</v>
      </c>
      <c r="R195" s="6">
        <f t="shared" si="14"/>
        <v>57</v>
      </c>
      <c r="T195" s="9">
        <v>191</v>
      </c>
      <c r="U195" s="8">
        <v>29</v>
      </c>
      <c r="V195" s="8">
        <v>48</v>
      </c>
      <c r="W195" s="8">
        <v>76</v>
      </c>
      <c r="X195" s="8">
        <v>38</v>
      </c>
      <c r="Z195" s="9">
        <v>191</v>
      </c>
      <c r="AA195" s="8">
        <v>43.5</v>
      </c>
      <c r="AB195" s="8">
        <v>72</v>
      </c>
      <c r="AC195" s="8">
        <v>114</v>
      </c>
      <c r="AD195" s="8">
        <v>57</v>
      </c>
    </row>
    <row r="196" spans="8:30" x14ac:dyDescent="0.2">
      <c r="H196" s="6">
        <v>192</v>
      </c>
      <c r="I196" s="7">
        <v>29</v>
      </c>
      <c r="J196" s="7">
        <v>48</v>
      </c>
      <c r="K196" s="7">
        <v>77</v>
      </c>
      <c r="L196" s="7">
        <v>38</v>
      </c>
      <c r="N196" s="6">
        <v>192</v>
      </c>
      <c r="O196" s="6">
        <f t="shared" si="11"/>
        <v>43.5</v>
      </c>
      <c r="P196" s="6">
        <f t="shared" si="12"/>
        <v>72</v>
      </c>
      <c r="Q196" s="6">
        <f t="shared" si="13"/>
        <v>115.5</v>
      </c>
      <c r="R196" s="6">
        <f t="shared" si="14"/>
        <v>57</v>
      </c>
      <c r="T196" s="9">
        <v>192</v>
      </c>
      <c r="U196" s="8">
        <v>29</v>
      </c>
      <c r="V196" s="8">
        <v>48</v>
      </c>
      <c r="W196" s="8">
        <v>77</v>
      </c>
      <c r="X196" s="8">
        <v>38</v>
      </c>
      <c r="Z196" s="9">
        <v>192</v>
      </c>
      <c r="AA196" s="8">
        <v>43.5</v>
      </c>
      <c r="AB196" s="8">
        <v>72</v>
      </c>
      <c r="AC196" s="8">
        <v>115.5</v>
      </c>
      <c r="AD196" s="8">
        <v>57</v>
      </c>
    </row>
    <row r="197" spans="8:30" x14ac:dyDescent="0.2">
      <c r="H197" s="6">
        <v>193</v>
      </c>
      <c r="I197" s="7">
        <v>29</v>
      </c>
      <c r="J197" s="7">
        <v>48</v>
      </c>
      <c r="K197" s="7">
        <v>77</v>
      </c>
      <c r="L197" s="7">
        <v>39</v>
      </c>
      <c r="N197" s="6">
        <v>193</v>
      </c>
      <c r="O197" s="6">
        <f t="shared" si="11"/>
        <v>43.5</v>
      </c>
      <c r="P197" s="6">
        <f t="shared" si="12"/>
        <v>72</v>
      </c>
      <c r="Q197" s="6">
        <f t="shared" si="13"/>
        <v>115.5</v>
      </c>
      <c r="R197" s="6">
        <f t="shared" si="14"/>
        <v>58.5</v>
      </c>
      <c r="T197" s="9">
        <v>193</v>
      </c>
      <c r="U197" s="8">
        <v>29</v>
      </c>
      <c r="V197" s="8">
        <v>48</v>
      </c>
      <c r="W197" s="8">
        <v>77</v>
      </c>
      <c r="X197" s="8">
        <v>39</v>
      </c>
      <c r="Z197" s="9">
        <v>193</v>
      </c>
      <c r="AA197" s="8">
        <v>43.5</v>
      </c>
      <c r="AB197" s="8">
        <v>72</v>
      </c>
      <c r="AC197" s="8">
        <v>115.5</v>
      </c>
      <c r="AD197" s="8">
        <v>58.5</v>
      </c>
    </row>
    <row r="198" spans="8:30" x14ac:dyDescent="0.2">
      <c r="H198" s="6">
        <v>194</v>
      </c>
      <c r="I198" s="7">
        <v>29</v>
      </c>
      <c r="J198" s="7">
        <v>49</v>
      </c>
      <c r="K198" s="7">
        <v>77</v>
      </c>
      <c r="L198" s="7">
        <v>39</v>
      </c>
      <c r="N198" s="6">
        <v>194</v>
      </c>
      <c r="O198" s="6">
        <f t="shared" si="11"/>
        <v>43.5</v>
      </c>
      <c r="P198" s="6">
        <f t="shared" si="12"/>
        <v>73.5</v>
      </c>
      <c r="Q198" s="6">
        <f t="shared" si="13"/>
        <v>115.5</v>
      </c>
      <c r="R198" s="6">
        <f t="shared" si="14"/>
        <v>58.5</v>
      </c>
      <c r="T198" s="9">
        <v>194</v>
      </c>
      <c r="U198" s="8">
        <v>29</v>
      </c>
      <c r="V198" s="8">
        <v>49</v>
      </c>
      <c r="W198" s="8">
        <v>77</v>
      </c>
      <c r="X198" s="8">
        <v>39</v>
      </c>
      <c r="Z198" s="9">
        <v>194</v>
      </c>
      <c r="AA198" s="8">
        <v>43.5</v>
      </c>
      <c r="AB198" s="8">
        <v>73.5</v>
      </c>
      <c r="AC198" s="8">
        <v>115.5</v>
      </c>
      <c r="AD198" s="8">
        <v>58.5</v>
      </c>
    </row>
    <row r="199" spans="8:30" x14ac:dyDescent="0.2">
      <c r="H199" s="6">
        <v>195</v>
      </c>
      <c r="I199" s="7">
        <v>29</v>
      </c>
      <c r="J199" s="7">
        <v>49</v>
      </c>
      <c r="K199" s="7">
        <v>78</v>
      </c>
      <c r="L199" s="7">
        <v>39</v>
      </c>
      <c r="N199" s="6">
        <v>195</v>
      </c>
      <c r="O199" s="6">
        <f t="shared" si="11"/>
        <v>43.5</v>
      </c>
      <c r="P199" s="6">
        <f t="shared" si="12"/>
        <v>73.5</v>
      </c>
      <c r="Q199" s="6">
        <f t="shared" si="13"/>
        <v>117</v>
      </c>
      <c r="R199" s="6">
        <f t="shared" si="14"/>
        <v>58.5</v>
      </c>
      <c r="T199" s="9">
        <v>195</v>
      </c>
      <c r="U199" s="8">
        <v>29</v>
      </c>
      <c r="V199" s="8">
        <v>49</v>
      </c>
      <c r="W199" s="8">
        <v>78</v>
      </c>
      <c r="X199" s="8">
        <v>39</v>
      </c>
      <c r="Z199" s="9">
        <v>195</v>
      </c>
      <c r="AA199" s="8">
        <v>43.5</v>
      </c>
      <c r="AB199" s="8">
        <v>73.5</v>
      </c>
      <c r="AC199" s="8">
        <v>117</v>
      </c>
      <c r="AD199" s="8">
        <v>58.5</v>
      </c>
    </row>
    <row r="200" spans="8:30" x14ac:dyDescent="0.2">
      <c r="H200" s="6">
        <v>196</v>
      </c>
      <c r="I200" s="7">
        <v>29</v>
      </c>
      <c r="J200" s="7">
        <v>49</v>
      </c>
      <c r="K200" s="7">
        <v>79</v>
      </c>
      <c r="L200" s="7">
        <v>39</v>
      </c>
      <c r="N200" s="6">
        <v>196</v>
      </c>
      <c r="O200" s="6">
        <f t="shared" si="11"/>
        <v>43.5</v>
      </c>
      <c r="P200" s="6">
        <f t="shared" si="12"/>
        <v>73.5</v>
      </c>
      <c r="Q200" s="6">
        <f t="shared" si="13"/>
        <v>118.5</v>
      </c>
      <c r="R200" s="6">
        <f t="shared" si="14"/>
        <v>58.5</v>
      </c>
      <c r="T200" s="9">
        <v>196</v>
      </c>
      <c r="U200" s="8">
        <v>29</v>
      </c>
      <c r="V200" s="8">
        <v>49</v>
      </c>
      <c r="W200" s="8">
        <v>79</v>
      </c>
      <c r="X200" s="8">
        <v>39</v>
      </c>
      <c r="Z200" s="9">
        <v>196</v>
      </c>
      <c r="AA200" s="8">
        <v>43.5</v>
      </c>
      <c r="AB200" s="8">
        <v>73.5</v>
      </c>
      <c r="AC200" s="8">
        <v>118.5</v>
      </c>
      <c r="AD200" s="8">
        <v>58.5</v>
      </c>
    </row>
    <row r="201" spans="8:30" x14ac:dyDescent="0.2">
      <c r="H201" s="6">
        <v>197</v>
      </c>
      <c r="I201" s="7">
        <v>30</v>
      </c>
      <c r="J201" s="7">
        <v>49</v>
      </c>
      <c r="K201" s="7">
        <v>79</v>
      </c>
      <c r="L201" s="7">
        <v>39</v>
      </c>
      <c r="N201" s="6">
        <v>197</v>
      </c>
      <c r="O201" s="6">
        <f t="shared" si="11"/>
        <v>45</v>
      </c>
      <c r="P201" s="6">
        <f t="shared" si="12"/>
        <v>73.5</v>
      </c>
      <c r="Q201" s="6">
        <f t="shared" si="13"/>
        <v>118.5</v>
      </c>
      <c r="R201" s="6">
        <f t="shared" si="14"/>
        <v>58.5</v>
      </c>
      <c r="T201" s="9">
        <v>197</v>
      </c>
      <c r="U201" s="8">
        <v>30</v>
      </c>
      <c r="V201" s="8">
        <v>49</v>
      </c>
      <c r="W201" s="8">
        <v>79</v>
      </c>
      <c r="X201" s="8">
        <v>39</v>
      </c>
      <c r="Z201" s="9">
        <v>197</v>
      </c>
      <c r="AA201" s="8">
        <v>45</v>
      </c>
      <c r="AB201" s="8">
        <v>73.5</v>
      </c>
      <c r="AC201" s="8">
        <v>118.5</v>
      </c>
      <c r="AD201" s="8">
        <v>58.5</v>
      </c>
    </row>
    <row r="202" spans="8:30" x14ac:dyDescent="0.2">
      <c r="H202" s="6">
        <v>198</v>
      </c>
      <c r="I202" s="7">
        <v>30</v>
      </c>
      <c r="J202" s="7">
        <v>50</v>
      </c>
      <c r="K202" s="7">
        <v>79</v>
      </c>
      <c r="L202" s="7">
        <v>39</v>
      </c>
      <c r="N202" s="6">
        <v>198</v>
      </c>
      <c r="O202" s="6">
        <f t="shared" si="11"/>
        <v>45</v>
      </c>
      <c r="P202" s="6">
        <f t="shared" si="12"/>
        <v>75</v>
      </c>
      <c r="Q202" s="6">
        <f t="shared" si="13"/>
        <v>118.5</v>
      </c>
      <c r="R202" s="6">
        <f t="shared" si="14"/>
        <v>58.5</v>
      </c>
      <c r="T202" s="9">
        <v>198</v>
      </c>
      <c r="U202" s="8">
        <v>30</v>
      </c>
      <c r="V202" s="8">
        <v>50</v>
      </c>
      <c r="W202" s="8">
        <v>79</v>
      </c>
      <c r="X202" s="8">
        <v>39</v>
      </c>
      <c r="Z202" s="9">
        <v>198</v>
      </c>
      <c r="AA202" s="8">
        <v>45</v>
      </c>
      <c r="AB202" s="8">
        <v>75</v>
      </c>
      <c r="AC202" s="8">
        <v>118.5</v>
      </c>
      <c r="AD202" s="8">
        <v>58.5</v>
      </c>
    </row>
    <row r="203" spans="8:30" x14ac:dyDescent="0.2">
      <c r="H203" s="6">
        <v>199</v>
      </c>
      <c r="I203" s="7">
        <v>30</v>
      </c>
      <c r="J203" s="7">
        <v>50</v>
      </c>
      <c r="K203" s="7">
        <v>80</v>
      </c>
      <c r="L203" s="7">
        <v>39</v>
      </c>
      <c r="N203" s="6">
        <v>199</v>
      </c>
      <c r="O203" s="6">
        <f t="shared" si="11"/>
        <v>45</v>
      </c>
      <c r="P203" s="6">
        <f t="shared" si="12"/>
        <v>75</v>
      </c>
      <c r="Q203" s="6">
        <f t="shared" si="13"/>
        <v>120</v>
      </c>
      <c r="R203" s="6">
        <f t="shared" si="14"/>
        <v>58.5</v>
      </c>
      <c r="T203" s="9">
        <v>199</v>
      </c>
      <c r="U203" s="8">
        <v>30</v>
      </c>
      <c r="V203" s="8">
        <v>50</v>
      </c>
      <c r="W203" s="8">
        <v>80</v>
      </c>
      <c r="X203" s="8">
        <v>39</v>
      </c>
      <c r="Z203" s="9">
        <v>199</v>
      </c>
      <c r="AA203" s="8">
        <v>45</v>
      </c>
      <c r="AB203" s="8">
        <v>75</v>
      </c>
      <c r="AC203" s="8">
        <v>120</v>
      </c>
      <c r="AD203" s="8">
        <v>58.5</v>
      </c>
    </row>
    <row r="204" spans="8:30" x14ac:dyDescent="0.2">
      <c r="H204" s="6">
        <v>200</v>
      </c>
      <c r="I204" s="7">
        <v>30</v>
      </c>
      <c r="J204" s="7">
        <v>50</v>
      </c>
      <c r="K204" s="7">
        <v>80</v>
      </c>
      <c r="L204" s="7">
        <v>40</v>
      </c>
      <c r="N204" s="6">
        <v>200</v>
      </c>
      <c r="O204" s="6">
        <f t="shared" si="11"/>
        <v>45</v>
      </c>
      <c r="P204" s="6">
        <f t="shared" si="12"/>
        <v>75</v>
      </c>
      <c r="Q204" s="6">
        <f t="shared" si="13"/>
        <v>120</v>
      </c>
      <c r="R204" s="6">
        <f t="shared" si="14"/>
        <v>60</v>
      </c>
      <c r="T204" s="9">
        <v>200</v>
      </c>
      <c r="U204" s="8">
        <v>30</v>
      </c>
      <c r="V204" s="8">
        <v>50</v>
      </c>
      <c r="W204" s="8">
        <v>80</v>
      </c>
      <c r="X204" s="8">
        <v>40</v>
      </c>
      <c r="Z204" s="9">
        <v>200</v>
      </c>
      <c r="AA204" s="8">
        <v>45</v>
      </c>
      <c r="AB204" s="8">
        <v>75</v>
      </c>
      <c r="AC204" s="8">
        <v>120</v>
      </c>
      <c r="AD204" s="8">
        <v>60</v>
      </c>
    </row>
    <row r="205" spans="8:30" x14ac:dyDescent="0.2">
      <c r="H205" s="6">
        <v>201</v>
      </c>
      <c r="I205" s="7">
        <v>30</v>
      </c>
      <c r="J205" s="7">
        <v>50</v>
      </c>
      <c r="K205" s="7">
        <v>81</v>
      </c>
      <c r="L205" s="7">
        <v>40</v>
      </c>
      <c r="N205" s="6">
        <v>201</v>
      </c>
      <c r="O205" s="6">
        <f t="shared" si="11"/>
        <v>45</v>
      </c>
      <c r="P205" s="6">
        <f t="shared" si="12"/>
        <v>75</v>
      </c>
      <c r="Q205" s="6">
        <f t="shared" si="13"/>
        <v>121.5</v>
      </c>
      <c r="R205" s="6">
        <f t="shared" si="14"/>
        <v>60</v>
      </c>
      <c r="T205" s="9">
        <v>201</v>
      </c>
      <c r="U205" s="8">
        <v>30</v>
      </c>
      <c r="V205" s="8">
        <v>50</v>
      </c>
      <c r="W205" s="8">
        <v>81</v>
      </c>
      <c r="X205" s="8">
        <v>40</v>
      </c>
      <c r="Z205" s="9">
        <v>201</v>
      </c>
      <c r="AA205" s="8">
        <v>45</v>
      </c>
      <c r="AB205" s="8">
        <v>75</v>
      </c>
      <c r="AC205" s="8">
        <v>121.5</v>
      </c>
      <c r="AD205" s="8">
        <v>60</v>
      </c>
    </row>
    <row r="206" spans="8:30" x14ac:dyDescent="0.2">
      <c r="H206" s="6">
        <v>202</v>
      </c>
      <c r="I206" s="7">
        <v>30</v>
      </c>
      <c r="J206" s="7">
        <v>51</v>
      </c>
      <c r="K206" s="7">
        <v>81</v>
      </c>
      <c r="L206" s="7">
        <v>40</v>
      </c>
      <c r="N206" s="6">
        <v>202</v>
      </c>
      <c r="O206" s="6">
        <f t="shared" si="11"/>
        <v>45</v>
      </c>
      <c r="P206" s="6">
        <f t="shared" si="12"/>
        <v>76.5</v>
      </c>
      <c r="Q206" s="6">
        <f t="shared" si="13"/>
        <v>121.5</v>
      </c>
      <c r="R206" s="6">
        <f t="shared" si="14"/>
        <v>60</v>
      </c>
      <c r="T206" s="9">
        <v>202</v>
      </c>
      <c r="U206" s="8">
        <v>30</v>
      </c>
      <c r="V206" s="8">
        <v>51</v>
      </c>
      <c r="W206" s="8">
        <v>81</v>
      </c>
      <c r="X206" s="8">
        <v>40</v>
      </c>
      <c r="Z206" s="9">
        <v>202</v>
      </c>
      <c r="AA206" s="8">
        <v>45</v>
      </c>
      <c r="AB206" s="8">
        <v>76.5</v>
      </c>
      <c r="AC206" s="8">
        <v>121.5</v>
      </c>
      <c r="AD206" s="8">
        <v>60</v>
      </c>
    </row>
    <row r="207" spans="8:30" x14ac:dyDescent="0.2">
      <c r="H207" s="6">
        <v>203</v>
      </c>
      <c r="I207" s="7">
        <v>30</v>
      </c>
      <c r="J207" s="7">
        <v>51</v>
      </c>
      <c r="K207" s="7">
        <v>81</v>
      </c>
      <c r="L207" s="7">
        <v>41</v>
      </c>
      <c r="N207" s="6">
        <v>203</v>
      </c>
      <c r="O207" s="6">
        <f t="shared" si="11"/>
        <v>45</v>
      </c>
      <c r="P207" s="6">
        <f t="shared" si="12"/>
        <v>76.5</v>
      </c>
      <c r="Q207" s="6">
        <f t="shared" si="13"/>
        <v>121.5</v>
      </c>
      <c r="R207" s="6">
        <f t="shared" si="14"/>
        <v>61.5</v>
      </c>
      <c r="T207" s="9">
        <v>203</v>
      </c>
      <c r="U207" s="8">
        <v>30</v>
      </c>
      <c r="V207" s="8">
        <v>51</v>
      </c>
      <c r="W207" s="8">
        <v>81</v>
      </c>
      <c r="X207" s="8">
        <v>41</v>
      </c>
      <c r="Z207" s="9">
        <v>203</v>
      </c>
      <c r="AA207" s="8">
        <v>45</v>
      </c>
      <c r="AB207" s="8">
        <v>76.5</v>
      </c>
      <c r="AC207" s="8">
        <v>121.5</v>
      </c>
      <c r="AD207" s="8">
        <v>61.5</v>
      </c>
    </row>
    <row r="208" spans="8:30" x14ac:dyDescent="0.2">
      <c r="H208" s="6">
        <v>204</v>
      </c>
      <c r="I208" s="7">
        <v>31</v>
      </c>
      <c r="J208" s="7">
        <v>51</v>
      </c>
      <c r="K208" s="7">
        <v>81</v>
      </c>
      <c r="L208" s="7">
        <v>41</v>
      </c>
      <c r="N208" s="6">
        <v>204</v>
      </c>
      <c r="O208" s="6">
        <f t="shared" si="11"/>
        <v>46.5</v>
      </c>
      <c r="P208" s="6">
        <f t="shared" si="12"/>
        <v>76.5</v>
      </c>
      <c r="Q208" s="6">
        <f t="shared" si="13"/>
        <v>121.5</v>
      </c>
      <c r="R208" s="6">
        <f t="shared" si="14"/>
        <v>61.5</v>
      </c>
      <c r="T208" s="9">
        <v>204</v>
      </c>
      <c r="U208" s="8">
        <v>31</v>
      </c>
      <c r="V208" s="8">
        <v>51</v>
      </c>
      <c r="W208" s="8">
        <v>81</v>
      </c>
      <c r="X208" s="8">
        <v>41</v>
      </c>
      <c r="Z208" s="9">
        <v>204</v>
      </c>
      <c r="AA208" s="8">
        <v>46.5</v>
      </c>
      <c r="AB208" s="8">
        <v>76.5</v>
      </c>
      <c r="AC208" s="8">
        <v>121.5</v>
      </c>
      <c r="AD208" s="8">
        <v>61.5</v>
      </c>
    </row>
    <row r="209" spans="8:30" x14ac:dyDescent="0.2">
      <c r="H209" s="6">
        <v>205</v>
      </c>
      <c r="I209" s="7">
        <v>31</v>
      </c>
      <c r="J209" s="7">
        <v>51</v>
      </c>
      <c r="K209" s="7">
        <v>82</v>
      </c>
      <c r="L209" s="7">
        <v>41</v>
      </c>
      <c r="N209" s="6">
        <v>205</v>
      </c>
      <c r="O209" s="6">
        <f t="shared" si="11"/>
        <v>46.5</v>
      </c>
      <c r="P209" s="6">
        <f t="shared" si="12"/>
        <v>76.5</v>
      </c>
      <c r="Q209" s="6">
        <f t="shared" si="13"/>
        <v>123</v>
      </c>
      <c r="R209" s="6">
        <f t="shared" si="14"/>
        <v>61.5</v>
      </c>
      <c r="T209" s="9">
        <v>205</v>
      </c>
      <c r="U209" s="8">
        <v>31</v>
      </c>
      <c r="V209" s="8">
        <v>51</v>
      </c>
      <c r="W209" s="8">
        <v>82</v>
      </c>
      <c r="X209" s="8">
        <v>41</v>
      </c>
      <c r="Z209" s="9">
        <v>205</v>
      </c>
      <c r="AA209" s="8">
        <v>46.5</v>
      </c>
      <c r="AB209" s="8">
        <v>76.5</v>
      </c>
      <c r="AC209" s="8">
        <v>123</v>
      </c>
      <c r="AD209" s="8">
        <v>61.5</v>
      </c>
    </row>
    <row r="210" spans="8:30" x14ac:dyDescent="0.2">
      <c r="H210" s="6">
        <v>206</v>
      </c>
      <c r="I210" s="7">
        <v>31</v>
      </c>
      <c r="J210" s="7">
        <v>52</v>
      </c>
      <c r="K210" s="7">
        <v>82</v>
      </c>
      <c r="L210" s="7">
        <v>42</v>
      </c>
      <c r="N210" s="6">
        <v>206</v>
      </c>
      <c r="O210" s="6">
        <f t="shared" si="11"/>
        <v>46.5</v>
      </c>
      <c r="P210" s="6">
        <f t="shared" si="12"/>
        <v>78</v>
      </c>
      <c r="Q210" s="6">
        <f t="shared" si="13"/>
        <v>123</v>
      </c>
      <c r="R210" s="6">
        <f t="shared" si="14"/>
        <v>63</v>
      </c>
      <c r="T210" s="9">
        <v>206</v>
      </c>
      <c r="U210" s="8">
        <v>31</v>
      </c>
      <c r="V210" s="8">
        <v>52</v>
      </c>
      <c r="W210" s="8">
        <v>82</v>
      </c>
      <c r="X210" s="8">
        <v>42</v>
      </c>
      <c r="Z210" s="9">
        <v>206</v>
      </c>
      <c r="AA210" s="8">
        <v>46.5</v>
      </c>
      <c r="AB210" s="8">
        <v>78</v>
      </c>
      <c r="AC210" s="8">
        <v>123</v>
      </c>
      <c r="AD210" s="8">
        <v>63</v>
      </c>
    </row>
    <row r="211" spans="8:30" x14ac:dyDescent="0.2">
      <c r="H211" s="6">
        <v>207</v>
      </c>
      <c r="I211" s="7">
        <v>31</v>
      </c>
      <c r="J211" s="7">
        <v>52</v>
      </c>
      <c r="K211" s="7">
        <v>83</v>
      </c>
      <c r="L211" s="7">
        <v>41</v>
      </c>
      <c r="N211" s="6">
        <v>207</v>
      </c>
      <c r="O211" s="6">
        <f t="shared" si="11"/>
        <v>46.5</v>
      </c>
      <c r="P211" s="6">
        <f t="shared" si="12"/>
        <v>78</v>
      </c>
      <c r="Q211" s="6">
        <f t="shared" si="13"/>
        <v>124.5</v>
      </c>
      <c r="R211" s="6">
        <f t="shared" si="14"/>
        <v>61.5</v>
      </c>
      <c r="T211" s="9">
        <v>207</v>
      </c>
      <c r="U211" s="8">
        <v>31</v>
      </c>
      <c r="V211" s="8">
        <v>52</v>
      </c>
      <c r="W211" s="8">
        <v>83</v>
      </c>
      <c r="X211" s="8">
        <v>41</v>
      </c>
      <c r="Z211" s="9">
        <v>207</v>
      </c>
      <c r="AA211" s="8">
        <v>46.5</v>
      </c>
      <c r="AB211" s="8">
        <v>78</v>
      </c>
      <c r="AC211" s="8">
        <v>124.5</v>
      </c>
      <c r="AD211" s="8">
        <v>61.5</v>
      </c>
    </row>
    <row r="212" spans="8:30" x14ac:dyDescent="0.2">
      <c r="H212" s="6">
        <v>208</v>
      </c>
      <c r="I212" s="7">
        <v>31</v>
      </c>
      <c r="J212" s="7">
        <v>52</v>
      </c>
      <c r="K212" s="7">
        <v>83</v>
      </c>
      <c r="L212" s="7">
        <v>42</v>
      </c>
      <c r="N212" s="6">
        <v>208</v>
      </c>
      <c r="O212" s="6">
        <f t="shared" si="11"/>
        <v>46.5</v>
      </c>
      <c r="P212" s="6">
        <f t="shared" si="12"/>
        <v>78</v>
      </c>
      <c r="Q212" s="6">
        <f t="shared" si="13"/>
        <v>124.5</v>
      </c>
      <c r="R212" s="6">
        <f t="shared" si="14"/>
        <v>63</v>
      </c>
      <c r="T212" s="9">
        <v>208</v>
      </c>
      <c r="U212" s="8">
        <v>31</v>
      </c>
      <c r="V212" s="8">
        <v>52</v>
      </c>
      <c r="W212" s="8">
        <v>83</v>
      </c>
      <c r="X212" s="8">
        <v>42</v>
      </c>
      <c r="Z212" s="9">
        <v>208</v>
      </c>
      <c r="AA212" s="8">
        <v>46.5</v>
      </c>
      <c r="AB212" s="8">
        <v>78</v>
      </c>
      <c r="AC212" s="8">
        <v>124.5</v>
      </c>
      <c r="AD212" s="8">
        <v>63</v>
      </c>
    </row>
    <row r="213" spans="8:30" x14ac:dyDescent="0.2">
      <c r="H213" s="6">
        <v>209</v>
      </c>
      <c r="I213" s="7">
        <v>31</v>
      </c>
      <c r="J213" s="7">
        <v>52</v>
      </c>
      <c r="K213" s="7">
        <v>84</v>
      </c>
      <c r="L213" s="7">
        <v>42</v>
      </c>
      <c r="N213" s="6">
        <v>209</v>
      </c>
      <c r="O213" s="6">
        <f t="shared" ref="O213:O269" si="15">I213*1.5</f>
        <v>46.5</v>
      </c>
      <c r="P213" s="6">
        <f t="shared" ref="P213:P269" si="16">J213*1.5</f>
        <v>78</v>
      </c>
      <c r="Q213" s="6">
        <f t="shared" ref="Q213:Q269" si="17">K213*1.5</f>
        <v>126</v>
      </c>
      <c r="R213" s="6">
        <f t="shared" ref="R213:R269" si="18">L213*1.5</f>
        <v>63</v>
      </c>
      <c r="T213" s="9">
        <v>209</v>
      </c>
      <c r="U213" s="8">
        <v>31</v>
      </c>
      <c r="V213" s="8">
        <v>52</v>
      </c>
      <c r="W213" s="8">
        <v>84</v>
      </c>
      <c r="X213" s="8">
        <v>42</v>
      </c>
      <c r="Z213" s="9">
        <v>209</v>
      </c>
      <c r="AA213" s="8">
        <v>46.5</v>
      </c>
      <c r="AB213" s="8">
        <v>78</v>
      </c>
      <c r="AC213" s="8">
        <v>126</v>
      </c>
      <c r="AD213" s="8">
        <v>63</v>
      </c>
    </row>
    <row r="214" spans="8:30" x14ac:dyDescent="0.2">
      <c r="H214" s="6">
        <v>210</v>
      </c>
      <c r="I214" s="7">
        <v>32</v>
      </c>
      <c r="J214" s="7">
        <v>52</v>
      </c>
      <c r="K214" s="7">
        <v>84</v>
      </c>
      <c r="L214" s="7">
        <v>42</v>
      </c>
      <c r="N214" s="6">
        <v>210</v>
      </c>
      <c r="O214" s="6">
        <f t="shared" si="15"/>
        <v>48</v>
      </c>
      <c r="P214" s="6">
        <f t="shared" si="16"/>
        <v>78</v>
      </c>
      <c r="Q214" s="6">
        <f t="shared" si="17"/>
        <v>126</v>
      </c>
      <c r="R214" s="6">
        <f t="shared" si="18"/>
        <v>63</v>
      </c>
      <c r="T214" s="9">
        <v>210</v>
      </c>
      <c r="U214" s="8">
        <v>32</v>
      </c>
      <c r="V214" s="8">
        <v>52</v>
      </c>
      <c r="W214" s="8">
        <v>84</v>
      </c>
      <c r="X214" s="8">
        <v>42</v>
      </c>
      <c r="Z214" s="9">
        <v>210</v>
      </c>
      <c r="AA214" s="8">
        <v>48</v>
      </c>
      <c r="AB214" s="8">
        <v>78</v>
      </c>
      <c r="AC214" s="8">
        <v>126</v>
      </c>
      <c r="AD214" s="8">
        <v>63</v>
      </c>
    </row>
    <row r="215" spans="8:30" x14ac:dyDescent="0.2">
      <c r="H215" s="6">
        <v>211</v>
      </c>
      <c r="I215" s="7">
        <v>32</v>
      </c>
      <c r="J215" s="7">
        <v>53</v>
      </c>
      <c r="K215" s="7">
        <v>84</v>
      </c>
      <c r="L215" s="7">
        <v>42</v>
      </c>
      <c r="N215" s="6">
        <v>211</v>
      </c>
      <c r="O215" s="6">
        <f t="shared" si="15"/>
        <v>48</v>
      </c>
      <c r="P215" s="6">
        <f t="shared" si="16"/>
        <v>79.5</v>
      </c>
      <c r="Q215" s="6">
        <f t="shared" si="17"/>
        <v>126</v>
      </c>
      <c r="R215" s="6">
        <f t="shared" si="18"/>
        <v>63</v>
      </c>
      <c r="T215" s="9">
        <v>211</v>
      </c>
      <c r="U215" s="8">
        <v>32</v>
      </c>
      <c r="V215" s="8">
        <v>53</v>
      </c>
      <c r="W215" s="8">
        <v>84</v>
      </c>
      <c r="X215" s="8">
        <v>42</v>
      </c>
      <c r="Z215" s="9">
        <v>211</v>
      </c>
      <c r="AA215" s="8">
        <v>48</v>
      </c>
      <c r="AB215" s="8">
        <v>79.5</v>
      </c>
      <c r="AC215" s="8">
        <v>126</v>
      </c>
      <c r="AD215" s="8">
        <v>63</v>
      </c>
    </row>
    <row r="216" spans="8:30" x14ac:dyDescent="0.2">
      <c r="H216" s="6">
        <v>212</v>
      </c>
      <c r="I216" s="7">
        <v>32</v>
      </c>
      <c r="J216" s="7">
        <v>53</v>
      </c>
      <c r="K216" s="7">
        <v>85</v>
      </c>
      <c r="L216" s="7">
        <v>42</v>
      </c>
      <c r="N216" s="6">
        <v>212</v>
      </c>
      <c r="O216" s="6">
        <f t="shared" si="15"/>
        <v>48</v>
      </c>
      <c r="P216" s="6">
        <f t="shared" si="16"/>
        <v>79.5</v>
      </c>
      <c r="Q216" s="6">
        <f t="shared" si="17"/>
        <v>127.5</v>
      </c>
      <c r="R216" s="6">
        <f t="shared" si="18"/>
        <v>63</v>
      </c>
      <c r="T216" s="9">
        <v>212</v>
      </c>
      <c r="U216" s="8">
        <v>32</v>
      </c>
      <c r="V216" s="8">
        <v>53</v>
      </c>
      <c r="W216" s="8">
        <v>85</v>
      </c>
      <c r="X216" s="8">
        <v>42</v>
      </c>
      <c r="Z216" s="9">
        <v>212</v>
      </c>
      <c r="AA216" s="8">
        <v>48</v>
      </c>
      <c r="AB216" s="8">
        <v>79.5</v>
      </c>
      <c r="AC216" s="8">
        <v>127.5</v>
      </c>
      <c r="AD216" s="8">
        <v>63</v>
      </c>
    </row>
    <row r="217" spans="8:30" x14ac:dyDescent="0.2">
      <c r="H217" s="6">
        <v>213</v>
      </c>
      <c r="I217" s="7">
        <v>32</v>
      </c>
      <c r="J217" s="7">
        <v>53</v>
      </c>
      <c r="K217" s="7">
        <v>85</v>
      </c>
      <c r="L217" s="7">
        <v>43</v>
      </c>
      <c r="N217" s="6">
        <v>213</v>
      </c>
      <c r="O217" s="6">
        <f t="shared" si="15"/>
        <v>48</v>
      </c>
      <c r="P217" s="6">
        <f t="shared" si="16"/>
        <v>79.5</v>
      </c>
      <c r="Q217" s="6">
        <f t="shared" si="17"/>
        <v>127.5</v>
      </c>
      <c r="R217" s="6">
        <f t="shared" si="18"/>
        <v>64.5</v>
      </c>
      <c r="T217" s="9">
        <v>213</v>
      </c>
      <c r="U217" s="8">
        <v>32</v>
      </c>
      <c r="V217" s="8">
        <v>53</v>
      </c>
      <c r="W217" s="8">
        <v>85</v>
      </c>
      <c r="X217" s="8">
        <v>43</v>
      </c>
      <c r="Z217" s="9">
        <v>213</v>
      </c>
      <c r="AA217" s="8">
        <v>48</v>
      </c>
      <c r="AB217" s="8">
        <v>79.5</v>
      </c>
      <c r="AC217" s="8">
        <v>127.5</v>
      </c>
      <c r="AD217" s="8">
        <v>64.5</v>
      </c>
    </row>
    <row r="218" spans="8:30" x14ac:dyDescent="0.2">
      <c r="H218" s="6">
        <v>214</v>
      </c>
      <c r="I218" s="7">
        <v>32</v>
      </c>
      <c r="J218" s="7">
        <v>54</v>
      </c>
      <c r="K218" s="7">
        <v>85</v>
      </c>
      <c r="L218" s="7">
        <v>43</v>
      </c>
      <c r="N218" s="6">
        <v>214</v>
      </c>
      <c r="O218" s="6">
        <f t="shared" si="15"/>
        <v>48</v>
      </c>
      <c r="P218" s="6">
        <f t="shared" si="16"/>
        <v>81</v>
      </c>
      <c r="Q218" s="6">
        <f t="shared" si="17"/>
        <v>127.5</v>
      </c>
      <c r="R218" s="6">
        <f t="shared" si="18"/>
        <v>64.5</v>
      </c>
      <c r="T218" s="9">
        <v>214</v>
      </c>
      <c r="U218" s="8">
        <v>32</v>
      </c>
      <c r="V218" s="8">
        <v>54</v>
      </c>
      <c r="W218" s="8">
        <v>85</v>
      </c>
      <c r="X218" s="8">
        <v>43</v>
      </c>
      <c r="Z218" s="9">
        <v>214</v>
      </c>
      <c r="AA218" s="8">
        <v>48</v>
      </c>
      <c r="AB218" s="8">
        <v>81</v>
      </c>
      <c r="AC218" s="8">
        <v>127.5</v>
      </c>
      <c r="AD218" s="8">
        <v>64.5</v>
      </c>
    </row>
    <row r="219" spans="8:30" x14ac:dyDescent="0.2">
      <c r="H219" s="6">
        <v>215</v>
      </c>
      <c r="I219" s="7">
        <v>32</v>
      </c>
      <c r="J219" s="7">
        <v>54</v>
      </c>
      <c r="K219" s="7">
        <v>86</v>
      </c>
      <c r="L219" s="7">
        <v>43</v>
      </c>
      <c r="N219" s="6">
        <v>215</v>
      </c>
      <c r="O219" s="6">
        <f t="shared" si="15"/>
        <v>48</v>
      </c>
      <c r="P219" s="6">
        <f t="shared" si="16"/>
        <v>81</v>
      </c>
      <c r="Q219" s="6">
        <f t="shared" si="17"/>
        <v>129</v>
      </c>
      <c r="R219" s="6">
        <f t="shared" si="18"/>
        <v>64.5</v>
      </c>
      <c r="T219" s="9">
        <v>215</v>
      </c>
      <c r="U219" s="8">
        <v>32</v>
      </c>
      <c r="V219" s="8">
        <v>54</v>
      </c>
      <c r="W219" s="8">
        <v>86</v>
      </c>
      <c r="X219" s="8">
        <v>43</v>
      </c>
      <c r="Z219" s="9">
        <v>215</v>
      </c>
      <c r="AA219" s="8">
        <v>48</v>
      </c>
      <c r="AB219" s="8">
        <v>81</v>
      </c>
      <c r="AC219" s="8">
        <v>129</v>
      </c>
      <c r="AD219" s="8">
        <v>64.5</v>
      </c>
    </row>
    <row r="220" spans="8:30" x14ac:dyDescent="0.2">
      <c r="H220" s="6">
        <v>216</v>
      </c>
      <c r="I220" s="7">
        <v>32</v>
      </c>
      <c r="J220" s="7">
        <v>54</v>
      </c>
      <c r="K220" s="7">
        <v>87</v>
      </c>
      <c r="L220" s="7">
        <v>43</v>
      </c>
      <c r="N220" s="6">
        <v>216</v>
      </c>
      <c r="O220" s="6">
        <f t="shared" si="15"/>
        <v>48</v>
      </c>
      <c r="P220" s="6">
        <f t="shared" si="16"/>
        <v>81</v>
      </c>
      <c r="Q220" s="6">
        <f t="shared" si="17"/>
        <v>130.5</v>
      </c>
      <c r="R220" s="6">
        <f t="shared" si="18"/>
        <v>64.5</v>
      </c>
      <c r="T220" s="9">
        <v>216</v>
      </c>
      <c r="U220" s="8">
        <v>32</v>
      </c>
      <c r="V220" s="8">
        <v>54</v>
      </c>
      <c r="W220" s="8">
        <v>87</v>
      </c>
      <c r="X220" s="8">
        <v>43</v>
      </c>
      <c r="Z220" s="9">
        <v>216</v>
      </c>
      <c r="AA220" s="8">
        <v>48</v>
      </c>
      <c r="AB220" s="8">
        <v>81</v>
      </c>
      <c r="AC220" s="8">
        <v>130.5</v>
      </c>
      <c r="AD220" s="8">
        <v>64.5</v>
      </c>
    </row>
    <row r="221" spans="8:30" x14ac:dyDescent="0.2">
      <c r="H221" s="6">
        <v>217</v>
      </c>
      <c r="I221" s="7">
        <v>33</v>
      </c>
      <c r="J221" s="7">
        <v>54</v>
      </c>
      <c r="K221" s="7">
        <v>87</v>
      </c>
      <c r="L221" s="7">
        <v>43</v>
      </c>
      <c r="N221" s="6">
        <v>217</v>
      </c>
      <c r="O221" s="6">
        <f t="shared" si="15"/>
        <v>49.5</v>
      </c>
      <c r="P221" s="6">
        <f t="shared" si="16"/>
        <v>81</v>
      </c>
      <c r="Q221" s="6">
        <f t="shared" si="17"/>
        <v>130.5</v>
      </c>
      <c r="R221" s="6">
        <f t="shared" si="18"/>
        <v>64.5</v>
      </c>
      <c r="T221" s="9">
        <v>217</v>
      </c>
      <c r="U221" s="8">
        <v>33</v>
      </c>
      <c r="V221" s="8">
        <v>54</v>
      </c>
      <c r="W221" s="8">
        <v>87</v>
      </c>
      <c r="X221" s="8">
        <v>43</v>
      </c>
      <c r="Z221" s="9">
        <v>217</v>
      </c>
      <c r="AA221" s="8">
        <v>49.5</v>
      </c>
      <c r="AB221" s="8">
        <v>81</v>
      </c>
      <c r="AC221" s="8">
        <v>130.5</v>
      </c>
      <c r="AD221" s="8">
        <v>64.5</v>
      </c>
    </row>
    <row r="222" spans="8:30" x14ac:dyDescent="0.2">
      <c r="H222" s="6">
        <v>218</v>
      </c>
      <c r="I222" s="7">
        <v>33</v>
      </c>
      <c r="J222" s="7">
        <v>55</v>
      </c>
      <c r="K222" s="7">
        <v>87</v>
      </c>
      <c r="L222" s="7">
        <v>43</v>
      </c>
      <c r="N222" s="6">
        <v>218</v>
      </c>
      <c r="O222" s="6">
        <f t="shared" si="15"/>
        <v>49.5</v>
      </c>
      <c r="P222" s="6">
        <f t="shared" si="16"/>
        <v>82.5</v>
      </c>
      <c r="Q222" s="6">
        <f t="shared" si="17"/>
        <v>130.5</v>
      </c>
      <c r="R222" s="6">
        <f t="shared" si="18"/>
        <v>64.5</v>
      </c>
      <c r="T222" s="9">
        <v>218</v>
      </c>
      <c r="U222" s="8">
        <v>33</v>
      </c>
      <c r="V222" s="8">
        <v>55</v>
      </c>
      <c r="W222" s="8">
        <v>87</v>
      </c>
      <c r="X222" s="8">
        <v>43</v>
      </c>
      <c r="Z222" s="9">
        <v>218</v>
      </c>
      <c r="AA222" s="8">
        <v>49.5</v>
      </c>
      <c r="AB222" s="8">
        <v>82.5</v>
      </c>
      <c r="AC222" s="8">
        <v>130.5</v>
      </c>
      <c r="AD222" s="8">
        <v>64.5</v>
      </c>
    </row>
    <row r="223" spans="8:30" x14ac:dyDescent="0.2">
      <c r="H223" s="6">
        <v>219</v>
      </c>
      <c r="I223" s="7">
        <v>33</v>
      </c>
      <c r="J223" s="7">
        <v>55</v>
      </c>
      <c r="K223" s="7">
        <v>88</v>
      </c>
      <c r="L223" s="7">
        <v>43</v>
      </c>
      <c r="N223" s="6">
        <v>219</v>
      </c>
      <c r="O223" s="6">
        <f t="shared" si="15"/>
        <v>49.5</v>
      </c>
      <c r="P223" s="6">
        <f t="shared" si="16"/>
        <v>82.5</v>
      </c>
      <c r="Q223" s="6">
        <f t="shared" si="17"/>
        <v>132</v>
      </c>
      <c r="R223" s="6">
        <f t="shared" si="18"/>
        <v>64.5</v>
      </c>
      <c r="T223" s="9">
        <v>219</v>
      </c>
      <c r="U223" s="8">
        <v>33</v>
      </c>
      <c r="V223" s="8">
        <v>55</v>
      </c>
      <c r="W223" s="8">
        <v>88</v>
      </c>
      <c r="X223" s="8">
        <v>43</v>
      </c>
      <c r="Z223" s="9">
        <v>219</v>
      </c>
      <c r="AA223" s="8">
        <v>49.5</v>
      </c>
      <c r="AB223" s="8">
        <v>82.5</v>
      </c>
      <c r="AC223" s="8">
        <v>132</v>
      </c>
      <c r="AD223" s="8">
        <v>64.5</v>
      </c>
    </row>
    <row r="224" spans="8:30" x14ac:dyDescent="0.2">
      <c r="H224" s="6">
        <v>220</v>
      </c>
      <c r="I224" s="7">
        <v>33</v>
      </c>
      <c r="J224" s="7">
        <v>55</v>
      </c>
      <c r="K224" s="7">
        <v>88</v>
      </c>
      <c r="L224" s="7">
        <v>44</v>
      </c>
      <c r="N224" s="6">
        <v>220</v>
      </c>
      <c r="O224" s="6">
        <f t="shared" si="15"/>
        <v>49.5</v>
      </c>
      <c r="P224" s="6">
        <f t="shared" si="16"/>
        <v>82.5</v>
      </c>
      <c r="Q224" s="6">
        <f t="shared" si="17"/>
        <v>132</v>
      </c>
      <c r="R224" s="6">
        <f t="shared" si="18"/>
        <v>66</v>
      </c>
      <c r="T224" s="9">
        <v>220</v>
      </c>
      <c r="U224" s="8">
        <v>33</v>
      </c>
      <c r="V224" s="8">
        <v>55</v>
      </c>
      <c r="W224" s="8">
        <v>88</v>
      </c>
      <c r="X224" s="8">
        <v>44</v>
      </c>
      <c r="Z224" s="9">
        <v>220</v>
      </c>
      <c r="AA224" s="8">
        <v>49.5</v>
      </c>
      <c r="AB224" s="8">
        <v>82.5</v>
      </c>
      <c r="AC224" s="8">
        <v>132</v>
      </c>
      <c r="AD224" s="8">
        <v>66</v>
      </c>
    </row>
    <row r="225" spans="8:30" x14ac:dyDescent="0.2">
      <c r="H225" s="6">
        <v>221</v>
      </c>
      <c r="I225" s="7">
        <v>33</v>
      </c>
      <c r="J225" s="7">
        <v>55</v>
      </c>
      <c r="K225" s="7">
        <v>89</v>
      </c>
      <c r="L225" s="7">
        <v>44</v>
      </c>
      <c r="N225" s="6">
        <v>221</v>
      </c>
      <c r="O225" s="6">
        <f t="shared" si="15"/>
        <v>49.5</v>
      </c>
      <c r="P225" s="6">
        <f t="shared" si="16"/>
        <v>82.5</v>
      </c>
      <c r="Q225" s="6">
        <f t="shared" si="17"/>
        <v>133.5</v>
      </c>
      <c r="R225" s="6">
        <f t="shared" si="18"/>
        <v>66</v>
      </c>
      <c r="T225" s="9">
        <v>221</v>
      </c>
      <c r="U225" s="8">
        <v>33</v>
      </c>
      <c r="V225" s="8">
        <v>55</v>
      </c>
      <c r="W225" s="8">
        <v>89</v>
      </c>
      <c r="X225" s="8">
        <v>44</v>
      </c>
      <c r="Z225" s="9">
        <v>221</v>
      </c>
      <c r="AA225" s="8">
        <v>49.5</v>
      </c>
      <c r="AB225" s="8">
        <v>82.5</v>
      </c>
      <c r="AC225" s="8">
        <v>133.5</v>
      </c>
      <c r="AD225" s="8">
        <v>66</v>
      </c>
    </row>
    <row r="226" spans="8:30" x14ac:dyDescent="0.2">
      <c r="H226" s="6">
        <v>222</v>
      </c>
      <c r="I226" s="7">
        <v>33</v>
      </c>
      <c r="J226" s="7">
        <v>56</v>
      </c>
      <c r="K226" s="7">
        <v>89</v>
      </c>
      <c r="L226" s="7">
        <v>44</v>
      </c>
      <c r="N226" s="6">
        <v>222</v>
      </c>
      <c r="O226" s="6">
        <f t="shared" si="15"/>
        <v>49.5</v>
      </c>
      <c r="P226" s="6">
        <f t="shared" si="16"/>
        <v>84</v>
      </c>
      <c r="Q226" s="6">
        <f t="shared" si="17"/>
        <v>133.5</v>
      </c>
      <c r="R226" s="6">
        <f t="shared" si="18"/>
        <v>66</v>
      </c>
      <c r="T226" s="9">
        <v>222</v>
      </c>
      <c r="U226" s="8">
        <v>33</v>
      </c>
      <c r="V226" s="8">
        <v>56</v>
      </c>
      <c r="W226" s="8">
        <v>89</v>
      </c>
      <c r="X226" s="8">
        <v>44</v>
      </c>
      <c r="Z226" s="9">
        <v>222</v>
      </c>
      <c r="AA226" s="8">
        <v>49.5</v>
      </c>
      <c r="AB226" s="8">
        <v>84</v>
      </c>
      <c r="AC226" s="8">
        <v>133.5</v>
      </c>
      <c r="AD226" s="8">
        <v>66</v>
      </c>
    </row>
    <row r="227" spans="8:30" x14ac:dyDescent="0.2">
      <c r="H227" s="6">
        <v>223</v>
      </c>
      <c r="I227" s="7">
        <v>33</v>
      </c>
      <c r="J227" s="7">
        <v>56</v>
      </c>
      <c r="K227" s="7">
        <v>89</v>
      </c>
      <c r="L227" s="7">
        <v>45</v>
      </c>
      <c r="N227" s="6">
        <v>223</v>
      </c>
      <c r="O227" s="6">
        <f t="shared" si="15"/>
        <v>49.5</v>
      </c>
      <c r="P227" s="6">
        <f t="shared" si="16"/>
        <v>84</v>
      </c>
      <c r="Q227" s="6">
        <f t="shared" si="17"/>
        <v>133.5</v>
      </c>
      <c r="R227" s="6">
        <f t="shared" si="18"/>
        <v>67.5</v>
      </c>
      <c r="T227" s="9">
        <v>223</v>
      </c>
      <c r="U227" s="8">
        <v>33</v>
      </c>
      <c r="V227" s="8">
        <v>56</v>
      </c>
      <c r="W227" s="8">
        <v>89</v>
      </c>
      <c r="X227" s="8">
        <v>45</v>
      </c>
      <c r="Z227" s="9">
        <v>223</v>
      </c>
      <c r="AA227" s="8">
        <v>49.5</v>
      </c>
      <c r="AB227" s="8">
        <v>84</v>
      </c>
      <c r="AC227" s="8">
        <v>133.5</v>
      </c>
      <c r="AD227" s="8">
        <v>67.5</v>
      </c>
    </row>
    <row r="228" spans="8:30" x14ac:dyDescent="0.2">
      <c r="H228" s="6">
        <v>224</v>
      </c>
      <c r="I228" s="7">
        <v>34</v>
      </c>
      <c r="J228" s="7">
        <v>56</v>
      </c>
      <c r="K228" s="7">
        <v>89</v>
      </c>
      <c r="L228" s="7">
        <v>45</v>
      </c>
      <c r="N228" s="6">
        <v>224</v>
      </c>
      <c r="O228" s="6">
        <f t="shared" si="15"/>
        <v>51</v>
      </c>
      <c r="P228" s="6">
        <f t="shared" si="16"/>
        <v>84</v>
      </c>
      <c r="Q228" s="6">
        <f t="shared" si="17"/>
        <v>133.5</v>
      </c>
      <c r="R228" s="6">
        <f t="shared" si="18"/>
        <v>67.5</v>
      </c>
      <c r="T228" s="9">
        <v>224</v>
      </c>
      <c r="U228" s="8">
        <v>34</v>
      </c>
      <c r="V228" s="8">
        <v>56</v>
      </c>
      <c r="W228" s="8">
        <v>89</v>
      </c>
      <c r="X228" s="8">
        <v>45</v>
      </c>
      <c r="Z228" s="9">
        <v>224</v>
      </c>
      <c r="AA228" s="8">
        <v>51</v>
      </c>
      <c r="AB228" s="8">
        <v>84</v>
      </c>
      <c r="AC228" s="8">
        <v>133.5</v>
      </c>
      <c r="AD228" s="8">
        <v>67.5</v>
      </c>
    </row>
    <row r="229" spans="8:30" x14ac:dyDescent="0.2">
      <c r="H229" s="6">
        <v>225</v>
      </c>
      <c r="I229" s="7">
        <v>34</v>
      </c>
      <c r="J229" s="7">
        <v>56</v>
      </c>
      <c r="K229" s="7">
        <v>90</v>
      </c>
      <c r="L229" s="7">
        <v>45</v>
      </c>
      <c r="N229" s="6">
        <v>225</v>
      </c>
      <c r="O229" s="6">
        <f t="shared" si="15"/>
        <v>51</v>
      </c>
      <c r="P229" s="6">
        <f t="shared" si="16"/>
        <v>84</v>
      </c>
      <c r="Q229" s="6">
        <f t="shared" si="17"/>
        <v>135</v>
      </c>
      <c r="R229" s="6">
        <f t="shared" si="18"/>
        <v>67.5</v>
      </c>
      <c r="T229" s="9">
        <v>225</v>
      </c>
      <c r="U229" s="8">
        <v>34</v>
      </c>
      <c r="V229" s="8">
        <v>56</v>
      </c>
      <c r="W229" s="8">
        <v>90</v>
      </c>
      <c r="X229" s="8">
        <v>45</v>
      </c>
      <c r="Z229" s="9">
        <v>225</v>
      </c>
      <c r="AA229" s="8">
        <v>51</v>
      </c>
      <c r="AB229" s="8">
        <v>84</v>
      </c>
      <c r="AC229" s="8">
        <v>135</v>
      </c>
      <c r="AD229" s="8">
        <v>67.5</v>
      </c>
    </row>
    <row r="230" spans="8:30" x14ac:dyDescent="0.2">
      <c r="H230" s="6">
        <v>226</v>
      </c>
      <c r="I230" s="7">
        <v>34</v>
      </c>
      <c r="J230" s="7">
        <v>57</v>
      </c>
      <c r="K230" s="7">
        <v>90</v>
      </c>
      <c r="L230" s="7">
        <v>45</v>
      </c>
      <c r="N230" s="6">
        <v>226</v>
      </c>
      <c r="O230" s="6">
        <f t="shared" si="15"/>
        <v>51</v>
      </c>
      <c r="P230" s="6">
        <f t="shared" si="16"/>
        <v>85.5</v>
      </c>
      <c r="Q230" s="6">
        <f t="shared" si="17"/>
        <v>135</v>
      </c>
      <c r="R230" s="6">
        <f t="shared" si="18"/>
        <v>67.5</v>
      </c>
      <c r="T230" s="9">
        <v>226</v>
      </c>
      <c r="U230" s="8">
        <v>34</v>
      </c>
      <c r="V230" s="8">
        <v>57</v>
      </c>
      <c r="W230" s="8">
        <v>90</v>
      </c>
      <c r="X230" s="8">
        <v>45</v>
      </c>
      <c r="Z230" s="9">
        <v>226</v>
      </c>
      <c r="AA230" s="8">
        <v>51</v>
      </c>
      <c r="AB230" s="8">
        <v>85.5</v>
      </c>
      <c r="AC230" s="8">
        <v>135</v>
      </c>
      <c r="AD230" s="8">
        <v>67.5</v>
      </c>
    </row>
    <row r="231" spans="8:30" x14ac:dyDescent="0.2">
      <c r="H231" s="6">
        <v>227</v>
      </c>
      <c r="I231" s="7">
        <v>34</v>
      </c>
      <c r="J231" s="7">
        <v>57</v>
      </c>
      <c r="K231" s="7">
        <v>91</v>
      </c>
      <c r="L231" s="7">
        <v>45</v>
      </c>
      <c r="N231" s="6">
        <v>227</v>
      </c>
      <c r="O231" s="6">
        <f t="shared" si="15"/>
        <v>51</v>
      </c>
      <c r="P231" s="6">
        <f t="shared" si="16"/>
        <v>85.5</v>
      </c>
      <c r="Q231" s="6">
        <f t="shared" si="17"/>
        <v>136.5</v>
      </c>
      <c r="R231" s="6">
        <f t="shared" si="18"/>
        <v>67.5</v>
      </c>
      <c r="T231" s="9">
        <v>227</v>
      </c>
      <c r="U231" s="8">
        <v>34</v>
      </c>
      <c r="V231" s="8">
        <v>57</v>
      </c>
      <c r="W231" s="8">
        <v>91</v>
      </c>
      <c r="X231" s="8">
        <v>45</v>
      </c>
      <c r="Z231" s="9">
        <v>227</v>
      </c>
      <c r="AA231" s="8">
        <v>51</v>
      </c>
      <c r="AB231" s="8">
        <v>85.5</v>
      </c>
      <c r="AC231" s="8">
        <v>136.5</v>
      </c>
      <c r="AD231" s="8">
        <v>67.5</v>
      </c>
    </row>
    <row r="232" spans="8:30" x14ac:dyDescent="0.2">
      <c r="H232" s="6">
        <v>228</v>
      </c>
      <c r="I232" s="7">
        <v>34</v>
      </c>
      <c r="J232" s="7">
        <v>57</v>
      </c>
      <c r="K232" s="7">
        <v>91</v>
      </c>
      <c r="L232" s="7">
        <v>46</v>
      </c>
      <c r="N232" s="6">
        <v>228</v>
      </c>
      <c r="O232" s="6">
        <f t="shared" si="15"/>
        <v>51</v>
      </c>
      <c r="P232" s="6">
        <f t="shared" si="16"/>
        <v>85.5</v>
      </c>
      <c r="Q232" s="6">
        <f t="shared" si="17"/>
        <v>136.5</v>
      </c>
      <c r="R232" s="6">
        <f t="shared" si="18"/>
        <v>69</v>
      </c>
      <c r="T232" s="9">
        <v>228</v>
      </c>
      <c r="U232" s="8">
        <v>34</v>
      </c>
      <c r="V232" s="8">
        <v>57</v>
      </c>
      <c r="W232" s="8">
        <v>91</v>
      </c>
      <c r="X232" s="8">
        <v>46</v>
      </c>
      <c r="Z232" s="9">
        <v>228</v>
      </c>
      <c r="AA232" s="8">
        <v>51</v>
      </c>
      <c r="AB232" s="8">
        <v>85.5</v>
      </c>
      <c r="AC232" s="8">
        <v>136.5</v>
      </c>
      <c r="AD232" s="8">
        <v>69</v>
      </c>
    </row>
    <row r="233" spans="8:30" x14ac:dyDescent="0.2">
      <c r="H233" s="6">
        <v>229</v>
      </c>
      <c r="I233" s="7">
        <v>34</v>
      </c>
      <c r="J233" s="7">
        <v>57</v>
      </c>
      <c r="K233" s="7">
        <v>92</v>
      </c>
      <c r="L233" s="7">
        <v>46</v>
      </c>
      <c r="N233" s="6">
        <v>229</v>
      </c>
      <c r="O233" s="6">
        <f t="shared" si="15"/>
        <v>51</v>
      </c>
      <c r="P233" s="6">
        <f t="shared" si="16"/>
        <v>85.5</v>
      </c>
      <c r="Q233" s="6">
        <f t="shared" si="17"/>
        <v>138</v>
      </c>
      <c r="R233" s="6">
        <f t="shared" si="18"/>
        <v>69</v>
      </c>
      <c r="T233" s="9">
        <v>229</v>
      </c>
      <c r="U233" s="8">
        <v>34</v>
      </c>
      <c r="V233" s="8">
        <v>57</v>
      </c>
      <c r="W233" s="8">
        <v>92</v>
      </c>
      <c r="X233" s="8">
        <v>46</v>
      </c>
      <c r="Z233" s="9">
        <v>229</v>
      </c>
      <c r="AA233" s="8">
        <v>51</v>
      </c>
      <c r="AB233" s="8">
        <v>85.5</v>
      </c>
      <c r="AC233" s="8">
        <v>138</v>
      </c>
      <c r="AD233" s="8">
        <v>69</v>
      </c>
    </row>
    <row r="234" spans="8:30" x14ac:dyDescent="0.2">
      <c r="H234" s="6">
        <v>230</v>
      </c>
      <c r="I234" s="7">
        <v>35</v>
      </c>
      <c r="J234" s="7">
        <v>57</v>
      </c>
      <c r="K234" s="7">
        <v>92</v>
      </c>
      <c r="L234" s="7">
        <v>46</v>
      </c>
      <c r="N234" s="6">
        <v>230</v>
      </c>
      <c r="O234" s="6">
        <f t="shared" si="15"/>
        <v>52.5</v>
      </c>
      <c r="P234" s="6">
        <f t="shared" si="16"/>
        <v>85.5</v>
      </c>
      <c r="Q234" s="6">
        <f t="shared" si="17"/>
        <v>138</v>
      </c>
      <c r="R234" s="6">
        <f t="shared" si="18"/>
        <v>69</v>
      </c>
      <c r="T234" s="9">
        <v>230</v>
      </c>
      <c r="U234" s="8">
        <v>35</v>
      </c>
      <c r="V234" s="8">
        <v>57</v>
      </c>
      <c r="W234" s="8">
        <v>92</v>
      </c>
      <c r="X234" s="8">
        <v>46</v>
      </c>
      <c r="Z234" s="9">
        <v>230</v>
      </c>
      <c r="AA234" s="8">
        <v>52.5</v>
      </c>
      <c r="AB234" s="8">
        <v>85.5</v>
      </c>
      <c r="AC234" s="8">
        <v>138</v>
      </c>
      <c r="AD234" s="8">
        <v>69</v>
      </c>
    </row>
    <row r="235" spans="8:30" x14ac:dyDescent="0.2">
      <c r="H235" s="6">
        <v>231</v>
      </c>
      <c r="I235" s="7">
        <v>35</v>
      </c>
      <c r="J235" s="7">
        <v>58</v>
      </c>
      <c r="K235" s="7">
        <v>92</v>
      </c>
      <c r="L235" s="7">
        <v>46</v>
      </c>
      <c r="N235" s="6">
        <v>231</v>
      </c>
      <c r="O235" s="6">
        <f t="shared" si="15"/>
        <v>52.5</v>
      </c>
      <c r="P235" s="6">
        <f t="shared" si="16"/>
        <v>87</v>
      </c>
      <c r="Q235" s="6">
        <f t="shared" si="17"/>
        <v>138</v>
      </c>
      <c r="R235" s="6">
        <f t="shared" si="18"/>
        <v>69</v>
      </c>
      <c r="T235" s="9">
        <v>231</v>
      </c>
      <c r="U235" s="8">
        <v>35</v>
      </c>
      <c r="V235" s="8">
        <v>58</v>
      </c>
      <c r="W235" s="8">
        <v>92</v>
      </c>
      <c r="X235" s="8">
        <v>46</v>
      </c>
      <c r="Z235" s="9">
        <v>231</v>
      </c>
      <c r="AA235" s="8">
        <v>52.5</v>
      </c>
      <c r="AB235" s="8">
        <v>87</v>
      </c>
      <c r="AC235" s="8">
        <v>138</v>
      </c>
      <c r="AD235" s="8">
        <v>69</v>
      </c>
    </row>
    <row r="236" spans="8:30" x14ac:dyDescent="0.2">
      <c r="H236" s="6">
        <v>232</v>
      </c>
      <c r="I236" s="7">
        <v>35</v>
      </c>
      <c r="J236" s="7">
        <v>58</v>
      </c>
      <c r="K236" s="7">
        <v>93</v>
      </c>
      <c r="L236" s="7">
        <v>46</v>
      </c>
      <c r="N236" s="6">
        <v>232</v>
      </c>
      <c r="O236" s="6">
        <f t="shared" si="15"/>
        <v>52.5</v>
      </c>
      <c r="P236" s="6">
        <f t="shared" si="16"/>
        <v>87</v>
      </c>
      <c r="Q236" s="6">
        <f t="shared" si="17"/>
        <v>139.5</v>
      </c>
      <c r="R236" s="6">
        <f t="shared" si="18"/>
        <v>69</v>
      </c>
      <c r="T236" s="9">
        <v>232</v>
      </c>
      <c r="U236" s="8">
        <v>35</v>
      </c>
      <c r="V236" s="8">
        <v>58</v>
      </c>
      <c r="W236" s="8">
        <v>93</v>
      </c>
      <c r="X236" s="8">
        <v>46</v>
      </c>
      <c r="Z236" s="9">
        <v>232</v>
      </c>
      <c r="AA236" s="8">
        <v>52.5</v>
      </c>
      <c r="AB236" s="8">
        <v>87</v>
      </c>
      <c r="AC236" s="8">
        <v>139.5</v>
      </c>
      <c r="AD236" s="8">
        <v>69</v>
      </c>
    </row>
    <row r="237" spans="8:30" x14ac:dyDescent="0.2">
      <c r="H237" s="6">
        <v>233</v>
      </c>
      <c r="I237" s="7">
        <v>35</v>
      </c>
      <c r="J237" s="7">
        <v>58</v>
      </c>
      <c r="K237" s="7">
        <v>93</v>
      </c>
      <c r="L237" s="7">
        <v>47</v>
      </c>
      <c r="N237" s="6">
        <v>233</v>
      </c>
      <c r="O237" s="6">
        <f t="shared" si="15"/>
        <v>52.5</v>
      </c>
      <c r="P237" s="6">
        <f t="shared" si="16"/>
        <v>87</v>
      </c>
      <c r="Q237" s="6">
        <f t="shared" si="17"/>
        <v>139.5</v>
      </c>
      <c r="R237" s="6">
        <f t="shared" si="18"/>
        <v>70.5</v>
      </c>
      <c r="T237" s="9">
        <v>233</v>
      </c>
      <c r="U237" s="8">
        <v>35</v>
      </c>
      <c r="V237" s="8">
        <v>58</v>
      </c>
      <c r="W237" s="8">
        <v>93</v>
      </c>
      <c r="X237" s="8">
        <v>47</v>
      </c>
      <c r="Z237" s="9">
        <v>233</v>
      </c>
      <c r="AA237" s="8">
        <v>52.5</v>
      </c>
      <c r="AB237" s="8">
        <v>87</v>
      </c>
      <c r="AC237" s="8">
        <v>139.5</v>
      </c>
      <c r="AD237" s="8">
        <v>70.5</v>
      </c>
    </row>
    <row r="238" spans="8:30" x14ac:dyDescent="0.2">
      <c r="H238" s="6">
        <v>234</v>
      </c>
      <c r="I238" s="7">
        <v>35</v>
      </c>
      <c r="J238" s="7">
        <v>59</v>
      </c>
      <c r="K238" s="7">
        <v>93</v>
      </c>
      <c r="L238" s="7">
        <v>47</v>
      </c>
      <c r="N238" s="6">
        <v>234</v>
      </c>
      <c r="O238" s="6">
        <f t="shared" si="15"/>
        <v>52.5</v>
      </c>
      <c r="P238" s="6">
        <f t="shared" si="16"/>
        <v>88.5</v>
      </c>
      <c r="Q238" s="6">
        <f t="shared" si="17"/>
        <v>139.5</v>
      </c>
      <c r="R238" s="6">
        <f t="shared" si="18"/>
        <v>70.5</v>
      </c>
      <c r="T238" s="9">
        <v>234</v>
      </c>
      <c r="U238" s="8">
        <v>35</v>
      </c>
      <c r="V238" s="8">
        <v>59</v>
      </c>
      <c r="W238" s="8">
        <v>93</v>
      </c>
      <c r="X238" s="8">
        <v>47</v>
      </c>
      <c r="Z238" s="9">
        <v>234</v>
      </c>
      <c r="AA238" s="8">
        <v>52.5</v>
      </c>
      <c r="AB238" s="8">
        <v>88.5</v>
      </c>
      <c r="AC238" s="8">
        <v>139.5</v>
      </c>
      <c r="AD238" s="8">
        <v>70.5</v>
      </c>
    </row>
    <row r="239" spans="8:30" x14ac:dyDescent="0.2">
      <c r="H239" s="6">
        <v>235</v>
      </c>
      <c r="I239" s="7">
        <v>35</v>
      </c>
      <c r="J239" s="7">
        <v>59</v>
      </c>
      <c r="K239" s="7">
        <v>94</v>
      </c>
      <c r="L239" s="7">
        <v>47</v>
      </c>
      <c r="N239" s="6">
        <v>235</v>
      </c>
      <c r="O239" s="6">
        <f t="shared" si="15"/>
        <v>52.5</v>
      </c>
      <c r="P239" s="6">
        <f t="shared" si="16"/>
        <v>88.5</v>
      </c>
      <c r="Q239" s="6">
        <f t="shared" si="17"/>
        <v>141</v>
      </c>
      <c r="R239" s="6">
        <f t="shared" si="18"/>
        <v>70.5</v>
      </c>
      <c r="T239" s="9">
        <v>235</v>
      </c>
      <c r="U239" s="8">
        <v>35</v>
      </c>
      <c r="V239" s="8">
        <v>59</v>
      </c>
      <c r="W239" s="8">
        <v>94</v>
      </c>
      <c r="X239" s="8">
        <v>47</v>
      </c>
      <c r="Z239" s="9">
        <v>235</v>
      </c>
      <c r="AA239" s="8">
        <v>52.5</v>
      </c>
      <c r="AB239" s="8">
        <v>88.5</v>
      </c>
      <c r="AC239" s="8">
        <v>141</v>
      </c>
      <c r="AD239" s="8">
        <v>70.5</v>
      </c>
    </row>
    <row r="240" spans="8:30" x14ac:dyDescent="0.2">
      <c r="H240" s="6">
        <v>236</v>
      </c>
      <c r="I240" s="7">
        <v>35</v>
      </c>
      <c r="J240" s="7">
        <v>59</v>
      </c>
      <c r="K240" s="7">
        <v>95</v>
      </c>
      <c r="L240" s="7">
        <v>47</v>
      </c>
      <c r="N240" s="6">
        <v>236</v>
      </c>
      <c r="O240" s="6">
        <f t="shared" si="15"/>
        <v>52.5</v>
      </c>
      <c r="P240" s="6">
        <f t="shared" si="16"/>
        <v>88.5</v>
      </c>
      <c r="Q240" s="6">
        <f t="shared" si="17"/>
        <v>142.5</v>
      </c>
      <c r="R240" s="6">
        <f t="shared" si="18"/>
        <v>70.5</v>
      </c>
      <c r="T240" s="9">
        <v>236</v>
      </c>
      <c r="U240" s="8">
        <v>35</v>
      </c>
      <c r="V240" s="8">
        <v>59</v>
      </c>
      <c r="W240" s="8">
        <v>95</v>
      </c>
      <c r="X240" s="8">
        <v>47</v>
      </c>
      <c r="Z240" s="9">
        <v>236</v>
      </c>
      <c r="AA240" s="8">
        <v>52.5</v>
      </c>
      <c r="AB240" s="8">
        <v>88.5</v>
      </c>
      <c r="AC240" s="8">
        <v>142.5</v>
      </c>
      <c r="AD240" s="8">
        <v>70.5</v>
      </c>
    </row>
    <row r="241" spans="8:30" x14ac:dyDescent="0.2">
      <c r="H241" s="6">
        <v>237</v>
      </c>
      <c r="I241" s="7">
        <v>36</v>
      </c>
      <c r="J241" s="7">
        <v>59</v>
      </c>
      <c r="K241" s="7">
        <v>95</v>
      </c>
      <c r="L241" s="7">
        <v>47</v>
      </c>
      <c r="N241" s="6">
        <v>237</v>
      </c>
      <c r="O241" s="6">
        <f t="shared" si="15"/>
        <v>54</v>
      </c>
      <c r="P241" s="6">
        <f t="shared" si="16"/>
        <v>88.5</v>
      </c>
      <c r="Q241" s="6">
        <f t="shared" si="17"/>
        <v>142.5</v>
      </c>
      <c r="R241" s="6">
        <f t="shared" si="18"/>
        <v>70.5</v>
      </c>
      <c r="T241" s="9">
        <v>237</v>
      </c>
      <c r="U241" s="8">
        <v>36</v>
      </c>
      <c r="V241" s="8">
        <v>59</v>
      </c>
      <c r="W241" s="8">
        <v>95</v>
      </c>
      <c r="X241" s="8">
        <v>47</v>
      </c>
      <c r="Z241" s="9">
        <v>237</v>
      </c>
      <c r="AA241" s="8">
        <v>54</v>
      </c>
      <c r="AB241" s="8">
        <v>88.5</v>
      </c>
      <c r="AC241" s="8">
        <v>142.5</v>
      </c>
      <c r="AD241" s="8">
        <v>70.5</v>
      </c>
    </row>
    <row r="242" spans="8:30" x14ac:dyDescent="0.2">
      <c r="H242" s="6">
        <v>238</v>
      </c>
      <c r="I242" s="7">
        <v>36</v>
      </c>
      <c r="J242" s="7">
        <v>60</v>
      </c>
      <c r="K242" s="7">
        <v>95</v>
      </c>
      <c r="L242" s="7">
        <v>47</v>
      </c>
      <c r="N242" s="6">
        <v>238</v>
      </c>
      <c r="O242" s="6">
        <f t="shared" si="15"/>
        <v>54</v>
      </c>
      <c r="P242" s="6">
        <f t="shared" si="16"/>
        <v>90</v>
      </c>
      <c r="Q242" s="6">
        <f t="shared" si="17"/>
        <v>142.5</v>
      </c>
      <c r="R242" s="6">
        <f t="shared" si="18"/>
        <v>70.5</v>
      </c>
      <c r="T242" s="9">
        <v>238</v>
      </c>
      <c r="U242" s="8">
        <v>36</v>
      </c>
      <c r="V242" s="8">
        <v>60</v>
      </c>
      <c r="W242" s="8">
        <v>95</v>
      </c>
      <c r="X242" s="8">
        <v>47</v>
      </c>
      <c r="Z242" s="9">
        <v>238</v>
      </c>
      <c r="AA242" s="8">
        <v>54</v>
      </c>
      <c r="AB242" s="8">
        <v>90</v>
      </c>
      <c r="AC242" s="8">
        <v>142.5</v>
      </c>
      <c r="AD242" s="8">
        <v>70.5</v>
      </c>
    </row>
    <row r="243" spans="8:30" x14ac:dyDescent="0.2">
      <c r="H243" s="6">
        <v>239</v>
      </c>
      <c r="I243" s="7">
        <v>36</v>
      </c>
      <c r="J243" s="7">
        <v>60</v>
      </c>
      <c r="K243" s="7">
        <v>96</v>
      </c>
      <c r="L243" s="7">
        <v>47</v>
      </c>
      <c r="N243" s="6">
        <v>239</v>
      </c>
      <c r="O243" s="6">
        <f t="shared" si="15"/>
        <v>54</v>
      </c>
      <c r="P243" s="6">
        <f t="shared" si="16"/>
        <v>90</v>
      </c>
      <c r="Q243" s="6">
        <f t="shared" si="17"/>
        <v>144</v>
      </c>
      <c r="R243" s="6">
        <f t="shared" si="18"/>
        <v>70.5</v>
      </c>
      <c r="T243" s="9">
        <v>239</v>
      </c>
      <c r="U243" s="8">
        <v>36</v>
      </c>
      <c r="V243" s="8">
        <v>60</v>
      </c>
      <c r="W243" s="8">
        <v>96</v>
      </c>
      <c r="X243" s="8">
        <v>47</v>
      </c>
      <c r="Z243" s="9">
        <v>239</v>
      </c>
      <c r="AA243" s="8">
        <v>54</v>
      </c>
      <c r="AB243" s="8">
        <v>90</v>
      </c>
      <c r="AC243" s="8">
        <v>144</v>
      </c>
      <c r="AD243" s="8">
        <v>70.5</v>
      </c>
    </row>
    <row r="244" spans="8:30" x14ac:dyDescent="0.2">
      <c r="H244" s="6">
        <v>240</v>
      </c>
      <c r="I244" s="7">
        <v>36</v>
      </c>
      <c r="J244" s="7">
        <v>60</v>
      </c>
      <c r="K244" s="7">
        <v>96</v>
      </c>
      <c r="L244" s="7">
        <v>48</v>
      </c>
      <c r="N244" s="6">
        <v>240</v>
      </c>
      <c r="O244" s="6">
        <f t="shared" si="15"/>
        <v>54</v>
      </c>
      <c r="P244" s="6">
        <f t="shared" si="16"/>
        <v>90</v>
      </c>
      <c r="Q244" s="6">
        <f t="shared" si="17"/>
        <v>144</v>
      </c>
      <c r="R244" s="6">
        <f t="shared" si="18"/>
        <v>72</v>
      </c>
      <c r="T244" s="9">
        <v>240</v>
      </c>
      <c r="U244" s="8">
        <v>36</v>
      </c>
      <c r="V244" s="8">
        <v>60</v>
      </c>
      <c r="W244" s="8">
        <v>96</v>
      </c>
      <c r="X244" s="8">
        <v>48</v>
      </c>
      <c r="Z244" s="9">
        <v>240</v>
      </c>
      <c r="AA244" s="8">
        <v>54</v>
      </c>
      <c r="AB244" s="8">
        <v>90</v>
      </c>
      <c r="AC244" s="8">
        <v>144</v>
      </c>
      <c r="AD244" s="8">
        <v>72</v>
      </c>
    </row>
    <row r="245" spans="8:30" x14ac:dyDescent="0.2">
      <c r="H245" s="6">
        <v>241</v>
      </c>
      <c r="I245" s="7">
        <v>36</v>
      </c>
      <c r="J245" s="7">
        <v>60</v>
      </c>
      <c r="K245" s="7">
        <v>97</v>
      </c>
      <c r="L245" s="7">
        <v>48</v>
      </c>
      <c r="N245" s="6">
        <v>241</v>
      </c>
      <c r="O245" s="6">
        <f t="shared" si="15"/>
        <v>54</v>
      </c>
      <c r="P245" s="6">
        <f t="shared" si="16"/>
        <v>90</v>
      </c>
      <c r="Q245" s="6">
        <f t="shared" si="17"/>
        <v>145.5</v>
      </c>
      <c r="R245" s="6">
        <f t="shared" si="18"/>
        <v>72</v>
      </c>
      <c r="T245" s="9">
        <v>241</v>
      </c>
      <c r="U245" s="8">
        <v>36</v>
      </c>
      <c r="V245" s="8">
        <v>60</v>
      </c>
      <c r="W245" s="8">
        <v>97</v>
      </c>
      <c r="X245" s="8">
        <v>48</v>
      </c>
      <c r="Z245" s="9">
        <v>241</v>
      </c>
      <c r="AA245" s="8">
        <v>54</v>
      </c>
      <c r="AB245" s="8">
        <v>90</v>
      </c>
      <c r="AC245" s="8">
        <v>145.5</v>
      </c>
      <c r="AD245" s="8">
        <v>72</v>
      </c>
    </row>
    <row r="246" spans="8:30" x14ac:dyDescent="0.2">
      <c r="H246" s="6">
        <v>242</v>
      </c>
      <c r="I246" s="7">
        <v>36</v>
      </c>
      <c r="J246" s="7">
        <v>61</v>
      </c>
      <c r="K246" s="7">
        <v>97</v>
      </c>
      <c r="L246" s="7">
        <v>48</v>
      </c>
      <c r="N246" s="6">
        <v>242</v>
      </c>
      <c r="O246" s="6">
        <f t="shared" si="15"/>
        <v>54</v>
      </c>
      <c r="P246" s="6">
        <f t="shared" si="16"/>
        <v>91.5</v>
      </c>
      <c r="Q246" s="6">
        <f t="shared" si="17"/>
        <v>145.5</v>
      </c>
      <c r="R246" s="6">
        <f t="shared" si="18"/>
        <v>72</v>
      </c>
      <c r="T246" s="9">
        <v>242</v>
      </c>
      <c r="U246" s="8">
        <v>36</v>
      </c>
      <c r="V246" s="8">
        <v>61</v>
      </c>
      <c r="W246" s="8">
        <v>97</v>
      </c>
      <c r="X246" s="8">
        <v>48</v>
      </c>
      <c r="Z246" s="9">
        <v>242</v>
      </c>
      <c r="AA246" s="8">
        <v>54</v>
      </c>
      <c r="AB246" s="8">
        <v>91.5</v>
      </c>
      <c r="AC246" s="8">
        <v>145.5</v>
      </c>
      <c r="AD246" s="8">
        <v>72</v>
      </c>
    </row>
    <row r="247" spans="8:30" x14ac:dyDescent="0.2">
      <c r="H247" s="6">
        <v>243</v>
      </c>
      <c r="I247" s="7">
        <v>36</v>
      </c>
      <c r="J247" s="7">
        <v>61</v>
      </c>
      <c r="K247" s="7">
        <v>97</v>
      </c>
      <c r="L247" s="7">
        <v>49</v>
      </c>
      <c r="N247" s="6">
        <v>243</v>
      </c>
      <c r="O247" s="6">
        <f t="shared" si="15"/>
        <v>54</v>
      </c>
      <c r="P247" s="6">
        <f t="shared" si="16"/>
        <v>91.5</v>
      </c>
      <c r="Q247" s="6">
        <f t="shared" si="17"/>
        <v>145.5</v>
      </c>
      <c r="R247" s="6">
        <f t="shared" si="18"/>
        <v>73.5</v>
      </c>
      <c r="T247" s="9">
        <v>243</v>
      </c>
      <c r="U247" s="8">
        <v>36</v>
      </c>
      <c r="V247" s="8">
        <v>61</v>
      </c>
      <c r="W247" s="8">
        <v>97</v>
      </c>
      <c r="X247" s="8">
        <v>49</v>
      </c>
      <c r="Z247" s="9">
        <v>243</v>
      </c>
      <c r="AA247" s="8">
        <v>54</v>
      </c>
      <c r="AB247" s="8">
        <v>91.5</v>
      </c>
      <c r="AC247" s="8">
        <v>145.5</v>
      </c>
      <c r="AD247" s="8">
        <v>73.5</v>
      </c>
    </row>
    <row r="248" spans="8:30" x14ac:dyDescent="0.2">
      <c r="H248" s="6">
        <v>244</v>
      </c>
      <c r="I248" s="7">
        <v>37</v>
      </c>
      <c r="J248" s="7">
        <v>61</v>
      </c>
      <c r="K248" s="7">
        <v>97</v>
      </c>
      <c r="L248" s="7">
        <v>49</v>
      </c>
      <c r="N248" s="6">
        <v>244</v>
      </c>
      <c r="O248" s="6">
        <f t="shared" si="15"/>
        <v>55.5</v>
      </c>
      <c r="P248" s="6">
        <f t="shared" si="16"/>
        <v>91.5</v>
      </c>
      <c r="Q248" s="6">
        <f t="shared" si="17"/>
        <v>145.5</v>
      </c>
      <c r="R248" s="6">
        <f t="shared" si="18"/>
        <v>73.5</v>
      </c>
      <c r="T248" s="9">
        <v>244</v>
      </c>
      <c r="U248" s="8">
        <v>37</v>
      </c>
      <c r="V248" s="8">
        <v>61</v>
      </c>
      <c r="W248" s="8">
        <v>97</v>
      </c>
      <c r="X248" s="8">
        <v>49</v>
      </c>
      <c r="Z248" s="9">
        <v>244</v>
      </c>
      <c r="AA248" s="8">
        <v>55.5</v>
      </c>
      <c r="AB248" s="8">
        <v>91.5</v>
      </c>
      <c r="AC248" s="8">
        <v>145.5</v>
      </c>
      <c r="AD248" s="8">
        <v>73.5</v>
      </c>
    </row>
    <row r="249" spans="8:30" x14ac:dyDescent="0.2">
      <c r="H249" s="6">
        <v>245</v>
      </c>
      <c r="I249" s="7">
        <v>37</v>
      </c>
      <c r="J249" s="7">
        <v>61</v>
      </c>
      <c r="K249" s="7">
        <v>98</v>
      </c>
      <c r="L249" s="7">
        <v>49</v>
      </c>
      <c r="N249" s="6">
        <v>245</v>
      </c>
      <c r="O249" s="6">
        <f t="shared" si="15"/>
        <v>55.5</v>
      </c>
      <c r="P249" s="6">
        <f t="shared" si="16"/>
        <v>91.5</v>
      </c>
      <c r="Q249" s="6">
        <f t="shared" si="17"/>
        <v>147</v>
      </c>
      <c r="R249" s="6">
        <f t="shared" si="18"/>
        <v>73.5</v>
      </c>
      <c r="T249" s="9">
        <v>245</v>
      </c>
      <c r="U249" s="8">
        <v>37</v>
      </c>
      <c r="V249" s="8">
        <v>61</v>
      </c>
      <c r="W249" s="8">
        <v>98</v>
      </c>
      <c r="X249" s="8">
        <v>49</v>
      </c>
      <c r="Z249" s="9">
        <v>245</v>
      </c>
      <c r="AA249" s="8">
        <v>55.5</v>
      </c>
      <c r="AB249" s="8">
        <v>91.5</v>
      </c>
      <c r="AC249" s="8">
        <v>147</v>
      </c>
      <c r="AD249" s="8">
        <v>73.5</v>
      </c>
    </row>
    <row r="250" spans="8:30" x14ac:dyDescent="0.2">
      <c r="H250" s="6">
        <v>246</v>
      </c>
      <c r="I250" s="7">
        <v>37</v>
      </c>
      <c r="J250" s="7">
        <v>62</v>
      </c>
      <c r="K250" s="7">
        <v>98</v>
      </c>
      <c r="L250" s="7">
        <v>49</v>
      </c>
      <c r="N250" s="6">
        <v>246</v>
      </c>
      <c r="O250" s="6">
        <f t="shared" si="15"/>
        <v>55.5</v>
      </c>
      <c r="P250" s="6">
        <f t="shared" si="16"/>
        <v>93</v>
      </c>
      <c r="Q250" s="6">
        <f t="shared" si="17"/>
        <v>147</v>
      </c>
      <c r="R250" s="6">
        <f t="shared" si="18"/>
        <v>73.5</v>
      </c>
      <c r="T250" s="9">
        <v>246</v>
      </c>
      <c r="U250" s="8">
        <v>37</v>
      </c>
      <c r="V250" s="8">
        <v>62</v>
      </c>
      <c r="W250" s="8">
        <v>98</v>
      </c>
      <c r="X250" s="8">
        <v>49</v>
      </c>
      <c r="Z250" s="9">
        <v>246</v>
      </c>
      <c r="AA250" s="8">
        <v>55.5</v>
      </c>
      <c r="AB250" s="8">
        <v>93</v>
      </c>
      <c r="AC250" s="8">
        <v>147</v>
      </c>
      <c r="AD250" s="8">
        <v>73.5</v>
      </c>
    </row>
    <row r="251" spans="8:30" x14ac:dyDescent="0.2">
      <c r="H251" s="6">
        <v>247</v>
      </c>
      <c r="I251" s="7">
        <v>37</v>
      </c>
      <c r="J251" s="7">
        <v>62</v>
      </c>
      <c r="K251" s="7">
        <v>99</v>
      </c>
      <c r="L251" s="7">
        <v>49</v>
      </c>
      <c r="N251" s="6">
        <v>247</v>
      </c>
      <c r="O251" s="6">
        <f t="shared" si="15"/>
        <v>55.5</v>
      </c>
      <c r="P251" s="6">
        <f t="shared" si="16"/>
        <v>93</v>
      </c>
      <c r="Q251" s="6">
        <f t="shared" si="17"/>
        <v>148.5</v>
      </c>
      <c r="R251" s="6">
        <f t="shared" si="18"/>
        <v>73.5</v>
      </c>
      <c r="T251" s="9">
        <v>247</v>
      </c>
      <c r="U251" s="8">
        <v>37</v>
      </c>
      <c r="V251" s="8">
        <v>62</v>
      </c>
      <c r="W251" s="8">
        <v>99</v>
      </c>
      <c r="X251" s="8">
        <v>49</v>
      </c>
      <c r="Z251" s="9">
        <v>247</v>
      </c>
      <c r="AA251" s="8">
        <v>55.5</v>
      </c>
      <c r="AB251" s="8">
        <v>93</v>
      </c>
      <c r="AC251" s="8">
        <v>148.5</v>
      </c>
      <c r="AD251" s="8">
        <v>73.5</v>
      </c>
    </row>
    <row r="252" spans="8:30" x14ac:dyDescent="0.2">
      <c r="H252" s="6">
        <v>248</v>
      </c>
      <c r="I252" s="7">
        <v>37</v>
      </c>
      <c r="J252" s="7">
        <v>62</v>
      </c>
      <c r="K252" s="7">
        <v>99</v>
      </c>
      <c r="L252" s="7">
        <v>50</v>
      </c>
      <c r="N252" s="6">
        <v>248</v>
      </c>
      <c r="O252" s="6">
        <f t="shared" si="15"/>
        <v>55.5</v>
      </c>
      <c r="P252" s="6">
        <f t="shared" si="16"/>
        <v>93</v>
      </c>
      <c r="Q252" s="6">
        <f t="shared" si="17"/>
        <v>148.5</v>
      </c>
      <c r="R252" s="6">
        <f t="shared" si="18"/>
        <v>75</v>
      </c>
      <c r="T252" s="9">
        <v>248</v>
      </c>
      <c r="U252" s="8">
        <v>37</v>
      </c>
      <c r="V252" s="8">
        <v>62</v>
      </c>
      <c r="W252" s="8">
        <v>99</v>
      </c>
      <c r="X252" s="8">
        <v>50</v>
      </c>
      <c r="Z252" s="9">
        <v>248</v>
      </c>
      <c r="AA252" s="8">
        <v>55.5</v>
      </c>
      <c r="AB252" s="8">
        <v>93</v>
      </c>
      <c r="AC252" s="8">
        <v>148.5</v>
      </c>
      <c r="AD252" s="8">
        <v>75</v>
      </c>
    </row>
    <row r="253" spans="8:30" x14ac:dyDescent="0.2">
      <c r="H253" s="6">
        <v>249</v>
      </c>
      <c r="I253" s="7">
        <v>37</v>
      </c>
      <c r="J253" s="7">
        <v>62</v>
      </c>
      <c r="K253" s="7">
        <v>100</v>
      </c>
      <c r="L253" s="7">
        <v>50</v>
      </c>
      <c r="N253" s="6">
        <v>249</v>
      </c>
      <c r="O253" s="6">
        <f t="shared" si="15"/>
        <v>55.5</v>
      </c>
      <c r="P253" s="6">
        <f t="shared" si="16"/>
        <v>93</v>
      </c>
      <c r="Q253" s="6">
        <f t="shared" si="17"/>
        <v>150</v>
      </c>
      <c r="R253" s="6">
        <f t="shared" si="18"/>
        <v>75</v>
      </c>
      <c r="T253" s="9">
        <v>249</v>
      </c>
      <c r="U253" s="8">
        <v>37</v>
      </c>
      <c r="V253" s="8">
        <v>62</v>
      </c>
      <c r="W253" s="8">
        <v>100</v>
      </c>
      <c r="X253" s="8">
        <v>50</v>
      </c>
      <c r="Z253" s="9">
        <v>249</v>
      </c>
      <c r="AA253" s="8">
        <v>55.5</v>
      </c>
      <c r="AB253" s="8">
        <v>93</v>
      </c>
      <c r="AC253" s="8">
        <v>150</v>
      </c>
      <c r="AD253" s="8">
        <v>75</v>
      </c>
    </row>
    <row r="254" spans="8:30" x14ac:dyDescent="0.2">
      <c r="H254" s="6">
        <v>250</v>
      </c>
      <c r="I254" s="7">
        <v>38</v>
      </c>
      <c r="J254" s="7">
        <v>62</v>
      </c>
      <c r="K254" s="7">
        <v>100</v>
      </c>
      <c r="L254" s="7">
        <v>50</v>
      </c>
      <c r="N254" s="6">
        <v>250</v>
      </c>
      <c r="O254" s="6">
        <f t="shared" si="15"/>
        <v>57</v>
      </c>
      <c r="P254" s="6">
        <f t="shared" si="16"/>
        <v>93</v>
      </c>
      <c r="Q254" s="6">
        <f t="shared" si="17"/>
        <v>150</v>
      </c>
      <c r="R254" s="6">
        <f t="shared" si="18"/>
        <v>75</v>
      </c>
      <c r="T254" s="9">
        <v>250</v>
      </c>
      <c r="U254" s="8">
        <v>38</v>
      </c>
      <c r="V254" s="8">
        <v>62</v>
      </c>
      <c r="W254" s="8">
        <v>100</v>
      </c>
      <c r="X254" s="8">
        <v>50</v>
      </c>
      <c r="Z254" s="9">
        <v>250</v>
      </c>
      <c r="AA254" s="8">
        <v>57</v>
      </c>
      <c r="AB254" s="8">
        <v>93</v>
      </c>
      <c r="AC254" s="8">
        <v>150</v>
      </c>
      <c r="AD254" s="8">
        <v>75</v>
      </c>
    </row>
    <row r="255" spans="8:30" x14ac:dyDescent="0.2">
      <c r="H255" s="6">
        <v>251</v>
      </c>
      <c r="I255" s="7">
        <v>38</v>
      </c>
      <c r="J255" s="7">
        <v>63</v>
      </c>
      <c r="K255" s="7">
        <v>100</v>
      </c>
      <c r="L255" s="7">
        <v>50</v>
      </c>
      <c r="N255" s="6">
        <v>251</v>
      </c>
      <c r="O255" s="6">
        <f t="shared" si="15"/>
        <v>57</v>
      </c>
      <c r="P255" s="6">
        <f t="shared" si="16"/>
        <v>94.5</v>
      </c>
      <c r="Q255" s="6">
        <f t="shared" si="17"/>
        <v>150</v>
      </c>
      <c r="R255" s="6">
        <f t="shared" si="18"/>
        <v>75</v>
      </c>
      <c r="T255" s="9">
        <v>251</v>
      </c>
      <c r="U255" s="8">
        <v>38</v>
      </c>
      <c r="V255" s="8">
        <v>63</v>
      </c>
      <c r="W255" s="8">
        <v>100</v>
      </c>
      <c r="X255" s="8">
        <v>50</v>
      </c>
      <c r="Z255" s="9">
        <v>251</v>
      </c>
      <c r="AA255" s="8">
        <v>57</v>
      </c>
      <c r="AB255" s="8">
        <v>94.5</v>
      </c>
      <c r="AC255" s="8">
        <v>150</v>
      </c>
      <c r="AD255" s="8">
        <v>75</v>
      </c>
    </row>
    <row r="256" spans="8:30" x14ac:dyDescent="0.2">
      <c r="H256" s="6">
        <v>252</v>
      </c>
      <c r="I256" s="7">
        <v>38</v>
      </c>
      <c r="J256" s="7">
        <v>63</v>
      </c>
      <c r="K256" s="7">
        <v>101</v>
      </c>
      <c r="L256" s="7">
        <v>50</v>
      </c>
      <c r="N256" s="6">
        <v>252</v>
      </c>
      <c r="O256" s="6">
        <f t="shared" si="15"/>
        <v>57</v>
      </c>
      <c r="P256" s="6">
        <f t="shared" si="16"/>
        <v>94.5</v>
      </c>
      <c r="Q256" s="6">
        <f t="shared" si="17"/>
        <v>151.5</v>
      </c>
      <c r="R256" s="6">
        <f t="shared" si="18"/>
        <v>75</v>
      </c>
      <c r="T256" s="9">
        <v>252</v>
      </c>
      <c r="U256" s="8">
        <v>38</v>
      </c>
      <c r="V256" s="8">
        <v>63</v>
      </c>
      <c r="W256" s="8">
        <v>101</v>
      </c>
      <c r="X256" s="8">
        <v>50</v>
      </c>
      <c r="Z256" s="9">
        <v>252</v>
      </c>
      <c r="AA256" s="8">
        <v>57</v>
      </c>
      <c r="AB256" s="8">
        <v>94.5</v>
      </c>
      <c r="AC256" s="8">
        <v>151.5</v>
      </c>
      <c r="AD256" s="8">
        <v>75</v>
      </c>
    </row>
    <row r="257" spans="8:30" x14ac:dyDescent="0.2">
      <c r="H257" s="6">
        <v>253</v>
      </c>
      <c r="I257" s="7">
        <v>38</v>
      </c>
      <c r="J257" s="7">
        <v>63</v>
      </c>
      <c r="K257" s="7">
        <v>101</v>
      </c>
      <c r="L257" s="7">
        <v>51</v>
      </c>
      <c r="N257" s="6">
        <v>253</v>
      </c>
      <c r="O257" s="6">
        <f t="shared" si="15"/>
        <v>57</v>
      </c>
      <c r="P257" s="6">
        <f t="shared" si="16"/>
        <v>94.5</v>
      </c>
      <c r="Q257" s="6">
        <f t="shared" si="17"/>
        <v>151.5</v>
      </c>
      <c r="R257" s="6">
        <f t="shared" si="18"/>
        <v>76.5</v>
      </c>
      <c r="T257" s="9">
        <v>253</v>
      </c>
      <c r="U257" s="8">
        <v>38</v>
      </c>
      <c r="V257" s="8">
        <v>63</v>
      </c>
      <c r="W257" s="8">
        <v>101</v>
      </c>
      <c r="X257" s="8">
        <v>51</v>
      </c>
      <c r="Z257" s="9">
        <v>253</v>
      </c>
      <c r="AA257" s="8">
        <v>57</v>
      </c>
      <c r="AB257" s="8">
        <v>94.5</v>
      </c>
      <c r="AC257" s="8">
        <v>151.5</v>
      </c>
      <c r="AD257" s="8">
        <v>76.5</v>
      </c>
    </row>
    <row r="258" spans="8:30" x14ac:dyDescent="0.2">
      <c r="H258" s="6">
        <v>254</v>
      </c>
      <c r="I258" s="7">
        <v>38</v>
      </c>
      <c r="J258" s="7">
        <v>64</v>
      </c>
      <c r="K258" s="7">
        <v>101</v>
      </c>
      <c r="L258" s="7">
        <v>51</v>
      </c>
      <c r="N258" s="6">
        <v>254</v>
      </c>
      <c r="O258" s="6">
        <f t="shared" si="15"/>
        <v>57</v>
      </c>
      <c r="P258" s="6">
        <f t="shared" si="16"/>
        <v>96</v>
      </c>
      <c r="Q258" s="6">
        <f t="shared" si="17"/>
        <v>151.5</v>
      </c>
      <c r="R258" s="6">
        <f t="shared" si="18"/>
        <v>76.5</v>
      </c>
      <c r="T258" s="9">
        <v>254</v>
      </c>
      <c r="U258" s="8">
        <v>38</v>
      </c>
      <c r="V258" s="8">
        <v>64</v>
      </c>
      <c r="W258" s="8">
        <v>101</v>
      </c>
      <c r="X258" s="8">
        <v>51</v>
      </c>
      <c r="Z258" s="9">
        <v>254</v>
      </c>
      <c r="AA258" s="8">
        <v>57</v>
      </c>
      <c r="AB258" s="8">
        <v>96</v>
      </c>
      <c r="AC258" s="8">
        <v>151.5</v>
      </c>
      <c r="AD258" s="8">
        <v>76.5</v>
      </c>
    </row>
    <row r="259" spans="8:30" x14ac:dyDescent="0.2">
      <c r="H259" s="6">
        <v>255</v>
      </c>
      <c r="I259" s="7">
        <v>38</v>
      </c>
      <c r="J259" s="7">
        <v>64</v>
      </c>
      <c r="K259" s="7">
        <v>102</v>
      </c>
      <c r="L259" s="7">
        <v>51</v>
      </c>
      <c r="N259" s="6">
        <v>255</v>
      </c>
      <c r="O259" s="6">
        <f t="shared" si="15"/>
        <v>57</v>
      </c>
      <c r="P259" s="6">
        <f t="shared" si="16"/>
        <v>96</v>
      </c>
      <c r="Q259" s="6">
        <f t="shared" si="17"/>
        <v>153</v>
      </c>
      <c r="R259" s="6">
        <f t="shared" si="18"/>
        <v>76.5</v>
      </c>
      <c r="T259" s="9">
        <v>255</v>
      </c>
      <c r="U259" s="8">
        <v>38</v>
      </c>
      <c r="V259" s="8">
        <v>64</v>
      </c>
      <c r="W259" s="8">
        <v>102</v>
      </c>
      <c r="X259" s="8">
        <v>51</v>
      </c>
      <c r="Z259" s="9">
        <v>255</v>
      </c>
      <c r="AA259" s="8">
        <v>57</v>
      </c>
      <c r="AB259" s="8">
        <v>96</v>
      </c>
      <c r="AC259" s="8">
        <v>153</v>
      </c>
      <c r="AD259" s="8">
        <v>76.5</v>
      </c>
    </row>
    <row r="260" spans="8:30" x14ac:dyDescent="0.2">
      <c r="H260" s="6">
        <v>256</v>
      </c>
      <c r="I260" s="7">
        <v>38</v>
      </c>
      <c r="J260" s="7">
        <v>64</v>
      </c>
      <c r="K260" s="7">
        <v>103</v>
      </c>
      <c r="L260" s="7">
        <v>51</v>
      </c>
      <c r="N260" s="6">
        <v>256</v>
      </c>
      <c r="O260" s="6">
        <f t="shared" si="15"/>
        <v>57</v>
      </c>
      <c r="P260" s="6">
        <f t="shared" si="16"/>
        <v>96</v>
      </c>
      <c r="Q260" s="6">
        <f t="shared" si="17"/>
        <v>154.5</v>
      </c>
      <c r="R260" s="6">
        <f t="shared" si="18"/>
        <v>76.5</v>
      </c>
      <c r="T260" s="9">
        <v>256</v>
      </c>
      <c r="U260" s="8">
        <v>38</v>
      </c>
      <c r="V260" s="8">
        <v>64</v>
      </c>
      <c r="W260" s="8">
        <v>103</v>
      </c>
      <c r="X260" s="8">
        <v>51</v>
      </c>
      <c r="Z260" s="9">
        <v>256</v>
      </c>
      <c r="AA260" s="8">
        <v>57</v>
      </c>
      <c r="AB260" s="8">
        <v>96</v>
      </c>
      <c r="AC260" s="8">
        <v>154.5</v>
      </c>
      <c r="AD260" s="8">
        <v>76.5</v>
      </c>
    </row>
    <row r="261" spans="8:30" x14ac:dyDescent="0.2">
      <c r="H261" s="6">
        <v>257</v>
      </c>
      <c r="I261" s="7">
        <v>39</v>
      </c>
      <c r="J261" s="7">
        <v>64</v>
      </c>
      <c r="K261" s="7">
        <v>103</v>
      </c>
      <c r="L261" s="7">
        <v>51</v>
      </c>
      <c r="N261" s="6">
        <v>257</v>
      </c>
      <c r="O261" s="6">
        <f t="shared" si="15"/>
        <v>58.5</v>
      </c>
      <c r="P261" s="6">
        <f t="shared" si="16"/>
        <v>96</v>
      </c>
      <c r="Q261" s="6">
        <f t="shared" si="17"/>
        <v>154.5</v>
      </c>
      <c r="R261" s="6">
        <f t="shared" si="18"/>
        <v>76.5</v>
      </c>
      <c r="T261" s="9">
        <v>257</v>
      </c>
      <c r="U261" s="8">
        <v>39</v>
      </c>
      <c r="V261" s="8">
        <v>64</v>
      </c>
      <c r="W261" s="8">
        <v>103</v>
      </c>
      <c r="X261" s="8">
        <v>51</v>
      </c>
      <c r="Z261" s="9">
        <v>257</v>
      </c>
      <c r="AA261" s="8">
        <v>58.5</v>
      </c>
      <c r="AB261" s="8">
        <v>96</v>
      </c>
      <c r="AC261" s="8">
        <v>154.5</v>
      </c>
      <c r="AD261" s="8">
        <v>76.5</v>
      </c>
    </row>
    <row r="262" spans="8:30" x14ac:dyDescent="0.2">
      <c r="H262" s="6">
        <v>258</v>
      </c>
      <c r="I262" s="7">
        <v>39</v>
      </c>
      <c r="J262" s="7">
        <v>65</v>
      </c>
      <c r="K262" s="7">
        <v>103</v>
      </c>
      <c r="L262" s="7">
        <v>51</v>
      </c>
      <c r="N262" s="6">
        <v>258</v>
      </c>
      <c r="O262" s="6">
        <f t="shared" si="15"/>
        <v>58.5</v>
      </c>
      <c r="P262" s="6">
        <f t="shared" si="16"/>
        <v>97.5</v>
      </c>
      <c r="Q262" s="6">
        <f t="shared" si="17"/>
        <v>154.5</v>
      </c>
      <c r="R262" s="6">
        <f t="shared" si="18"/>
        <v>76.5</v>
      </c>
      <c r="T262" s="9">
        <v>258</v>
      </c>
      <c r="U262" s="8">
        <v>39</v>
      </c>
      <c r="V262" s="8">
        <v>65</v>
      </c>
      <c r="W262" s="8">
        <v>103</v>
      </c>
      <c r="X262" s="8">
        <v>51</v>
      </c>
      <c r="Z262" s="9">
        <v>258</v>
      </c>
      <c r="AA262" s="8">
        <v>58.5</v>
      </c>
      <c r="AB262" s="8">
        <v>97.5</v>
      </c>
      <c r="AC262" s="8">
        <v>154.5</v>
      </c>
      <c r="AD262" s="8">
        <v>76.5</v>
      </c>
    </row>
    <row r="263" spans="8:30" x14ac:dyDescent="0.2">
      <c r="H263" s="6">
        <v>259</v>
      </c>
      <c r="I263" s="7">
        <v>39</v>
      </c>
      <c r="J263" s="7">
        <v>65</v>
      </c>
      <c r="K263" s="7">
        <v>104</v>
      </c>
      <c r="L263" s="7">
        <v>51</v>
      </c>
      <c r="N263" s="6">
        <v>259</v>
      </c>
      <c r="O263" s="6">
        <f t="shared" si="15"/>
        <v>58.5</v>
      </c>
      <c r="P263" s="6">
        <f t="shared" si="16"/>
        <v>97.5</v>
      </c>
      <c r="Q263" s="6">
        <f t="shared" si="17"/>
        <v>156</v>
      </c>
      <c r="R263" s="6">
        <f t="shared" si="18"/>
        <v>76.5</v>
      </c>
      <c r="T263" s="9">
        <v>259</v>
      </c>
      <c r="U263" s="8">
        <v>39</v>
      </c>
      <c r="V263" s="8">
        <v>65</v>
      </c>
      <c r="W263" s="8">
        <v>104</v>
      </c>
      <c r="X263" s="8">
        <v>51</v>
      </c>
      <c r="Z263" s="9">
        <v>259</v>
      </c>
      <c r="AA263" s="8">
        <v>58.5</v>
      </c>
      <c r="AB263" s="8">
        <v>97.5</v>
      </c>
      <c r="AC263" s="8">
        <v>156</v>
      </c>
      <c r="AD263" s="8">
        <v>76.5</v>
      </c>
    </row>
    <row r="264" spans="8:30" x14ac:dyDescent="0.2">
      <c r="H264" s="6">
        <v>260</v>
      </c>
      <c r="I264" s="7">
        <v>39</v>
      </c>
      <c r="J264" s="7">
        <v>65</v>
      </c>
      <c r="K264" s="7">
        <v>104</v>
      </c>
      <c r="L264" s="7">
        <v>52</v>
      </c>
      <c r="N264" s="6">
        <v>260</v>
      </c>
      <c r="O264" s="6">
        <f t="shared" si="15"/>
        <v>58.5</v>
      </c>
      <c r="P264" s="6">
        <f t="shared" si="16"/>
        <v>97.5</v>
      </c>
      <c r="Q264" s="6">
        <f t="shared" si="17"/>
        <v>156</v>
      </c>
      <c r="R264" s="6">
        <f t="shared" si="18"/>
        <v>78</v>
      </c>
      <c r="T264" s="9">
        <v>260</v>
      </c>
      <c r="U264" s="8">
        <v>39</v>
      </c>
      <c r="V264" s="8">
        <v>65</v>
      </c>
      <c r="W264" s="8">
        <v>104</v>
      </c>
      <c r="X264" s="8">
        <v>52</v>
      </c>
      <c r="Z264" s="9">
        <v>260</v>
      </c>
      <c r="AA264" s="8">
        <v>58.5</v>
      </c>
      <c r="AB264" s="8">
        <v>97.5</v>
      </c>
      <c r="AC264" s="8">
        <v>156</v>
      </c>
      <c r="AD264" s="8">
        <v>78</v>
      </c>
    </row>
    <row r="265" spans="8:30" x14ac:dyDescent="0.2">
      <c r="H265" s="6">
        <v>261</v>
      </c>
      <c r="I265" s="7">
        <v>39</v>
      </c>
      <c r="J265" s="7">
        <v>65</v>
      </c>
      <c r="K265" s="7">
        <v>105</v>
      </c>
      <c r="L265" s="7">
        <v>52</v>
      </c>
      <c r="N265" s="6">
        <v>261</v>
      </c>
      <c r="O265" s="6">
        <f t="shared" si="15"/>
        <v>58.5</v>
      </c>
      <c r="P265" s="6">
        <f t="shared" si="16"/>
        <v>97.5</v>
      </c>
      <c r="Q265" s="6">
        <f t="shared" si="17"/>
        <v>157.5</v>
      </c>
      <c r="R265" s="6">
        <f t="shared" si="18"/>
        <v>78</v>
      </c>
      <c r="T265" s="9">
        <v>261</v>
      </c>
      <c r="U265" s="8">
        <v>39</v>
      </c>
      <c r="V265" s="8">
        <v>65</v>
      </c>
      <c r="W265" s="8">
        <v>105</v>
      </c>
      <c r="X265" s="8">
        <v>52</v>
      </c>
      <c r="Z265" s="9">
        <v>261</v>
      </c>
      <c r="AA265" s="8">
        <v>58.5</v>
      </c>
      <c r="AB265" s="8">
        <v>97.5</v>
      </c>
      <c r="AC265" s="8">
        <v>157.5</v>
      </c>
      <c r="AD265" s="8">
        <v>78</v>
      </c>
    </row>
    <row r="266" spans="8:30" x14ac:dyDescent="0.2">
      <c r="H266" s="6">
        <v>262</v>
      </c>
      <c r="I266" s="7">
        <v>39</v>
      </c>
      <c r="J266" s="7">
        <v>66</v>
      </c>
      <c r="K266" s="7">
        <v>105</v>
      </c>
      <c r="L266" s="7">
        <v>52</v>
      </c>
      <c r="N266" s="6">
        <v>262</v>
      </c>
      <c r="O266" s="6">
        <f t="shared" si="15"/>
        <v>58.5</v>
      </c>
      <c r="P266" s="6">
        <f t="shared" si="16"/>
        <v>99</v>
      </c>
      <c r="Q266" s="6">
        <f t="shared" si="17"/>
        <v>157.5</v>
      </c>
      <c r="R266" s="6">
        <f t="shared" si="18"/>
        <v>78</v>
      </c>
      <c r="T266" s="9">
        <v>262</v>
      </c>
      <c r="U266" s="8">
        <v>39</v>
      </c>
      <c r="V266" s="8">
        <v>66</v>
      </c>
      <c r="W266" s="8">
        <v>105</v>
      </c>
      <c r="X266" s="8">
        <v>52</v>
      </c>
      <c r="Z266" s="9">
        <v>262</v>
      </c>
      <c r="AA266" s="8">
        <v>58.5</v>
      </c>
      <c r="AB266" s="8">
        <v>99</v>
      </c>
      <c r="AC266" s="8">
        <v>157.5</v>
      </c>
      <c r="AD266" s="8">
        <v>78</v>
      </c>
    </row>
    <row r="267" spans="8:30" x14ac:dyDescent="0.2">
      <c r="H267" s="6">
        <v>263</v>
      </c>
      <c r="I267" s="7">
        <v>39</v>
      </c>
      <c r="J267" s="7">
        <v>66</v>
      </c>
      <c r="K267" s="7">
        <v>105</v>
      </c>
      <c r="L267" s="7">
        <v>53</v>
      </c>
      <c r="N267" s="6">
        <v>263</v>
      </c>
      <c r="O267" s="6">
        <f t="shared" si="15"/>
        <v>58.5</v>
      </c>
      <c r="P267" s="6">
        <f t="shared" si="16"/>
        <v>99</v>
      </c>
      <c r="Q267" s="6">
        <f t="shared" si="17"/>
        <v>157.5</v>
      </c>
      <c r="R267" s="6">
        <f t="shared" si="18"/>
        <v>79.5</v>
      </c>
      <c r="T267" s="9">
        <v>263</v>
      </c>
      <c r="U267" s="8">
        <v>39</v>
      </c>
      <c r="V267" s="8">
        <v>66</v>
      </c>
      <c r="W267" s="8">
        <v>105</v>
      </c>
      <c r="X267" s="8">
        <v>53</v>
      </c>
      <c r="Z267" s="9">
        <v>263</v>
      </c>
      <c r="AA267" s="8">
        <v>58.5</v>
      </c>
      <c r="AB267" s="8">
        <v>99</v>
      </c>
      <c r="AC267" s="8">
        <v>157.5</v>
      </c>
      <c r="AD267" s="8">
        <v>79.5</v>
      </c>
    </row>
    <row r="268" spans="8:30" x14ac:dyDescent="0.2">
      <c r="H268" s="6">
        <v>264</v>
      </c>
      <c r="I268" s="7">
        <v>40</v>
      </c>
      <c r="J268" s="7">
        <v>66</v>
      </c>
      <c r="K268" s="7">
        <v>105</v>
      </c>
      <c r="L268" s="7">
        <v>53</v>
      </c>
      <c r="N268" s="6">
        <v>264</v>
      </c>
      <c r="O268" s="6">
        <f t="shared" si="15"/>
        <v>60</v>
      </c>
      <c r="P268" s="6">
        <f t="shared" si="16"/>
        <v>99</v>
      </c>
      <c r="Q268" s="6">
        <f t="shared" si="17"/>
        <v>157.5</v>
      </c>
      <c r="R268" s="6">
        <f t="shared" si="18"/>
        <v>79.5</v>
      </c>
      <c r="T268" s="9">
        <v>264</v>
      </c>
      <c r="U268" s="8">
        <v>40</v>
      </c>
      <c r="V268" s="8">
        <v>66</v>
      </c>
      <c r="W268" s="8">
        <v>105</v>
      </c>
      <c r="X268" s="8">
        <v>53</v>
      </c>
      <c r="Z268" s="9">
        <v>264</v>
      </c>
      <c r="AA268" s="8">
        <v>60</v>
      </c>
      <c r="AB268" s="8">
        <v>99</v>
      </c>
      <c r="AC268" s="8">
        <v>157.5</v>
      </c>
      <c r="AD268" s="8">
        <v>79.5</v>
      </c>
    </row>
    <row r="269" spans="8:30" x14ac:dyDescent="0.2">
      <c r="H269" s="6">
        <v>265</v>
      </c>
      <c r="I269" s="7">
        <v>40</v>
      </c>
      <c r="J269" s="7">
        <v>66</v>
      </c>
      <c r="K269" s="7">
        <v>106</v>
      </c>
      <c r="L269" s="7">
        <v>53</v>
      </c>
      <c r="N269" s="6">
        <v>265</v>
      </c>
      <c r="O269" s="6">
        <f t="shared" si="15"/>
        <v>60</v>
      </c>
      <c r="P269" s="6">
        <f t="shared" si="16"/>
        <v>99</v>
      </c>
      <c r="Q269" s="6">
        <f t="shared" si="17"/>
        <v>159</v>
      </c>
      <c r="R269" s="6">
        <f t="shared" si="18"/>
        <v>79.5</v>
      </c>
      <c r="T269" s="9">
        <v>265</v>
      </c>
      <c r="U269" s="8">
        <v>40</v>
      </c>
      <c r="V269" s="8">
        <v>66</v>
      </c>
      <c r="W269" s="8">
        <v>106</v>
      </c>
      <c r="X269" s="8">
        <v>53</v>
      </c>
      <c r="Z269" s="9">
        <v>265</v>
      </c>
      <c r="AA269" s="8">
        <v>60</v>
      </c>
      <c r="AB269" s="8">
        <v>99</v>
      </c>
      <c r="AC269" s="8">
        <v>159</v>
      </c>
      <c r="AD269" s="8">
        <v>79.5</v>
      </c>
    </row>
    <row r="270" spans="8:30" x14ac:dyDescent="0.2">
      <c r="H270" s="6">
        <v>266</v>
      </c>
      <c r="I270" s="8">
        <v>39.9</v>
      </c>
      <c r="J270" s="8">
        <v>66.5</v>
      </c>
      <c r="K270" s="8">
        <v>106.4</v>
      </c>
      <c r="L270" s="8">
        <v>53.199999999999989</v>
      </c>
      <c r="M270" s="70"/>
      <c r="N270" s="8">
        <v>266</v>
      </c>
      <c r="O270" s="8">
        <v>59.849999999999994</v>
      </c>
      <c r="P270" s="8">
        <v>99.75</v>
      </c>
      <c r="Q270" s="8">
        <v>159.60000000000002</v>
      </c>
      <c r="R270" s="8">
        <v>79.799999999999983</v>
      </c>
      <c r="T270" s="9">
        <v>266</v>
      </c>
      <c r="U270" s="8">
        <v>39.9</v>
      </c>
      <c r="V270" s="8">
        <v>66.5</v>
      </c>
      <c r="W270" s="8">
        <v>106.4</v>
      </c>
      <c r="X270" s="8">
        <v>53.199999999999989</v>
      </c>
      <c r="Z270" s="9">
        <v>266</v>
      </c>
      <c r="AA270" s="8">
        <v>59.849999999999994</v>
      </c>
      <c r="AB270" s="8">
        <v>99.75</v>
      </c>
      <c r="AC270" s="8">
        <v>159.60000000000002</v>
      </c>
      <c r="AD270" s="8">
        <v>79.799999999999983</v>
      </c>
    </row>
    <row r="271" spans="8:30" x14ac:dyDescent="0.2">
      <c r="H271" s="6">
        <v>267</v>
      </c>
      <c r="I271" s="8">
        <v>40.049999999999997</v>
      </c>
      <c r="J271" s="8">
        <v>66.75</v>
      </c>
      <c r="K271" s="8">
        <v>106.80000000000001</v>
      </c>
      <c r="L271" s="8">
        <v>53.399999999999977</v>
      </c>
      <c r="M271" s="70"/>
      <c r="N271" s="8">
        <v>267</v>
      </c>
      <c r="O271" s="8">
        <v>60.074999999999996</v>
      </c>
      <c r="P271" s="8">
        <v>100.125</v>
      </c>
      <c r="Q271" s="8">
        <v>160.20000000000002</v>
      </c>
      <c r="R271" s="8">
        <v>80.099999999999966</v>
      </c>
      <c r="T271" s="9">
        <v>267</v>
      </c>
      <c r="U271" s="8">
        <v>40.049999999999997</v>
      </c>
      <c r="V271" s="8">
        <v>66.75</v>
      </c>
      <c r="W271" s="8">
        <v>106.80000000000001</v>
      </c>
      <c r="X271" s="8">
        <v>53.399999999999977</v>
      </c>
      <c r="Z271" s="9">
        <v>267</v>
      </c>
      <c r="AA271" s="8">
        <v>60.074999999999996</v>
      </c>
      <c r="AB271" s="8">
        <v>100.125</v>
      </c>
      <c r="AC271" s="8">
        <v>160.20000000000002</v>
      </c>
      <c r="AD271" s="8">
        <v>80.099999999999966</v>
      </c>
    </row>
    <row r="272" spans="8:30" x14ac:dyDescent="0.2">
      <c r="H272" s="6">
        <v>268</v>
      </c>
      <c r="I272" s="8">
        <v>40.199999999999996</v>
      </c>
      <c r="J272" s="8">
        <v>67</v>
      </c>
      <c r="K272" s="8">
        <v>107.2</v>
      </c>
      <c r="L272" s="8">
        <v>53.600000000000023</v>
      </c>
      <c r="M272" s="70"/>
      <c r="N272" s="8">
        <v>268</v>
      </c>
      <c r="O272" s="8">
        <v>60.3</v>
      </c>
      <c r="P272" s="8">
        <v>100.5</v>
      </c>
      <c r="Q272" s="8">
        <v>160.80000000000001</v>
      </c>
      <c r="R272" s="8">
        <v>80.400000000000034</v>
      </c>
      <c r="T272" s="9">
        <v>268</v>
      </c>
      <c r="U272" s="8">
        <v>40.199999999999996</v>
      </c>
      <c r="V272" s="8">
        <v>67</v>
      </c>
      <c r="W272" s="8">
        <v>107.2</v>
      </c>
      <c r="X272" s="8">
        <v>53.600000000000023</v>
      </c>
      <c r="Z272" s="9">
        <v>268</v>
      </c>
      <c r="AA272" s="8">
        <v>60.3</v>
      </c>
      <c r="AB272" s="8">
        <v>100.5</v>
      </c>
      <c r="AC272" s="8">
        <v>160.80000000000001</v>
      </c>
      <c r="AD272" s="8">
        <v>80.400000000000034</v>
      </c>
    </row>
    <row r="273" spans="8:30" x14ac:dyDescent="0.2">
      <c r="H273" s="6">
        <v>269</v>
      </c>
      <c r="I273" s="8">
        <v>40.35</v>
      </c>
      <c r="J273" s="8">
        <v>67.25</v>
      </c>
      <c r="K273" s="8">
        <v>107.60000000000001</v>
      </c>
      <c r="L273" s="8">
        <v>53.800000000000011</v>
      </c>
      <c r="M273" s="70"/>
      <c r="N273" s="8">
        <v>269</v>
      </c>
      <c r="O273" s="8">
        <v>60.525000000000006</v>
      </c>
      <c r="P273" s="8">
        <v>100.875</v>
      </c>
      <c r="Q273" s="8">
        <v>161.4</v>
      </c>
      <c r="R273" s="8">
        <v>80.700000000000017</v>
      </c>
      <c r="T273" s="9">
        <v>269</v>
      </c>
      <c r="U273" s="8">
        <v>40.35</v>
      </c>
      <c r="V273" s="8">
        <v>67.25</v>
      </c>
      <c r="W273" s="8">
        <v>107.60000000000001</v>
      </c>
      <c r="X273" s="8">
        <v>53.800000000000011</v>
      </c>
      <c r="Z273" s="9">
        <v>269</v>
      </c>
      <c r="AA273" s="8">
        <v>60.525000000000006</v>
      </c>
      <c r="AB273" s="8">
        <v>100.875</v>
      </c>
      <c r="AC273" s="8">
        <v>161.4</v>
      </c>
      <c r="AD273" s="8">
        <v>80.700000000000017</v>
      </c>
    </row>
    <row r="274" spans="8:30" x14ac:dyDescent="0.2">
      <c r="H274" s="6">
        <v>270</v>
      </c>
      <c r="I274" s="8">
        <v>40.5</v>
      </c>
      <c r="J274" s="8">
        <v>67.5</v>
      </c>
      <c r="K274" s="8">
        <v>108</v>
      </c>
      <c r="L274" s="8">
        <v>54</v>
      </c>
      <c r="M274" s="70"/>
      <c r="N274" s="8">
        <v>270</v>
      </c>
      <c r="O274" s="8">
        <v>60.75</v>
      </c>
      <c r="P274" s="8">
        <v>101.25</v>
      </c>
      <c r="Q274" s="8">
        <v>162</v>
      </c>
      <c r="R274" s="8">
        <v>81</v>
      </c>
      <c r="T274" s="9">
        <v>270</v>
      </c>
      <c r="U274" s="8">
        <v>40.5</v>
      </c>
      <c r="V274" s="8">
        <v>67.5</v>
      </c>
      <c r="W274" s="8">
        <v>108</v>
      </c>
      <c r="X274" s="8">
        <v>54</v>
      </c>
      <c r="Z274" s="9">
        <v>270</v>
      </c>
      <c r="AA274" s="8">
        <v>60.75</v>
      </c>
      <c r="AB274" s="8">
        <v>101.25</v>
      </c>
      <c r="AC274" s="8">
        <v>162</v>
      </c>
      <c r="AD274" s="8">
        <v>81</v>
      </c>
    </row>
    <row r="275" spans="8:30" x14ac:dyDescent="0.2">
      <c r="H275" s="6">
        <v>271</v>
      </c>
      <c r="I275" s="8">
        <v>40.65</v>
      </c>
      <c r="J275" s="8">
        <v>67.75</v>
      </c>
      <c r="K275" s="8">
        <v>108.4</v>
      </c>
      <c r="L275" s="8">
        <v>54.199999999999989</v>
      </c>
      <c r="M275" s="70"/>
      <c r="N275" s="8">
        <v>271</v>
      </c>
      <c r="O275" s="8">
        <v>60.974999999999994</v>
      </c>
      <c r="P275" s="8">
        <v>101.625</v>
      </c>
      <c r="Q275" s="8">
        <v>162.60000000000002</v>
      </c>
      <c r="R275" s="8">
        <v>81.299999999999983</v>
      </c>
      <c r="T275" s="9">
        <v>271</v>
      </c>
      <c r="U275" s="8">
        <v>40.65</v>
      </c>
      <c r="V275" s="8">
        <v>67.75</v>
      </c>
      <c r="W275" s="8">
        <v>108.4</v>
      </c>
      <c r="X275" s="8">
        <v>54.199999999999989</v>
      </c>
      <c r="Z275" s="9">
        <v>271</v>
      </c>
      <c r="AA275" s="8">
        <v>60.974999999999994</v>
      </c>
      <c r="AB275" s="8">
        <v>101.625</v>
      </c>
      <c r="AC275" s="8">
        <v>162.60000000000002</v>
      </c>
      <c r="AD275" s="8">
        <v>81.299999999999983</v>
      </c>
    </row>
    <row r="276" spans="8:30" x14ac:dyDescent="0.2">
      <c r="H276" s="6">
        <v>272</v>
      </c>
      <c r="I276" s="8">
        <v>40.799999999999997</v>
      </c>
      <c r="J276" s="8">
        <v>68</v>
      </c>
      <c r="K276" s="8">
        <v>108.80000000000001</v>
      </c>
      <c r="L276" s="8">
        <v>54.399999999999977</v>
      </c>
      <c r="M276" s="70"/>
      <c r="N276" s="8">
        <v>272</v>
      </c>
      <c r="O276" s="8">
        <v>61.199999999999996</v>
      </c>
      <c r="P276" s="8">
        <v>102</v>
      </c>
      <c r="Q276" s="8">
        <v>163.20000000000002</v>
      </c>
      <c r="R276" s="8">
        <v>81.599999999999966</v>
      </c>
      <c r="T276" s="9">
        <v>272</v>
      </c>
      <c r="U276" s="8">
        <v>40.799999999999997</v>
      </c>
      <c r="V276" s="8">
        <v>68</v>
      </c>
      <c r="W276" s="8">
        <v>108.80000000000001</v>
      </c>
      <c r="X276" s="8">
        <v>54.399999999999977</v>
      </c>
      <c r="Z276" s="9">
        <v>272</v>
      </c>
      <c r="AA276" s="8">
        <v>61.199999999999996</v>
      </c>
      <c r="AB276" s="8">
        <v>102</v>
      </c>
      <c r="AC276" s="8">
        <v>163.20000000000002</v>
      </c>
      <c r="AD276" s="8">
        <v>81.599999999999966</v>
      </c>
    </row>
    <row r="277" spans="8:30" x14ac:dyDescent="0.2">
      <c r="H277" s="6">
        <v>273</v>
      </c>
      <c r="I277" s="8">
        <v>40.949999999999996</v>
      </c>
      <c r="J277" s="8">
        <v>68.25</v>
      </c>
      <c r="K277" s="8">
        <v>109.2</v>
      </c>
      <c r="L277" s="8">
        <v>54.600000000000023</v>
      </c>
      <c r="M277" s="70"/>
      <c r="N277" s="8">
        <v>273</v>
      </c>
      <c r="O277" s="8">
        <v>61.424999999999997</v>
      </c>
      <c r="P277" s="8">
        <v>102.375</v>
      </c>
      <c r="Q277" s="8">
        <v>163.80000000000001</v>
      </c>
      <c r="R277" s="8">
        <v>81.900000000000034</v>
      </c>
      <c r="T277" s="9">
        <v>273</v>
      </c>
      <c r="U277" s="8">
        <v>40.949999999999996</v>
      </c>
      <c r="V277" s="8">
        <v>68.25</v>
      </c>
      <c r="W277" s="8">
        <v>109.2</v>
      </c>
      <c r="X277" s="8">
        <v>54.600000000000023</v>
      </c>
      <c r="Z277" s="9">
        <v>273</v>
      </c>
      <c r="AA277" s="8">
        <v>61.424999999999997</v>
      </c>
      <c r="AB277" s="8">
        <v>102.375</v>
      </c>
      <c r="AC277" s="8">
        <v>163.80000000000001</v>
      </c>
      <c r="AD277" s="8">
        <v>81.900000000000034</v>
      </c>
    </row>
    <row r="278" spans="8:30" x14ac:dyDescent="0.2">
      <c r="H278" s="6">
        <v>274</v>
      </c>
      <c r="I278" s="8">
        <v>41.1</v>
      </c>
      <c r="J278" s="8">
        <v>68.5</v>
      </c>
      <c r="K278" s="8">
        <v>109.60000000000001</v>
      </c>
      <c r="L278" s="8">
        <v>54.800000000000011</v>
      </c>
      <c r="M278" s="70"/>
      <c r="N278" s="8">
        <v>274</v>
      </c>
      <c r="O278" s="8">
        <v>61.650000000000006</v>
      </c>
      <c r="P278" s="8">
        <v>102.75</v>
      </c>
      <c r="Q278" s="8">
        <v>164.4</v>
      </c>
      <c r="R278" s="8">
        <v>82.200000000000017</v>
      </c>
      <c r="T278" s="9">
        <v>274</v>
      </c>
      <c r="U278" s="8">
        <v>41.1</v>
      </c>
      <c r="V278" s="8">
        <v>68.5</v>
      </c>
      <c r="W278" s="8">
        <v>109.60000000000001</v>
      </c>
      <c r="X278" s="8">
        <v>54.800000000000011</v>
      </c>
      <c r="Z278" s="9">
        <v>274</v>
      </c>
      <c r="AA278" s="8">
        <v>61.650000000000006</v>
      </c>
      <c r="AB278" s="8">
        <v>102.75</v>
      </c>
      <c r="AC278" s="8">
        <v>164.4</v>
      </c>
      <c r="AD278" s="8">
        <v>82.200000000000017</v>
      </c>
    </row>
    <row r="279" spans="8:30" x14ac:dyDescent="0.2">
      <c r="H279" s="6">
        <v>275</v>
      </c>
      <c r="I279" s="8">
        <v>41.25</v>
      </c>
      <c r="J279" s="8">
        <v>68.75</v>
      </c>
      <c r="K279" s="8">
        <v>110</v>
      </c>
      <c r="L279" s="8">
        <v>55</v>
      </c>
      <c r="M279" s="70"/>
      <c r="N279" s="8">
        <v>275</v>
      </c>
      <c r="O279" s="8">
        <v>61.875</v>
      </c>
      <c r="P279" s="8">
        <v>103.125</v>
      </c>
      <c r="Q279" s="8">
        <v>165</v>
      </c>
      <c r="R279" s="8">
        <v>82.5</v>
      </c>
      <c r="T279" s="9">
        <v>275</v>
      </c>
      <c r="U279" s="8">
        <v>41.25</v>
      </c>
      <c r="V279" s="8">
        <v>68.75</v>
      </c>
      <c r="W279" s="8">
        <v>110</v>
      </c>
      <c r="X279" s="8">
        <v>55</v>
      </c>
      <c r="Z279" s="9">
        <v>275</v>
      </c>
      <c r="AA279" s="8">
        <v>61.875</v>
      </c>
      <c r="AB279" s="8">
        <v>103.125</v>
      </c>
      <c r="AC279" s="8">
        <v>165</v>
      </c>
      <c r="AD279" s="8">
        <v>82.5</v>
      </c>
    </row>
    <row r="280" spans="8:30" x14ac:dyDescent="0.2">
      <c r="H280" s="6">
        <v>276</v>
      </c>
      <c r="I280" s="8">
        <v>41.4</v>
      </c>
      <c r="J280" s="8">
        <v>69</v>
      </c>
      <c r="K280" s="8">
        <v>110.4</v>
      </c>
      <c r="L280" s="8">
        <v>55.199999999999989</v>
      </c>
      <c r="M280" s="70"/>
      <c r="N280" s="8">
        <v>276</v>
      </c>
      <c r="O280" s="8">
        <v>62.099999999999994</v>
      </c>
      <c r="P280" s="8">
        <v>103.5</v>
      </c>
      <c r="Q280" s="8">
        <v>165.60000000000002</v>
      </c>
      <c r="R280" s="8">
        <v>82.799999999999983</v>
      </c>
      <c r="T280" s="9">
        <v>276</v>
      </c>
      <c r="U280" s="8">
        <v>41.4</v>
      </c>
      <c r="V280" s="8">
        <v>69</v>
      </c>
      <c r="W280" s="8">
        <v>110.4</v>
      </c>
      <c r="X280" s="8">
        <v>55.199999999999989</v>
      </c>
      <c r="Z280" s="9">
        <v>276</v>
      </c>
      <c r="AA280" s="8">
        <v>62.099999999999994</v>
      </c>
      <c r="AB280" s="8">
        <v>103.5</v>
      </c>
      <c r="AC280" s="8">
        <v>165.60000000000002</v>
      </c>
      <c r="AD280" s="8">
        <v>82.799999999999983</v>
      </c>
    </row>
    <row r="281" spans="8:30" x14ac:dyDescent="0.2">
      <c r="H281" s="6">
        <v>277</v>
      </c>
      <c r="I281" s="8">
        <v>41.55</v>
      </c>
      <c r="J281" s="8">
        <v>69.25</v>
      </c>
      <c r="K281" s="8">
        <v>110.80000000000001</v>
      </c>
      <c r="L281" s="8">
        <v>55.399999999999977</v>
      </c>
      <c r="M281" s="70"/>
      <c r="N281" s="8">
        <v>277</v>
      </c>
      <c r="O281" s="8">
        <v>62.324999999999996</v>
      </c>
      <c r="P281" s="8">
        <v>103.875</v>
      </c>
      <c r="Q281" s="8">
        <v>166.20000000000002</v>
      </c>
      <c r="R281" s="8">
        <v>83.099999999999966</v>
      </c>
      <c r="T281" s="9">
        <v>277</v>
      </c>
      <c r="U281" s="8">
        <v>41.55</v>
      </c>
      <c r="V281" s="8">
        <v>69.25</v>
      </c>
      <c r="W281" s="8">
        <v>110.80000000000001</v>
      </c>
      <c r="X281" s="8">
        <v>55.399999999999977</v>
      </c>
      <c r="Z281" s="9">
        <v>277</v>
      </c>
      <c r="AA281" s="8">
        <v>62.324999999999996</v>
      </c>
      <c r="AB281" s="8">
        <v>103.875</v>
      </c>
      <c r="AC281" s="8">
        <v>166.20000000000002</v>
      </c>
      <c r="AD281" s="8">
        <v>83.099999999999966</v>
      </c>
    </row>
    <row r="282" spans="8:30" x14ac:dyDescent="0.2">
      <c r="H282" s="6">
        <v>278</v>
      </c>
      <c r="I282" s="8">
        <v>41.699999999999996</v>
      </c>
      <c r="J282" s="8">
        <v>69.5</v>
      </c>
      <c r="K282" s="8">
        <v>111.2</v>
      </c>
      <c r="L282" s="8">
        <v>55.600000000000023</v>
      </c>
      <c r="M282" s="70"/>
      <c r="N282" s="8">
        <v>278</v>
      </c>
      <c r="O282" s="8">
        <v>62.55</v>
      </c>
      <c r="P282" s="8">
        <v>104.25</v>
      </c>
      <c r="Q282" s="8">
        <v>166.8</v>
      </c>
      <c r="R282" s="8">
        <v>83.400000000000034</v>
      </c>
      <c r="T282" s="9">
        <v>278</v>
      </c>
      <c r="U282" s="8">
        <v>41.699999999999996</v>
      </c>
      <c r="V282" s="8">
        <v>69.5</v>
      </c>
      <c r="W282" s="8">
        <v>111.2</v>
      </c>
      <c r="X282" s="8">
        <v>55.600000000000023</v>
      </c>
      <c r="Z282" s="9">
        <v>278</v>
      </c>
      <c r="AA282" s="8">
        <v>62.55</v>
      </c>
      <c r="AB282" s="8">
        <v>104.25</v>
      </c>
      <c r="AC282" s="8">
        <v>166.8</v>
      </c>
      <c r="AD282" s="8">
        <v>83.400000000000034</v>
      </c>
    </row>
    <row r="283" spans="8:30" x14ac:dyDescent="0.2">
      <c r="H283" s="6">
        <v>279</v>
      </c>
      <c r="I283" s="8">
        <v>41.85</v>
      </c>
      <c r="J283" s="8">
        <v>69.75</v>
      </c>
      <c r="K283" s="8">
        <v>111.60000000000001</v>
      </c>
      <c r="L283" s="8">
        <v>55.800000000000011</v>
      </c>
      <c r="M283" s="70"/>
      <c r="N283" s="8">
        <v>279</v>
      </c>
      <c r="O283" s="8">
        <v>62.775000000000006</v>
      </c>
      <c r="P283" s="8">
        <v>104.625</v>
      </c>
      <c r="Q283" s="8">
        <v>167.4</v>
      </c>
      <c r="R283" s="8">
        <v>83.700000000000017</v>
      </c>
      <c r="T283" s="9">
        <v>279</v>
      </c>
      <c r="U283" s="8">
        <v>41.85</v>
      </c>
      <c r="V283" s="8">
        <v>69.75</v>
      </c>
      <c r="W283" s="8">
        <v>111.60000000000001</v>
      </c>
      <c r="X283" s="8">
        <v>55.800000000000011</v>
      </c>
      <c r="Z283" s="9">
        <v>279</v>
      </c>
      <c r="AA283" s="8">
        <v>62.775000000000006</v>
      </c>
      <c r="AB283" s="8">
        <v>104.625</v>
      </c>
      <c r="AC283" s="8">
        <v>167.4</v>
      </c>
      <c r="AD283" s="8">
        <v>83.700000000000017</v>
      </c>
    </row>
    <row r="284" spans="8:30" x14ac:dyDescent="0.2">
      <c r="H284" s="6">
        <v>280</v>
      </c>
      <c r="I284" s="8">
        <v>42</v>
      </c>
      <c r="J284" s="8">
        <v>70</v>
      </c>
      <c r="K284" s="8">
        <v>112</v>
      </c>
      <c r="L284" s="8">
        <v>56</v>
      </c>
      <c r="M284" s="70"/>
      <c r="N284" s="8">
        <v>280</v>
      </c>
      <c r="O284" s="8">
        <v>63</v>
      </c>
      <c r="P284" s="8">
        <v>105</v>
      </c>
      <c r="Q284" s="8">
        <v>168</v>
      </c>
      <c r="R284" s="8">
        <v>84</v>
      </c>
      <c r="T284" s="9">
        <v>280</v>
      </c>
      <c r="U284" s="8">
        <v>42</v>
      </c>
      <c r="V284" s="8">
        <v>70</v>
      </c>
      <c r="W284" s="8">
        <v>112</v>
      </c>
      <c r="X284" s="8">
        <v>56</v>
      </c>
      <c r="Z284" s="9">
        <v>280</v>
      </c>
      <c r="AA284" s="8">
        <v>63</v>
      </c>
      <c r="AB284" s="8">
        <v>105</v>
      </c>
      <c r="AC284" s="8">
        <v>168</v>
      </c>
      <c r="AD284" s="8">
        <v>84</v>
      </c>
    </row>
    <row r="285" spans="8:30" x14ac:dyDescent="0.2">
      <c r="H285" s="6">
        <v>281</v>
      </c>
      <c r="I285" s="8">
        <v>42.15</v>
      </c>
      <c r="J285" s="8">
        <v>70.25</v>
      </c>
      <c r="K285" s="8">
        <v>112.4</v>
      </c>
      <c r="L285" s="8">
        <v>56.199999999999989</v>
      </c>
      <c r="M285" s="70"/>
      <c r="N285" s="8">
        <v>281</v>
      </c>
      <c r="O285" s="8">
        <v>63.224999999999994</v>
      </c>
      <c r="P285" s="8">
        <v>105.375</v>
      </c>
      <c r="Q285" s="8">
        <v>168.60000000000002</v>
      </c>
      <c r="R285" s="8">
        <v>84.299999999999983</v>
      </c>
      <c r="T285" s="9">
        <v>281</v>
      </c>
      <c r="U285" s="8">
        <v>42.15</v>
      </c>
      <c r="V285" s="8">
        <v>70.25</v>
      </c>
      <c r="W285" s="8">
        <v>112.4</v>
      </c>
      <c r="X285" s="8">
        <v>56.199999999999989</v>
      </c>
      <c r="Z285" s="9">
        <v>281</v>
      </c>
      <c r="AA285" s="8">
        <v>63.224999999999994</v>
      </c>
      <c r="AB285" s="8">
        <v>105.375</v>
      </c>
      <c r="AC285" s="8">
        <v>168.60000000000002</v>
      </c>
      <c r="AD285" s="8">
        <v>84.299999999999983</v>
      </c>
    </row>
    <row r="286" spans="8:30" x14ac:dyDescent="0.2">
      <c r="H286" s="6">
        <v>282</v>
      </c>
      <c r="I286" s="8">
        <v>42.3</v>
      </c>
      <c r="J286" s="8">
        <v>70.5</v>
      </c>
      <c r="K286" s="8">
        <v>112.80000000000001</v>
      </c>
      <c r="L286" s="8">
        <v>56.399999999999977</v>
      </c>
      <c r="M286" s="70"/>
      <c r="N286" s="8">
        <v>282</v>
      </c>
      <c r="O286" s="8">
        <v>63.449999999999996</v>
      </c>
      <c r="P286" s="8">
        <v>105.75</v>
      </c>
      <c r="Q286" s="8">
        <v>169.20000000000002</v>
      </c>
      <c r="R286" s="8">
        <v>84.599999999999966</v>
      </c>
      <c r="T286" s="9">
        <v>282</v>
      </c>
      <c r="U286" s="8">
        <v>42.3</v>
      </c>
      <c r="V286" s="8">
        <v>70.5</v>
      </c>
      <c r="W286" s="8">
        <v>112.80000000000001</v>
      </c>
      <c r="X286" s="8">
        <v>56.399999999999977</v>
      </c>
      <c r="Z286" s="9">
        <v>282</v>
      </c>
      <c r="AA286" s="8">
        <v>63.449999999999996</v>
      </c>
      <c r="AB286" s="8">
        <v>105.75</v>
      </c>
      <c r="AC286" s="8">
        <v>169.20000000000002</v>
      </c>
      <c r="AD286" s="8">
        <v>84.599999999999966</v>
      </c>
    </row>
    <row r="287" spans="8:30" x14ac:dyDescent="0.2">
      <c r="H287" s="6">
        <v>283</v>
      </c>
      <c r="I287" s="8">
        <v>42.449999999999996</v>
      </c>
      <c r="J287" s="8">
        <v>70.75</v>
      </c>
      <c r="K287" s="8">
        <v>113.2</v>
      </c>
      <c r="L287" s="8">
        <v>56.600000000000023</v>
      </c>
      <c r="M287" s="70"/>
      <c r="N287" s="8">
        <v>283</v>
      </c>
      <c r="O287" s="8">
        <v>63.674999999999997</v>
      </c>
      <c r="P287" s="8">
        <v>106.125</v>
      </c>
      <c r="Q287" s="8">
        <v>169.8</v>
      </c>
      <c r="R287" s="8">
        <v>84.900000000000034</v>
      </c>
      <c r="T287" s="9">
        <v>283</v>
      </c>
      <c r="U287" s="8">
        <v>42.449999999999996</v>
      </c>
      <c r="V287" s="8">
        <v>70.75</v>
      </c>
      <c r="W287" s="8">
        <v>113.2</v>
      </c>
      <c r="X287" s="8">
        <v>56.600000000000023</v>
      </c>
      <c r="Z287" s="9">
        <v>283</v>
      </c>
      <c r="AA287" s="8">
        <v>63.674999999999997</v>
      </c>
      <c r="AB287" s="8">
        <v>106.125</v>
      </c>
      <c r="AC287" s="8">
        <v>169.8</v>
      </c>
      <c r="AD287" s="8">
        <v>84.900000000000034</v>
      </c>
    </row>
    <row r="288" spans="8:30" x14ac:dyDescent="0.2">
      <c r="H288" s="6">
        <v>284</v>
      </c>
      <c r="I288" s="8">
        <v>42.6</v>
      </c>
      <c r="J288" s="8">
        <v>71</v>
      </c>
      <c r="K288" s="8">
        <v>113.60000000000001</v>
      </c>
      <c r="L288" s="8">
        <v>56.800000000000011</v>
      </c>
      <c r="M288" s="70"/>
      <c r="N288" s="8">
        <v>284</v>
      </c>
      <c r="O288" s="8">
        <v>63.900000000000006</v>
      </c>
      <c r="P288" s="8">
        <v>106.5</v>
      </c>
      <c r="Q288" s="8">
        <v>170.4</v>
      </c>
      <c r="R288" s="8">
        <v>85.200000000000017</v>
      </c>
      <c r="T288" s="9">
        <v>284</v>
      </c>
      <c r="U288" s="8">
        <v>42.6</v>
      </c>
      <c r="V288" s="8">
        <v>71</v>
      </c>
      <c r="W288" s="8">
        <v>113.60000000000001</v>
      </c>
      <c r="X288" s="8">
        <v>56.800000000000011</v>
      </c>
      <c r="Z288" s="9">
        <v>284</v>
      </c>
      <c r="AA288" s="8">
        <v>63.900000000000006</v>
      </c>
      <c r="AB288" s="8">
        <v>106.5</v>
      </c>
      <c r="AC288" s="8">
        <v>170.4</v>
      </c>
      <c r="AD288" s="8">
        <v>85.200000000000017</v>
      </c>
    </row>
    <row r="289" spans="8:30" x14ac:dyDescent="0.2">
      <c r="H289" s="6">
        <v>285</v>
      </c>
      <c r="I289" s="8">
        <v>42.75</v>
      </c>
      <c r="J289" s="8">
        <v>71.25</v>
      </c>
      <c r="K289" s="8">
        <v>114</v>
      </c>
      <c r="L289" s="8">
        <v>57</v>
      </c>
      <c r="M289" s="70"/>
      <c r="N289" s="8">
        <v>285</v>
      </c>
      <c r="O289" s="8">
        <v>64.125</v>
      </c>
      <c r="P289" s="8">
        <v>106.875</v>
      </c>
      <c r="Q289" s="8">
        <v>171</v>
      </c>
      <c r="R289" s="8">
        <v>85.5</v>
      </c>
      <c r="T289" s="9">
        <v>285</v>
      </c>
      <c r="U289" s="8">
        <v>42.75</v>
      </c>
      <c r="V289" s="8">
        <v>71.25</v>
      </c>
      <c r="W289" s="8">
        <v>114</v>
      </c>
      <c r="X289" s="8">
        <v>57</v>
      </c>
      <c r="Z289" s="9">
        <v>285</v>
      </c>
      <c r="AA289" s="8">
        <v>64.125</v>
      </c>
      <c r="AB289" s="8">
        <v>106.875</v>
      </c>
      <c r="AC289" s="8">
        <v>171</v>
      </c>
      <c r="AD289" s="8">
        <v>85.5</v>
      </c>
    </row>
    <row r="290" spans="8:30" x14ac:dyDescent="0.2">
      <c r="H290" s="6">
        <v>286</v>
      </c>
      <c r="I290" s="8">
        <v>42.9</v>
      </c>
      <c r="J290" s="8">
        <v>71.5</v>
      </c>
      <c r="K290" s="8">
        <v>114.4</v>
      </c>
      <c r="L290" s="8">
        <v>57.199999999999989</v>
      </c>
      <c r="M290" s="70"/>
      <c r="N290" s="8">
        <v>286</v>
      </c>
      <c r="O290" s="8">
        <v>64.349999999999994</v>
      </c>
      <c r="P290" s="8">
        <v>107.25</v>
      </c>
      <c r="Q290" s="8">
        <v>171.60000000000002</v>
      </c>
      <c r="R290" s="8">
        <v>85.799999999999983</v>
      </c>
      <c r="T290" s="9">
        <v>286</v>
      </c>
      <c r="U290" s="8">
        <v>42.9</v>
      </c>
      <c r="V290" s="8">
        <v>71.5</v>
      </c>
      <c r="W290" s="8">
        <v>114.4</v>
      </c>
      <c r="X290" s="8">
        <v>57.199999999999989</v>
      </c>
      <c r="Z290" s="9">
        <v>286</v>
      </c>
      <c r="AA290" s="8">
        <v>64.349999999999994</v>
      </c>
      <c r="AB290" s="8">
        <v>107.25</v>
      </c>
      <c r="AC290" s="8">
        <v>171.60000000000002</v>
      </c>
      <c r="AD290" s="8">
        <v>85.799999999999983</v>
      </c>
    </row>
    <row r="291" spans="8:30" x14ac:dyDescent="0.2">
      <c r="H291" s="6">
        <v>287</v>
      </c>
      <c r="I291" s="8">
        <v>43.05</v>
      </c>
      <c r="J291" s="8">
        <v>71.75</v>
      </c>
      <c r="K291" s="8">
        <v>114.80000000000001</v>
      </c>
      <c r="L291" s="8">
        <v>57.399999999999977</v>
      </c>
      <c r="M291" s="70"/>
      <c r="N291" s="8">
        <v>287</v>
      </c>
      <c r="O291" s="8">
        <v>64.574999999999989</v>
      </c>
      <c r="P291" s="8">
        <v>107.625</v>
      </c>
      <c r="Q291" s="8">
        <v>172.20000000000002</v>
      </c>
      <c r="R291" s="8">
        <v>86.099999999999966</v>
      </c>
      <c r="T291" s="9">
        <v>287</v>
      </c>
      <c r="U291" s="8">
        <v>43.05</v>
      </c>
      <c r="V291" s="8">
        <v>71.75</v>
      </c>
      <c r="W291" s="8">
        <v>114.80000000000001</v>
      </c>
      <c r="X291" s="8">
        <v>57.399999999999977</v>
      </c>
      <c r="Z291" s="9">
        <v>287</v>
      </c>
      <c r="AA291" s="8">
        <v>64.574999999999989</v>
      </c>
      <c r="AB291" s="8">
        <v>107.625</v>
      </c>
      <c r="AC291" s="8">
        <v>172.20000000000002</v>
      </c>
      <c r="AD291" s="8">
        <v>86.099999999999966</v>
      </c>
    </row>
    <row r="292" spans="8:30" x14ac:dyDescent="0.2">
      <c r="H292" s="6">
        <v>288</v>
      </c>
      <c r="I292" s="8">
        <v>43.199999999999996</v>
      </c>
      <c r="J292" s="8">
        <v>72</v>
      </c>
      <c r="K292" s="8">
        <v>115.2</v>
      </c>
      <c r="L292" s="8">
        <v>57.600000000000023</v>
      </c>
      <c r="M292" s="70"/>
      <c r="N292" s="8">
        <v>288</v>
      </c>
      <c r="O292" s="8">
        <v>64.8</v>
      </c>
      <c r="P292" s="8">
        <v>108</v>
      </c>
      <c r="Q292" s="8">
        <v>172.8</v>
      </c>
      <c r="R292" s="8">
        <v>86.400000000000034</v>
      </c>
      <c r="T292" s="9">
        <v>288</v>
      </c>
      <c r="U292" s="8">
        <v>43.199999999999996</v>
      </c>
      <c r="V292" s="8">
        <v>72</v>
      </c>
      <c r="W292" s="8">
        <v>115.2</v>
      </c>
      <c r="X292" s="8">
        <v>57.600000000000023</v>
      </c>
      <c r="Z292" s="9">
        <v>288</v>
      </c>
      <c r="AA292" s="8">
        <v>64.8</v>
      </c>
      <c r="AB292" s="8">
        <v>108</v>
      </c>
      <c r="AC292" s="8">
        <v>172.8</v>
      </c>
      <c r="AD292" s="8">
        <v>86.400000000000034</v>
      </c>
    </row>
    <row r="293" spans="8:30" x14ac:dyDescent="0.2">
      <c r="H293" s="6">
        <v>289</v>
      </c>
      <c r="I293" s="8">
        <v>43.35</v>
      </c>
      <c r="J293" s="8">
        <v>72.25</v>
      </c>
      <c r="K293" s="8">
        <v>115.60000000000001</v>
      </c>
      <c r="L293" s="8">
        <v>57.800000000000011</v>
      </c>
      <c r="M293" s="70"/>
      <c r="N293" s="8">
        <v>289</v>
      </c>
      <c r="O293" s="8">
        <v>65.025000000000006</v>
      </c>
      <c r="P293" s="8">
        <v>108.375</v>
      </c>
      <c r="Q293" s="8">
        <v>173.4</v>
      </c>
      <c r="R293" s="8">
        <v>86.700000000000017</v>
      </c>
      <c r="T293" s="9">
        <v>289</v>
      </c>
      <c r="U293" s="8">
        <v>43.35</v>
      </c>
      <c r="V293" s="8">
        <v>72.25</v>
      </c>
      <c r="W293" s="8">
        <v>115.60000000000001</v>
      </c>
      <c r="X293" s="8">
        <v>57.800000000000011</v>
      </c>
      <c r="Z293" s="9">
        <v>289</v>
      </c>
      <c r="AA293" s="8">
        <v>65.025000000000006</v>
      </c>
      <c r="AB293" s="8">
        <v>108.375</v>
      </c>
      <c r="AC293" s="8">
        <v>173.4</v>
      </c>
      <c r="AD293" s="8">
        <v>86.700000000000017</v>
      </c>
    </row>
    <row r="294" spans="8:30" x14ac:dyDescent="0.2">
      <c r="H294" s="6">
        <v>290</v>
      </c>
      <c r="I294" s="8">
        <v>43.5</v>
      </c>
      <c r="J294" s="8">
        <v>72.5</v>
      </c>
      <c r="K294" s="8">
        <v>116</v>
      </c>
      <c r="L294" s="8">
        <v>58</v>
      </c>
      <c r="M294" s="70"/>
      <c r="N294" s="8">
        <v>290</v>
      </c>
      <c r="O294" s="8">
        <v>65.25</v>
      </c>
      <c r="P294" s="8">
        <v>108.75</v>
      </c>
      <c r="Q294" s="8">
        <v>174</v>
      </c>
      <c r="R294" s="8">
        <v>87</v>
      </c>
      <c r="T294" s="9">
        <v>290</v>
      </c>
      <c r="U294" s="8">
        <v>43.5</v>
      </c>
      <c r="V294" s="8">
        <v>72.5</v>
      </c>
      <c r="W294" s="8">
        <v>116</v>
      </c>
      <c r="X294" s="8">
        <v>58</v>
      </c>
      <c r="Z294" s="9">
        <v>290</v>
      </c>
      <c r="AA294" s="8">
        <v>65.25</v>
      </c>
      <c r="AB294" s="8">
        <v>108.75</v>
      </c>
      <c r="AC294" s="8">
        <v>174</v>
      </c>
      <c r="AD294" s="8">
        <v>87</v>
      </c>
    </row>
    <row r="295" spans="8:30" x14ac:dyDescent="0.2">
      <c r="H295" s="6">
        <v>291</v>
      </c>
      <c r="I295" s="8">
        <v>43.65</v>
      </c>
      <c r="J295" s="8">
        <v>72.75</v>
      </c>
      <c r="K295" s="8">
        <v>116.4</v>
      </c>
      <c r="L295" s="8">
        <v>58.199999999999989</v>
      </c>
      <c r="M295" s="70"/>
      <c r="N295" s="8">
        <v>291</v>
      </c>
      <c r="O295" s="8">
        <v>65.474999999999994</v>
      </c>
      <c r="P295" s="8">
        <v>109.125</v>
      </c>
      <c r="Q295" s="8">
        <v>174.60000000000002</v>
      </c>
      <c r="R295" s="8">
        <v>87.299999999999983</v>
      </c>
      <c r="T295" s="9">
        <v>291</v>
      </c>
      <c r="U295" s="8">
        <v>43.65</v>
      </c>
      <c r="V295" s="8">
        <v>72.75</v>
      </c>
      <c r="W295" s="8">
        <v>116.4</v>
      </c>
      <c r="X295" s="8">
        <v>58.199999999999989</v>
      </c>
      <c r="Z295" s="9">
        <v>291</v>
      </c>
      <c r="AA295" s="8">
        <v>65.474999999999994</v>
      </c>
      <c r="AB295" s="8">
        <v>109.125</v>
      </c>
      <c r="AC295" s="8">
        <v>174.60000000000002</v>
      </c>
      <c r="AD295" s="8">
        <v>87.299999999999983</v>
      </c>
    </row>
    <row r="296" spans="8:30" x14ac:dyDescent="0.2">
      <c r="H296" s="6">
        <v>292</v>
      </c>
      <c r="I296" s="8">
        <v>43.8</v>
      </c>
      <c r="J296" s="8">
        <v>73</v>
      </c>
      <c r="K296" s="8">
        <v>116.80000000000001</v>
      </c>
      <c r="L296" s="8">
        <v>58.399999999999977</v>
      </c>
      <c r="M296" s="70"/>
      <c r="N296" s="8">
        <v>292</v>
      </c>
      <c r="O296" s="8">
        <v>65.699999999999989</v>
      </c>
      <c r="P296" s="8">
        <v>109.5</v>
      </c>
      <c r="Q296" s="8">
        <v>175.20000000000002</v>
      </c>
      <c r="R296" s="8">
        <v>87.599999999999966</v>
      </c>
      <c r="T296" s="9">
        <v>292</v>
      </c>
      <c r="U296" s="8">
        <v>43.8</v>
      </c>
      <c r="V296" s="8">
        <v>73</v>
      </c>
      <c r="W296" s="8">
        <v>116.80000000000001</v>
      </c>
      <c r="X296" s="8">
        <v>58.399999999999977</v>
      </c>
      <c r="Z296" s="9">
        <v>292</v>
      </c>
      <c r="AA296" s="8">
        <v>65.699999999999989</v>
      </c>
      <c r="AB296" s="8">
        <v>109.5</v>
      </c>
      <c r="AC296" s="8">
        <v>175.20000000000002</v>
      </c>
      <c r="AD296" s="8">
        <v>87.599999999999966</v>
      </c>
    </row>
    <row r="297" spans="8:30" x14ac:dyDescent="0.2">
      <c r="H297" s="6">
        <v>293</v>
      </c>
      <c r="I297" s="8">
        <v>43.949999999999996</v>
      </c>
      <c r="J297" s="8">
        <v>73.25</v>
      </c>
      <c r="K297" s="8">
        <v>117.2</v>
      </c>
      <c r="L297" s="8">
        <v>58.600000000000023</v>
      </c>
      <c r="M297" s="70"/>
      <c r="N297" s="8">
        <v>293</v>
      </c>
      <c r="O297" s="8">
        <v>65.924999999999997</v>
      </c>
      <c r="P297" s="8">
        <v>109.875</v>
      </c>
      <c r="Q297" s="8">
        <v>175.8</v>
      </c>
      <c r="R297" s="8">
        <v>87.900000000000034</v>
      </c>
      <c r="T297" s="9">
        <v>293</v>
      </c>
      <c r="U297" s="8">
        <v>43.949999999999996</v>
      </c>
      <c r="V297" s="8">
        <v>73.25</v>
      </c>
      <c r="W297" s="8">
        <v>117.2</v>
      </c>
      <c r="X297" s="8">
        <v>58.600000000000023</v>
      </c>
      <c r="Z297" s="9">
        <v>293</v>
      </c>
      <c r="AA297" s="8">
        <v>65.924999999999997</v>
      </c>
      <c r="AB297" s="8">
        <v>109.875</v>
      </c>
      <c r="AC297" s="8">
        <v>175.8</v>
      </c>
      <c r="AD297" s="8">
        <v>87.900000000000034</v>
      </c>
    </row>
    <row r="298" spans="8:30" x14ac:dyDescent="0.2">
      <c r="H298" s="6">
        <v>294</v>
      </c>
      <c r="I298" s="8">
        <v>44.1</v>
      </c>
      <c r="J298" s="8">
        <v>73.5</v>
      </c>
      <c r="K298" s="8">
        <v>117.60000000000001</v>
      </c>
      <c r="L298" s="8">
        <v>58.800000000000011</v>
      </c>
      <c r="M298" s="70"/>
      <c r="N298" s="8">
        <v>294</v>
      </c>
      <c r="O298" s="8">
        <v>66.150000000000006</v>
      </c>
      <c r="P298" s="8">
        <v>110.25</v>
      </c>
      <c r="Q298" s="8">
        <v>176.4</v>
      </c>
      <c r="R298" s="8">
        <v>88.200000000000017</v>
      </c>
      <c r="T298" s="9">
        <v>294</v>
      </c>
      <c r="U298" s="8">
        <v>44.1</v>
      </c>
      <c r="V298" s="8">
        <v>73.5</v>
      </c>
      <c r="W298" s="8">
        <v>117.60000000000001</v>
      </c>
      <c r="X298" s="8">
        <v>58.800000000000011</v>
      </c>
      <c r="Z298" s="9">
        <v>294</v>
      </c>
      <c r="AA298" s="8">
        <v>66.150000000000006</v>
      </c>
      <c r="AB298" s="8">
        <v>110.25</v>
      </c>
      <c r="AC298" s="8">
        <v>176.4</v>
      </c>
      <c r="AD298" s="8">
        <v>88.200000000000017</v>
      </c>
    </row>
    <row r="299" spans="8:30" x14ac:dyDescent="0.2">
      <c r="H299" s="6">
        <v>295</v>
      </c>
      <c r="I299" s="8">
        <v>44.25</v>
      </c>
      <c r="J299" s="8">
        <v>73.75</v>
      </c>
      <c r="K299" s="8">
        <v>118</v>
      </c>
      <c r="L299" s="8">
        <v>59</v>
      </c>
      <c r="M299" s="70"/>
      <c r="N299" s="8">
        <v>295</v>
      </c>
      <c r="O299" s="8">
        <v>66.375</v>
      </c>
      <c r="P299" s="8">
        <v>110.625</v>
      </c>
      <c r="Q299" s="8">
        <v>177</v>
      </c>
      <c r="R299" s="8">
        <v>88.5</v>
      </c>
      <c r="T299" s="9">
        <v>295</v>
      </c>
      <c r="U299" s="8">
        <v>44.25</v>
      </c>
      <c r="V299" s="8">
        <v>73.75</v>
      </c>
      <c r="W299" s="8">
        <v>118</v>
      </c>
      <c r="X299" s="8">
        <v>59</v>
      </c>
      <c r="Z299" s="9">
        <v>295</v>
      </c>
      <c r="AA299" s="8">
        <v>66.375</v>
      </c>
      <c r="AB299" s="8">
        <v>110.625</v>
      </c>
      <c r="AC299" s="8">
        <v>177</v>
      </c>
      <c r="AD299" s="8">
        <v>88.5</v>
      </c>
    </row>
    <row r="300" spans="8:30" x14ac:dyDescent="0.2">
      <c r="H300" s="6">
        <v>296</v>
      </c>
      <c r="I300" s="8">
        <v>44.4</v>
      </c>
      <c r="J300" s="8">
        <v>74</v>
      </c>
      <c r="K300" s="8">
        <v>118.4</v>
      </c>
      <c r="L300" s="8">
        <v>59.199999999999989</v>
      </c>
      <c r="M300" s="70"/>
      <c r="N300" s="8">
        <v>296</v>
      </c>
      <c r="O300" s="8">
        <v>66.599999999999994</v>
      </c>
      <c r="P300" s="8">
        <v>111</v>
      </c>
      <c r="Q300" s="8">
        <v>177.60000000000002</v>
      </c>
      <c r="R300" s="8">
        <v>88.799999999999983</v>
      </c>
      <c r="T300" s="9">
        <v>296</v>
      </c>
      <c r="U300" s="8">
        <v>44.4</v>
      </c>
      <c r="V300" s="8">
        <v>74</v>
      </c>
      <c r="W300" s="8">
        <v>118.4</v>
      </c>
      <c r="X300" s="8">
        <v>59.199999999999989</v>
      </c>
      <c r="Z300" s="9">
        <v>296</v>
      </c>
      <c r="AA300" s="8">
        <v>66.599999999999994</v>
      </c>
      <c r="AB300" s="8">
        <v>111</v>
      </c>
      <c r="AC300" s="8">
        <v>177.60000000000002</v>
      </c>
      <c r="AD300" s="8">
        <v>88.799999999999983</v>
      </c>
    </row>
    <row r="301" spans="8:30" x14ac:dyDescent="0.2">
      <c r="H301" s="6">
        <v>297</v>
      </c>
      <c r="I301" s="8">
        <v>44.55</v>
      </c>
      <c r="J301" s="8">
        <v>74.25</v>
      </c>
      <c r="K301" s="8">
        <v>118.80000000000001</v>
      </c>
      <c r="L301" s="8">
        <v>59.399999999999977</v>
      </c>
      <c r="M301" s="70"/>
      <c r="N301" s="8">
        <v>297</v>
      </c>
      <c r="O301" s="8">
        <v>66.824999999999989</v>
      </c>
      <c r="P301" s="8">
        <v>111.375</v>
      </c>
      <c r="Q301" s="8">
        <v>178.20000000000002</v>
      </c>
      <c r="R301" s="8">
        <v>89.099999999999966</v>
      </c>
      <c r="T301" s="9">
        <v>297</v>
      </c>
      <c r="U301" s="8">
        <v>44.55</v>
      </c>
      <c r="V301" s="8">
        <v>74.25</v>
      </c>
      <c r="W301" s="8">
        <v>118.80000000000001</v>
      </c>
      <c r="X301" s="8">
        <v>59.399999999999977</v>
      </c>
      <c r="Z301" s="9">
        <v>297</v>
      </c>
      <c r="AA301" s="8">
        <v>66.824999999999989</v>
      </c>
      <c r="AB301" s="8">
        <v>111.375</v>
      </c>
      <c r="AC301" s="8">
        <v>178.20000000000002</v>
      </c>
      <c r="AD301" s="8">
        <v>89.099999999999966</v>
      </c>
    </row>
    <row r="302" spans="8:30" x14ac:dyDescent="0.2">
      <c r="H302" s="6">
        <v>298</v>
      </c>
      <c r="I302" s="8">
        <v>44.699999999999996</v>
      </c>
      <c r="J302" s="8">
        <v>74.5</v>
      </c>
      <c r="K302" s="8">
        <v>119.2</v>
      </c>
      <c r="L302" s="8">
        <v>59.600000000000023</v>
      </c>
      <c r="M302" s="70"/>
      <c r="N302" s="8">
        <v>298</v>
      </c>
      <c r="O302" s="8">
        <v>67.05</v>
      </c>
      <c r="P302" s="8">
        <v>111.75</v>
      </c>
      <c r="Q302" s="8">
        <v>178.8</v>
      </c>
      <c r="R302" s="8">
        <v>89.400000000000034</v>
      </c>
      <c r="T302" s="9">
        <v>298</v>
      </c>
      <c r="U302" s="8">
        <v>44.699999999999996</v>
      </c>
      <c r="V302" s="8">
        <v>74.5</v>
      </c>
      <c r="W302" s="8">
        <v>119.2</v>
      </c>
      <c r="X302" s="8">
        <v>59.600000000000023</v>
      </c>
      <c r="Z302" s="9">
        <v>298</v>
      </c>
      <c r="AA302" s="8">
        <v>67.05</v>
      </c>
      <c r="AB302" s="8">
        <v>111.75</v>
      </c>
      <c r="AC302" s="8">
        <v>178.8</v>
      </c>
      <c r="AD302" s="8">
        <v>89.400000000000034</v>
      </c>
    </row>
    <row r="303" spans="8:30" x14ac:dyDescent="0.2">
      <c r="H303" s="6">
        <v>299</v>
      </c>
      <c r="I303" s="8">
        <v>44.85</v>
      </c>
      <c r="J303" s="8">
        <v>74.75</v>
      </c>
      <c r="K303" s="8">
        <v>119.60000000000001</v>
      </c>
      <c r="L303" s="8">
        <v>59.800000000000011</v>
      </c>
      <c r="M303" s="70"/>
      <c r="N303" s="8">
        <v>299</v>
      </c>
      <c r="O303" s="8">
        <v>67.275000000000006</v>
      </c>
      <c r="P303" s="8">
        <v>112.125</v>
      </c>
      <c r="Q303" s="8">
        <v>179.4</v>
      </c>
      <c r="R303" s="8">
        <v>89.700000000000017</v>
      </c>
      <c r="T303" s="9">
        <v>299</v>
      </c>
      <c r="U303" s="8">
        <v>44.85</v>
      </c>
      <c r="V303" s="8">
        <v>74.75</v>
      </c>
      <c r="W303" s="8">
        <v>119.60000000000001</v>
      </c>
      <c r="X303" s="8">
        <v>59.800000000000011</v>
      </c>
      <c r="Z303" s="9">
        <v>299</v>
      </c>
      <c r="AA303" s="8">
        <v>67.275000000000006</v>
      </c>
      <c r="AB303" s="8">
        <v>112.125</v>
      </c>
      <c r="AC303" s="8">
        <v>179.4</v>
      </c>
      <c r="AD303" s="8">
        <v>89.700000000000017</v>
      </c>
    </row>
    <row r="304" spans="8:30" x14ac:dyDescent="0.2">
      <c r="H304" s="6">
        <v>300</v>
      </c>
      <c r="I304" s="8">
        <v>45</v>
      </c>
      <c r="J304" s="8">
        <v>75</v>
      </c>
      <c r="K304" s="8">
        <v>120</v>
      </c>
      <c r="L304" s="8">
        <v>60</v>
      </c>
      <c r="M304" s="70"/>
      <c r="N304" s="8">
        <v>300</v>
      </c>
      <c r="O304" s="8">
        <v>67.5</v>
      </c>
      <c r="P304" s="8">
        <v>112.5</v>
      </c>
      <c r="Q304" s="8">
        <v>180</v>
      </c>
      <c r="R304" s="8">
        <v>90</v>
      </c>
      <c r="T304" s="9">
        <v>300</v>
      </c>
      <c r="U304" s="8">
        <v>45</v>
      </c>
      <c r="V304" s="8">
        <v>75</v>
      </c>
      <c r="W304" s="8">
        <v>120</v>
      </c>
      <c r="X304" s="8">
        <v>60</v>
      </c>
      <c r="Z304" s="9">
        <v>300</v>
      </c>
      <c r="AA304" s="8">
        <v>67.5</v>
      </c>
      <c r="AB304" s="8">
        <v>112.5</v>
      </c>
      <c r="AC304" s="8">
        <v>180</v>
      </c>
      <c r="AD304" s="8">
        <v>90</v>
      </c>
    </row>
    <row r="305" spans="8:30" x14ac:dyDescent="0.2">
      <c r="H305" s="6">
        <v>301</v>
      </c>
      <c r="I305" s="8">
        <v>45.15</v>
      </c>
      <c r="J305" s="8">
        <v>75.25</v>
      </c>
      <c r="K305" s="8">
        <v>120.4</v>
      </c>
      <c r="L305" s="8">
        <v>60.199999999999989</v>
      </c>
      <c r="M305" s="70"/>
      <c r="N305" s="8">
        <v>301</v>
      </c>
      <c r="O305" s="8">
        <v>67.724999999999994</v>
      </c>
      <c r="P305" s="8">
        <v>112.875</v>
      </c>
      <c r="Q305" s="8">
        <v>180.60000000000002</v>
      </c>
      <c r="R305" s="8">
        <v>90.299999999999983</v>
      </c>
      <c r="T305" s="9">
        <v>301</v>
      </c>
      <c r="U305" s="8">
        <v>45.15</v>
      </c>
      <c r="V305" s="8">
        <v>75.25</v>
      </c>
      <c r="W305" s="8">
        <v>120.4</v>
      </c>
      <c r="X305" s="8">
        <v>60.199999999999989</v>
      </c>
      <c r="Z305" s="9">
        <v>301</v>
      </c>
      <c r="AA305" s="8">
        <v>67.724999999999994</v>
      </c>
      <c r="AB305" s="8">
        <v>112.875</v>
      </c>
      <c r="AC305" s="8">
        <v>180.60000000000002</v>
      </c>
      <c r="AD305" s="8">
        <v>90.299999999999983</v>
      </c>
    </row>
    <row r="306" spans="8:30" x14ac:dyDescent="0.2">
      <c r="H306" s="6">
        <v>302</v>
      </c>
      <c r="I306" s="8">
        <v>45.3</v>
      </c>
      <c r="J306" s="8">
        <v>75.5</v>
      </c>
      <c r="K306" s="8">
        <v>120.80000000000001</v>
      </c>
      <c r="L306" s="8">
        <v>60.399999999999977</v>
      </c>
      <c r="M306" s="70"/>
      <c r="N306" s="8">
        <v>302</v>
      </c>
      <c r="O306" s="8">
        <v>67.949999999999989</v>
      </c>
      <c r="P306" s="8">
        <v>113.25</v>
      </c>
      <c r="Q306" s="8">
        <v>181.20000000000002</v>
      </c>
      <c r="R306" s="8">
        <v>90.599999999999966</v>
      </c>
      <c r="T306" s="9">
        <v>302</v>
      </c>
      <c r="U306" s="8">
        <v>45.3</v>
      </c>
      <c r="V306" s="8">
        <v>75.5</v>
      </c>
      <c r="W306" s="8">
        <v>120.80000000000001</v>
      </c>
      <c r="X306" s="8">
        <v>60.399999999999977</v>
      </c>
      <c r="Z306" s="9">
        <v>302</v>
      </c>
      <c r="AA306" s="8">
        <v>67.949999999999989</v>
      </c>
      <c r="AB306" s="8">
        <v>113.25</v>
      </c>
      <c r="AC306" s="8">
        <v>181.20000000000002</v>
      </c>
      <c r="AD306" s="8">
        <v>90.599999999999966</v>
      </c>
    </row>
    <row r="307" spans="8:30" x14ac:dyDescent="0.2">
      <c r="H307" s="6">
        <v>303</v>
      </c>
      <c r="I307" s="8">
        <v>45.449999999999996</v>
      </c>
      <c r="J307" s="8">
        <v>75.75</v>
      </c>
      <c r="K307" s="8">
        <v>121.2</v>
      </c>
      <c r="L307" s="8">
        <v>60.600000000000023</v>
      </c>
      <c r="M307" s="70"/>
      <c r="N307" s="8">
        <v>303</v>
      </c>
      <c r="O307" s="8">
        <v>68.174999999999997</v>
      </c>
      <c r="P307" s="8">
        <v>113.625</v>
      </c>
      <c r="Q307" s="8">
        <v>181.8</v>
      </c>
      <c r="R307" s="8">
        <v>90.900000000000034</v>
      </c>
      <c r="T307" s="9">
        <v>303</v>
      </c>
      <c r="U307" s="8">
        <v>45.449999999999996</v>
      </c>
      <c r="V307" s="8">
        <v>75.75</v>
      </c>
      <c r="W307" s="8">
        <v>121.2</v>
      </c>
      <c r="X307" s="8">
        <v>60.600000000000023</v>
      </c>
      <c r="Z307" s="9">
        <v>303</v>
      </c>
      <c r="AA307" s="8">
        <v>68.174999999999997</v>
      </c>
      <c r="AB307" s="8">
        <v>113.625</v>
      </c>
      <c r="AC307" s="8">
        <v>181.8</v>
      </c>
      <c r="AD307" s="8">
        <v>90.900000000000034</v>
      </c>
    </row>
    <row r="308" spans="8:30" x14ac:dyDescent="0.2">
      <c r="H308" s="6">
        <v>304</v>
      </c>
      <c r="I308" s="8">
        <v>45.6</v>
      </c>
      <c r="J308" s="8">
        <v>76</v>
      </c>
      <c r="K308" s="8">
        <v>121.60000000000001</v>
      </c>
      <c r="L308" s="8">
        <v>60.800000000000011</v>
      </c>
      <c r="M308" s="70"/>
      <c r="N308" s="8">
        <v>304</v>
      </c>
      <c r="O308" s="8">
        <v>68.400000000000006</v>
      </c>
      <c r="P308" s="8">
        <v>114</v>
      </c>
      <c r="Q308" s="8">
        <v>182.4</v>
      </c>
      <c r="R308" s="8">
        <v>91.200000000000017</v>
      </c>
      <c r="T308" s="9">
        <v>304</v>
      </c>
      <c r="U308" s="8">
        <v>45.6</v>
      </c>
      <c r="V308" s="8">
        <v>76</v>
      </c>
      <c r="W308" s="8">
        <v>121.60000000000001</v>
      </c>
      <c r="X308" s="8">
        <v>60.800000000000011</v>
      </c>
      <c r="Z308" s="9">
        <v>304</v>
      </c>
      <c r="AA308" s="8">
        <v>68.400000000000006</v>
      </c>
      <c r="AB308" s="8">
        <v>114</v>
      </c>
      <c r="AC308" s="8">
        <v>182.4</v>
      </c>
      <c r="AD308" s="8">
        <v>91.200000000000017</v>
      </c>
    </row>
    <row r="309" spans="8:30" x14ac:dyDescent="0.2">
      <c r="H309" s="6">
        <v>305</v>
      </c>
      <c r="I309" s="8">
        <v>45.75</v>
      </c>
      <c r="J309" s="8">
        <v>76.25</v>
      </c>
      <c r="K309" s="8">
        <v>122</v>
      </c>
      <c r="L309" s="8">
        <v>61</v>
      </c>
      <c r="M309" s="70"/>
      <c r="N309" s="8">
        <v>305</v>
      </c>
      <c r="O309" s="8">
        <v>68.625</v>
      </c>
      <c r="P309" s="8">
        <v>114.375</v>
      </c>
      <c r="Q309" s="8">
        <v>183</v>
      </c>
      <c r="R309" s="8">
        <v>91.5</v>
      </c>
      <c r="T309" s="9">
        <v>305</v>
      </c>
      <c r="U309" s="8">
        <v>45.75</v>
      </c>
      <c r="V309" s="8">
        <v>76.25</v>
      </c>
      <c r="W309" s="8">
        <v>122</v>
      </c>
      <c r="X309" s="8">
        <v>61</v>
      </c>
      <c r="Z309" s="9">
        <v>305</v>
      </c>
      <c r="AA309" s="8">
        <v>68.625</v>
      </c>
      <c r="AB309" s="8">
        <v>114.375</v>
      </c>
      <c r="AC309" s="8">
        <v>183</v>
      </c>
      <c r="AD309" s="8">
        <v>91.5</v>
      </c>
    </row>
    <row r="310" spans="8:30" x14ac:dyDescent="0.2">
      <c r="H310" s="6">
        <v>306</v>
      </c>
      <c r="I310" s="8">
        <v>45.9</v>
      </c>
      <c r="J310" s="8">
        <v>76.5</v>
      </c>
      <c r="K310" s="8">
        <v>122.4</v>
      </c>
      <c r="L310" s="8">
        <v>61.199999999999989</v>
      </c>
      <c r="M310" s="70"/>
      <c r="N310" s="8">
        <v>306</v>
      </c>
      <c r="O310" s="8">
        <v>68.849999999999994</v>
      </c>
      <c r="P310" s="8">
        <v>114.75</v>
      </c>
      <c r="Q310" s="8">
        <v>183.60000000000002</v>
      </c>
      <c r="R310" s="8">
        <v>91.799999999999983</v>
      </c>
      <c r="T310" s="9">
        <v>306</v>
      </c>
      <c r="U310" s="8">
        <v>45.9</v>
      </c>
      <c r="V310" s="8">
        <v>76.5</v>
      </c>
      <c r="W310" s="8">
        <v>122.4</v>
      </c>
      <c r="X310" s="8">
        <v>61.199999999999989</v>
      </c>
      <c r="Z310" s="9">
        <v>306</v>
      </c>
      <c r="AA310" s="8">
        <v>68.849999999999994</v>
      </c>
      <c r="AB310" s="8">
        <v>114.75</v>
      </c>
      <c r="AC310" s="8">
        <v>183.60000000000002</v>
      </c>
      <c r="AD310" s="8">
        <v>91.799999999999983</v>
      </c>
    </row>
    <row r="311" spans="8:30" x14ac:dyDescent="0.2">
      <c r="H311" s="6">
        <v>307</v>
      </c>
      <c r="I311" s="8">
        <v>46.05</v>
      </c>
      <c r="J311" s="8">
        <v>76.75</v>
      </c>
      <c r="K311" s="8">
        <v>122.80000000000001</v>
      </c>
      <c r="L311" s="8">
        <v>61.399999999999977</v>
      </c>
      <c r="M311" s="70"/>
      <c r="N311" s="8">
        <v>307</v>
      </c>
      <c r="O311" s="8">
        <v>69.074999999999989</v>
      </c>
      <c r="P311" s="8">
        <v>115.125</v>
      </c>
      <c r="Q311" s="8">
        <v>184.20000000000002</v>
      </c>
      <c r="R311" s="8">
        <v>92.099999999999966</v>
      </c>
      <c r="T311" s="9">
        <v>307</v>
      </c>
      <c r="U311" s="8">
        <v>46.05</v>
      </c>
      <c r="V311" s="8">
        <v>76.75</v>
      </c>
      <c r="W311" s="8">
        <v>122.80000000000001</v>
      </c>
      <c r="X311" s="8">
        <v>61.399999999999977</v>
      </c>
      <c r="Z311" s="9">
        <v>307</v>
      </c>
      <c r="AA311" s="8">
        <v>69.074999999999989</v>
      </c>
      <c r="AB311" s="8">
        <v>115.125</v>
      </c>
      <c r="AC311" s="8">
        <v>184.20000000000002</v>
      </c>
      <c r="AD311" s="8">
        <v>92.099999999999966</v>
      </c>
    </row>
    <row r="312" spans="8:30" x14ac:dyDescent="0.2">
      <c r="H312" s="6">
        <v>308</v>
      </c>
      <c r="I312" s="8">
        <v>46.199999999999996</v>
      </c>
      <c r="J312" s="8">
        <v>77</v>
      </c>
      <c r="K312" s="8">
        <v>123.2</v>
      </c>
      <c r="L312" s="8">
        <v>61.600000000000023</v>
      </c>
      <c r="M312" s="70"/>
      <c r="N312" s="8">
        <v>308</v>
      </c>
      <c r="O312" s="8">
        <v>69.3</v>
      </c>
      <c r="P312" s="8">
        <v>115.5</v>
      </c>
      <c r="Q312" s="8">
        <v>184.8</v>
      </c>
      <c r="R312" s="8">
        <v>92.400000000000034</v>
      </c>
      <c r="T312" s="9">
        <v>308</v>
      </c>
      <c r="U312" s="8">
        <v>46.199999999999996</v>
      </c>
      <c r="V312" s="8">
        <v>77</v>
      </c>
      <c r="W312" s="8">
        <v>123.2</v>
      </c>
      <c r="X312" s="8">
        <v>61.600000000000023</v>
      </c>
      <c r="Z312" s="9">
        <v>308</v>
      </c>
      <c r="AA312" s="8">
        <v>69.3</v>
      </c>
      <c r="AB312" s="8">
        <v>115.5</v>
      </c>
      <c r="AC312" s="8">
        <v>184.8</v>
      </c>
      <c r="AD312" s="8">
        <v>92.400000000000034</v>
      </c>
    </row>
    <row r="313" spans="8:30" x14ac:dyDescent="0.2">
      <c r="H313" s="6">
        <v>309</v>
      </c>
      <c r="I313" s="8">
        <v>46.35</v>
      </c>
      <c r="J313" s="8">
        <v>77.25</v>
      </c>
      <c r="K313" s="8">
        <v>123.60000000000001</v>
      </c>
      <c r="L313" s="8">
        <v>61.800000000000011</v>
      </c>
      <c r="M313" s="70"/>
      <c r="N313" s="8">
        <v>309</v>
      </c>
      <c r="O313" s="8">
        <v>69.525000000000006</v>
      </c>
      <c r="P313" s="8">
        <v>115.875</v>
      </c>
      <c r="Q313" s="8">
        <v>185.4</v>
      </c>
      <c r="R313" s="8">
        <v>92.700000000000017</v>
      </c>
      <c r="T313" s="9">
        <v>309</v>
      </c>
      <c r="U313" s="8">
        <v>46.35</v>
      </c>
      <c r="V313" s="8">
        <v>77.25</v>
      </c>
      <c r="W313" s="8">
        <v>123.60000000000001</v>
      </c>
      <c r="X313" s="8">
        <v>61.800000000000011</v>
      </c>
      <c r="Z313" s="9">
        <v>309</v>
      </c>
      <c r="AA313" s="8">
        <v>69.525000000000006</v>
      </c>
      <c r="AB313" s="8">
        <v>115.875</v>
      </c>
      <c r="AC313" s="8">
        <v>185.4</v>
      </c>
      <c r="AD313" s="8">
        <v>92.700000000000017</v>
      </c>
    </row>
    <row r="314" spans="8:30" x14ac:dyDescent="0.2">
      <c r="H314" s="6">
        <v>310</v>
      </c>
      <c r="I314" s="8">
        <v>46.5</v>
      </c>
      <c r="J314" s="8">
        <v>77.5</v>
      </c>
      <c r="K314" s="8">
        <v>124</v>
      </c>
      <c r="L314" s="8">
        <v>62</v>
      </c>
      <c r="M314" s="70"/>
      <c r="N314" s="8">
        <v>310</v>
      </c>
      <c r="O314" s="8">
        <v>69.75</v>
      </c>
      <c r="P314" s="8">
        <v>116.25</v>
      </c>
      <c r="Q314" s="8">
        <v>186</v>
      </c>
      <c r="R314" s="8">
        <v>93</v>
      </c>
      <c r="T314" s="9">
        <v>310</v>
      </c>
      <c r="U314" s="8">
        <v>46.5</v>
      </c>
      <c r="V314" s="8">
        <v>77.5</v>
      </c>
      <c r="W314" s="8">
        <v>124</v>
      </c>
      <c r="X314" s="8">
        <v>62</v>
      </c>
      <c r="Z314" s="9">
        <v>310</v>
      </c>
      <c r="AA314" s="8">
        <v>69.75</v>
      </c>
      <c r="AB314" s="8">
        <v>116.25</v>
      </c>
      <c r="AC314" s="8">
        <v>186</v>
      </c>
      <c r="AD314" s="8">
        <v>93</v>
      </c>
    </row>
    <row r="315" spans="8:30" x14ac:dyDescent="0.2">
      <c r="H315" s="6">
        <v>311</v>
      </c>
      <c r="I315" s="8">
        <v>46.65</v>
      </c>
      <c r="J315" s="8">
        <v>77.75</v>
      </c>
      <c r="K315" s="8">
        <v>124.4</v>
      </c>
      <c r="L315" s="8">
        <v>62.199999999999989</v>
      </c>
      <c r="M315" s="70"/>
      <c r="N315" s="8">
        <v>311</v>
      </c>
      <c r="O315" s="8">
        <v>69.974999999999994</v>
      </c>
      <c r="P315" s="8">
        <v>116.625</v>
      </c>
      <c r="Q315" s="8">
        <v>186.60000000000002</v>
      </c>
      <c r="R315" s="8">
        <v>93.299999999999983</v>
      </c>
      <c r="T315" s="9">
        <v>311</v>
      </c>
      <c r="U315" s="8">
        <v>46.65</v>
      </c>
      <c r="V315" s="8">
        <v>77.75</v>
      </c>
      <c r="W315" s="8">
        <v>124.4</v>
      </c>
      <c r="X315" s="8">
        <v>62.199999999999989</v>
      </c>
      <c r="Z315" s="9">
        <v>311</v>
      </c>
      <c r="AA315" s="8">
        <v>69.974999999999994</v>
      </c>
      <c r="AB315" s="8">
        <v>116.625</v>
      </c>
      <c r="AC315" s="8">
        <v>186.60000000000002</v>
      </c>
      <c r="AD315" s="8">
        <v>93.299999999999983</v>
      </c>
    </row>
    <row r="316" spans="8:30" x14ac:dyDescent="0.2">
      <c r="H316" s="6">
        <v>312</v>
      </c>
      <c r="I316" s="8">
        <v>46.8</v>
      </c>
      <c r="J316" s="8">
        <v>78</v>
      </c>
      <c r="K316" s="8">
        <v>124.80000000000001</v>
      </c>
      <c r="L316" s="8">
        <v>62.399999999999977</v>
      </c>
      <c r="M316" s="70"/>
      <c r="N316" s="8">
        <v>312</v>
      </c>
      <c r="O316" s="8">
        <v>70.199999999999989</v>
      </c>
      <c r="P316" s="8">
        <v>117</v>
      </c>
      <c r="Q316" s="8">
        <v>187.20000000000002</v>
      </c>
      <c r="R316" s="8">
        <v>93.599999999999966</v>
      </c>
      <c r="T316" s="9">
        <v>312</v>
      </c>
      <c r="U316" s="8">
        <v>46.8</v>
      </c>
      <c r="V316" s="8">
        <v>78</v>
      </c>
      <c r="W316" s="8">
        <v>124.80000000000001</v>
      </c>
      <c r="X316" s="8">
        <v>62.399999999999977</v>
      </c>
      <c r="Z316" s="9">
        <v>312</v>
      </c>
      <c r="AA316" s="8">
        <v>70.199999999999989</v>
      </c>
      <c r="AB316" s="8">
        <v>117</v>
      </c>
      <c r="AC316" s="8">
        <v>187.20000000000002</v>
      </c>
      <c r="AD316" s="8">
        <v>93.599999999999966</v>
      </c>
    </row>
    <row r="317" spans="8:30" x14ac:dyDescent="0.2">
      <c r="H317" s="6">
        <v>313</v>
      </c>
      <c r="I317" s="8">
        <v>46.949999999999996</v>
      </c>
      <c r="J317" s="8">
        <v>78.25</v>
      </c>
      <c r="K317" s="8">
        <v>125.2</v>
      </c>
      <c r="L317" s="8">
        <v>62.600000000000023</v>
      </c>
      <c r="M317" s="70"/>
      <c r="N317" s="8">
        <v>313</v>
      </c>
      <c r="O317" s="8">
        <v>70.424999999999997</v>
      </c>
      <c r="P317" s="8">
        <v>117.375</v>
      </c>
      <c r="Q317" s="8">
        <v>187.8</v>
      </c>
      <c r="R317" s="8">
        <v>93.900000000000034</v>
      </c>
      <c r="T317" s="9">
        <v>313</v>
      </c>
      <c r="U317" s="8">
        <v>46.949999999999996</v>
      </c>
      <c r="V317" s="8">
        <v>78.25</v>
      </c>
      <c r="W317" s="8">
        <v>125.2</v>
      </c>
      <c r="X317" s="8">
        <v>62.600000000000023</v>
      </c>
      <c r="Z317" s="9">
        <v>313</v>
      </c>
      <c r="AA317" s="8">
        <v>70.424999999999997</v>
      </c>
      <c r="AB317" s="8">
        <v>117.375</v>
      </c>
      <c r="AC317" s="8">
        <v>187.8</v>
      </c>
      <c r="AD317" s="8">
        <v>93.900000000000034</v>
      </c>
    </row>
    <row r="318" spans="8:30" x14ac:dyDescent="0.2">
      <c r="H318" s="6">
        <v>314</v>
      </c>
      <c r="I318" s="8">
        <v>47.1</v>
      </c>
      <c r="J318" s="8">
        <v>78.5</v>
      </c>
      <c r="K318" s="8">
        <v>125.60000000000001</v>
      </c>
      <c r="L318" s="8">
        <v>62.800000000000011</v>
      </c>
      <c r="M318" s="70"/>
      <c r="N318" s="8">
        <v>314</v>
      </c>
      <c r="O318" s="8">
        <v>70.650000000000006</v>
      </c>
      <c r="P318" s="8">
        <v>117.75</v>
      </c>
      <c r="Q318" s="8">
        <v>188.4</v>
      </c>
      <c r="R318" s="8">
        <v>94.200000000000017</v>
      </c>
      <c r="T318" s="9">
        <v>314</v>
      </c>
      <c r="U318" s="8">
        <v>47.1</v>
      </c>
      <c r="V318" s="8">
        <v>78.5</v>
      </c>
      <c r="W318" s="8">
        <v>125.60000000000001</v>
      </c>
      <c r="X318" s="8">
        <v>62.800000000000011</v>
      </c>
      <c r="Z318" s="9">
        <v>314</v>
      </c>
      <c r="AA318" s="8">
        <v>70.650000000000006</v>
      </c>
      <c r="AB318" s="8">
        <v>117.75</v>
      </c>
      <c r="AC318" s="8">
        <v>188.4</v>
      </c>
      <c r="AD318" s="8">
        <v>94.200000000000017</v>
      </c>
    </row>
    <row r="319" spans="8:30" x14ac:dyDescent="0.2">
      <c r="H319" s="6">
        <v>315</v>
      </c>
      <c r="I319" s="8">
        <v>47.25</v>
      </c>
      <c r="J319" s="8">
        <v>78.75</v>
      </c>
      <c r="K319" s="8">
        <v>126</v>
      </c>
      <c r="L319" s="8">
        <v>63</v>
      </c>
      <c r="M319" s="70"/>
      <c r="N319" s="8">
        <v>315</v>
      </c>
      <c r="O319" s="8">
        <v>70.875</v>
      </c>
      <c r="P319" s="8">
        <v>118.125</v>
      </c>
      <c r="Q319" s="8">
        <v>189</v>
      </c>
      <c r="R319" s="8">
        <v>94.5</v>
      </c>
      <c r="T319" s="9">
        <v>315</v>
      </c>
      <c r="U319" s="8">
        <v>47.25</v>
      </c>
      <c r="V319" s="8">
        <v>78.75</v>
      </c>
      <c r="W319" s="8">
        <v>126</v>
      </c>
      <c r="X319" s="8">
        <v>63</v>
      </c>
      <c r="Z319" s="9">
        <v>315</v>
      </c>
      <c r="AA319" s="8">
        <v>70.875</v>
      </c>
      <c r="AB319" s="8">
        <v>118.125</v>
      </c>
      <c r="AC319" s="8">
        <v>189</v>
      </c>
      <c r="AD319" s="8">
        <v>94.5</v>
      </c>
    </row>
    <row r="320" spans="8:30" x14ac:dyDescent="0.2">
      <c r="H320" s="6">
        <v>316</v>
      </c>
      <c r="I320" s="8">
        <v>47.4</v>
      </c>
      <c r="J320" s="8">
        <v>79</v>
      </c>
      <c r="K320" s="8">
        <v>126.4</v>
      </c>
      <c r="L320" s="8">
        <v>63.199999999999989</v>
      </c>
      <c r="M320" s="70"/>
      <c r="N320" s="8">
        <v>316</v>
      </c>
      <c r="O320" s="8">
        <v>71.099999999999994</v>
      </c>
      <c r="P320" s="8">
        <v>118.5</v>
      </c>
      <c r="Q320" s="8">
        <v>189.60000000000002</v>
      </c>
      <c r="R320" s="8">
        <v>94.799999999999983</v>
      </c>
      <c r="T320" s="9">
        <v>316</v>
      </c>
      <c r="U320" s="8">
        <v>47.4</v>
      </c>
      <c r="V320" s="8">
        <v>79</v>
      </c>
      <c r="W320" s="8">
        <v>126.4</v>
      </c>
      <c r="X320" s="8">
        <v>63.199999999999989</v>
      </c>
      <c r="Z320" s="9">
        <v>316</v>
      </c>
      <c r="AA320" s="8">
        <v>71.099999999999994</v>
      </c>
      <c r="AB320" s="8">
        <v>118.5</v>
      </c>
      <c r="AC320" s="8">
        <v>189.60000000000002</v>
      </c>
      <c r="AD320" s="8">
        <v>94.799999999999983</v>
      </c>
    </row>
    <row r="321" spans="8:30" x14ac:dyDescent="0.2">
      <c r="H321" s="6">
        <v>317</v>
      </c>
      <c r="I321" s="8">
        <v>47.55</v>
      </c>
      <c r="J321" s="8">
        <v>79.25</v>
      </c>
      <c r="K321" s="8">
        <v>126.80000000000001</v>
      </c>
      <c r="L321" s="8">
        <v>63.399999999999977</v>
      </c>
      <c r="M321" s="70"/>
      <c r="N321" s="8">
        <v>317</v>
      </c>
      <c r="O321" s="8">
        <v>71.324999999999989</v>
      </c>
      <c r="P321" s="8">
        <v>118.875</v>
      </c>
      <c r="Q321" s="8">
        <v>190.20000000000002</v>
      </c>
      <c r="R321" s="8">
        <v>95.099999999999966</v>
      </c>
      <c r="T321" s="9">
        <v>317</v>
      </c>
      <c r="U321" s="8">
        <v>47.55</v>
      </c>
      <c r="V321" s="8">
        <v>79.25</v>
      </c>
      <c r="W321" s="8">
        <v>126.80000000000001</v>
      </c>
      <c r="X321" s="8">
        <v>63.399999999999977</v>
      </c>
      <c r="Z321" s="9">
        <v>317</v>
      </c>
      <c r="AA321" s="8">
        <v>71.324999999999989</v>
      </c>
      <c r="AB321" s="8">
        <v>118.875</v>
      </c>
      <c r="AC321" s="8">
        <v>190.20000000000002</v>
      </c>
      <c r="AD321" s="8">
        <v>95.099999999999966</v>
      </c>
    </row>
    <row r="322" spans="8:30" x14ac:dyDescent="0.2">
      <c r="H322" s="6">
        <v>318</v>
      </c>
      <c r="I322" s="8">
        <v>47.699999999999996</v>
      </c>
      <c r="J322" s="8">
        <v>79.5</v>
      </c>
      <c r="K322" s="8">
        <v>127.2</v>
      </c>
      <c r="L322" s="8">
        <v>63.600000000000023</v>
      </c>
      <c r="M322" s="70"/>
      <c r="N322" s="8">
        <v>318</v>
      </c>
      <c r="O322" s="8">
        <v>71.55</v>
      </c>
      <c r="P322" s="8">
        <v>119.25</v>
      </c>
      <c r="Q322" s="8">
        <v>190.8</v>
      </c>
      <c r="R322" s="8">
        <v>95.400000000000034</v>
      </c>
      <c r="T322" s="9">
        <v>318</v>
      </c>
      <c r="U322" s="8">
        <v>47.699999999999996</v>
      </c>
      <c r="V322" s="8">
        <v>79.5</v>
      </c>
      <c r="W322" s="8">
        <v>127.2</v>
      </c>
      <c r="X322" s="8">
        <v>63.600000000000023</v>
      </c>
      <c r="Z322" s="9">
        <v>318</v>
      </c>
      <c r="AA322" s="8">
        <v>71.55</v>
      </c>
      <c r="AB322" s="8">
        <v>119.25</v>
      </c>
      <c r="AC322" s="8">
        <v>190.8</v>
      </c>
      <c r="AD322" s="8">
        <v>95.400000000000034</v>
      </c>
    </row>
    <row r="323" spans="8:30" x14ac:dyDescent="0.2">
      <c r="H323" s="6">
        <v>319</v>
      </c>
      <c r="I323" s="8">
        <v>47.85</v>
      </c>
      <c r="J323" s="8">
        <v>79.75</v>
      </c>
      <c r="K323" s="8">
        <v>127.60000000000001</v>
      </c>
      <c r="L323" s="8">
        <v>63.800000000000011</v>
      </c>
      <c r="M323" s="70"/>
      <c r="N323" s="8">
        <v>319</v>
      </c>
      <c r="O323" s="8">
        <v>71.775000000000006</v>
      </c>
      <c r="P323" s="8">
        <v>119.625</v>
      </c>
      <c r="Q323" s="8">
        <v>191.4</v>
      </c>
      <c r="R323" s="8">
        <v>95.700000000000017</v>
      </c>
      <c r="T323" s="9">
        <v>319</v>
      </c>
      <c r="U323" s="8">
        <v>47.85</v>
      </c>
      <c r="V323" s="8">
        <v>79.75</v>
      </c>
      <c r="W323" s="8">
        <v>127.60000000000001</v>
      </c>
      <c r="X323" s="8">
        <v>63.800000000000011</v>
      </c>
      <c r="Z323" s="9">
        <v>319</v>
      </c>
      <c r="AA323" s="8">
        <v>71.775000000000006</v>
      </c>
      <c r="AB323" s="8">
        <v>119.625</v>
      </c>
      <c r="AC323" s="8">
        <v>191.4</v>
      </c>
      <c r="AD323" s="8">
        <v>95.700000000000017</v>
      </c>
    </row>
    <row r="324" spans="8:30" x14ac:dyDescent="0.2">
      <c r="H324" s="6">
        <v>320</v>
      </c>
      <c r="I324" s="8">
        <v>48</v>
      </c>
      <c r="J324" s="8">
        <v>80</v>
      </c>
      <c r="K324" s="8">
        <v>128</v>
      </c>
      <c r="L324" s="8">
        <v>64</v>
      </c>
      <c r="M324" s="70"/>
      <c r="N324" s="8">
        <v>320</v>
      </c>
      <c r="O324" s="8">
        <v>72</v>
      </c>
      <c r="P324" s="8">
        <v>120</v>
      </c>
      <c r="Q324" s="8">
        <v>192</v>
      </c>
      <c r="R324" s="8">
        <v>96</v>
      </c>
      <c r="T324" s="9">
        <v>320</v>
      </c>
      <c r="U324" s="8">
        <v>48</v>
      </c>
      <c r="V324" s="8">
        <v>80</v>
      </c>
      <c r="W324" s="8">
        <v>128</v>
      </c>
      <c r="X324" s="8">
        <v>64</v>
      </c>
      <c r="Z324" s="9">
        <v>320</v>
      </c>
      <c r="AA324" s="8">
        <v>72</v>
      </c>
      <c r="AB324" s="8">
        <v>120</v>
      </c>
      <c r="AC324" s="8">
        <v>192</v>
      </c>
      <c r="AD324" s="8">
        <v>96</v>
      </c>
    </row>
    <row r="325" spans="8:30" x14ac:dyDescent="0.2">
      <c r="H325" s="6">
        <v>321</v>
      </c>
      <c r="I325" s="8">
        <v>48.15</v>
      </c>
      <c r="J325" s="8">
        <v>80.25</v>
      </c>
      <c r="K325" s="8">
        <v>128.4</v>
      </c>
      <c r="L325" s="8">
        <v>64.199999999999989</v>
      </c>
      <c r="M325" s="70"/>
      <c r="N325" s="8">
        <v>321</v>
      </c>
      <c r="O325" s="8">
        <v>72.224999999999994</v>
      </c>
      <c r="P325" s="8">
        <v>120.375</v>
      </c>
      <c r="Q325" s="8">
        <v>192.60000000000002</v>
      </c>
      <c r="R325" s="8">
        <v>96.299999999999983</v>
      </c>
      <c r="T325" s="9">
        <v>321</v>
      </c>
      <c r="U325" s="8">
        <v>48.15</v>
      </c>
      <c r="V325" s="8">
        <v>80.25</v>
      </c>
      <c r="W325" s="8">
        <v>128.4</v>
      </c>
      <c r="X325" s="8">
        <v>64.199999999999989</v>
      </c>
      <c r="Z325" s="9">
        <v>321</v>
      </c>
      <c r="AA325" s="8">
        <v>72.224999999999994</v>
      </c>
      <c r="AB325" s="8">
        <v>120.375</v>
      </c>
      <c r="AC325" s="8">
        <v>192.60000000000002</v>
      </c>
      <c r="AD325" s="8">
        <v>96.299999999999983</v>
      </c>
    </row>
    <row r="326" spans="8:30" x14ac:dyDescent="0.2">
      <c r="H326" s="6">
        <v>322</v>
      </c>
      <c r="I326" s="8">
        <v>48.3</v>
      </c>
      <c r="J326" s="8">
        <v>80.5</v>
      </c>
      <c r="K326" s="8">
        <v>128.80000000000001</v>
      </c>
      <c r="L326" s="8">
        <v>64.399999999999977</v>
      </c>
      <c r="M326" s="70"/>
      <c r="N326" s="8">
        <v>322</v>
      </c>
      <c r="O326" s="8">
        <v>72.449999999999989</v>
      </c>
      <c r="P326" s="8">
        <v>120.75</v>
      </c>
      <c r="Q326" s="8">
        <v>193.20000000000002</v>
      </c>
      <c r="R326" s="8">
        <v>96.599999999999966</v>
      </c>
      <c r="T326" s="9">
        <v>322</v>
      </c>
      <c r="U326" s="8">
        <v>48.3</v>
      </c>
      <c r="V326" s="8">
        <v>80.5</v>
      </c>
      <c r="W326" s="8">
        <v>128.80000000000001</v>
      </c>
      <c r="X326" s="8">
        <v>64.399999999999977</v>
      </c>
      <c r="Z326" s="9">
        <v>322</v>
      </c>
      <c r="AA326" s="8">
        <v>72.449999999999989</v>
      </c>
      <c r="AB326" s="8">
        <v>120.75</v>
      </c>
      <c r="AC326" s="8">
        <v>193.20000000000002</v>
      </c>
      <c r="AD326" s="8">
        <v>96.599999999999966</v>
      </c>
    </row>
    <row r="327" spans="8:30" x14ac:dyDescent="0.2">
      <c r="H327" s="6">
        <v>323</v>
      </c>
      <c r="I327" s="8">
        <v>48.449999999999996</v>
      </c>
      <c r="J327" s="8">
        <v>80.75</v>
      </c>
      <c r="K327" s="8">
        <v>129.20000000000002</v>
      </c>
      <c r="L327" s="8">
        <v>64.600000000000023</v>
      </c>
      <c r="M327" s="70"/>
      <c r="N327" s="8">
        <v>323</v>
      </c>
      <c r="O327" s="8">
        <v>72.674999999999997</v>
      </c>
      <c r="P327" s="8">
        <v>121.125</v>
      </c>
      <c r="Q327" s="8">
        <v>193.8</v>
      </c>
      <c r="R327" s="8">
        <v>96.900000000000034</v>
      </c>
      <c r="T327" s="9">
        <v>323</v>
      </c>
      <c r="U327" s="8">
        <v>48.449999999999996</v>
      </c>
      <c r="V327" s="8">
        <v>80.75</v>
      </c>
      <c r="W327" s="8">
        <v>129.20000000000002</v>
      </c>
      <c r="X327" s="8">
        <v>64.600000000000023</v>
      </c>
      <c r="Z327" s="9">
        <v>323</v>
      </c>
      <c r="AA327" s="8">
        <v>72.674999999999997</v>
      </c>
      <c r="AB327" s="8">
        <v>121.125</v>
      </c>
      <c r="AC327" s="8">
        <v>193.8</v>
      </c>
      <c r="AD327" s="8">
        <v>96.900000000000034</v>
      </c>
    </row>
    <row r="328" spans="8:30" x14ac:dyDescent="0.2">
      <c r="H328" s="6">
        <v>324</v>
      </c>
      <c r="I328" s="8">
        <v>48.6</v>
      </c>
      <c r="J328" s="8">
        <v>81</v>
      </c>
      <c r="K328" s="8">
        <v>129.6</v>
      </c>
      <c r="L328" s="8">
        <v>64.800000000000011</v>
      </c>
      <c r="M328" s="70"/>
      <c r="N328" s="8">
        <v>324</v>
      </c>
      <c r="O328" s="8">
        <v>72.900000000000006</v>
      </c>
      <c r="P328" s="8">
        <v>121.5</v>
      </c>
      <c r="Q328" s="8">
        <v>194.39999999999998</v>
      </c>
      <c r="R328" s="8">
        <v>97.200000000000017</v>
      </c>
      <c r="T328" s="9">
        <v>324</v>
      </c>
      <c r="U328" s="8">
        <v>48.6</v>
      </c>
      <c r="V328" s="8">
        <v>81</v>
      </c>
      <c r="W328" s="8">
        <v>129.6</v>
      </c>
      <c r="X328" s="8">
        <v>64.800000000000011</v>
      </c>
      <c r="Z328" s="9">
        <v>324</v>
      </c>
      <c r="AA328" s="8">
        <v>72.900000000000006</v>
      </c>
      <c r="AB328" s="8">
        <v>121.5</v>
      </c>
      <c r="AC328" s="8">
        <v>194.39999999999998</v>
      </c>
      <c r="AD328" s="8">
        <v>97.200000000000017</v>
      </c>
    </row>
    <row r="329" spans="8:30" x14ac:dyDescent="0.2">
      <c r="H329" s="6">
        <v>325</v>
      </c>
      <c r="I329" s="8">
        <v>48.75</v>
      </c>
      <c r="J329" s="8">
        <v>81.25</v>
      </c>
      <c r="K329" s="8">
        <v>130</v>
      </c>
      <c r="L329" s="8">
        <v>65</v>
      </c>
      <c r="M329" s="70"/>
      <c r="N329" s="8">
        <v>325</v>
      </c>
      <c r="O329" s="8">
        <v>73.125</v>
      </c>
      <c r="P329" s="8">
        <v>121.875</v>
      </c>
      <c r="Q329" s="8">
        <v>195</v>
      </c>
      <c r="R329" s="8">
        <v>97.5</v>
      </c>
      <c r="T329" s="9">
        <v>325</v>
      </c>
      <c r="U329" s="8">
        <v>48.75</v>
      </c>
      <c r="V329" s="8">
        <v>81.25</v>
      </c>
      <c r="W329" s="8">
        <v>130</v>
      </c>
      <c r="X329" s="8">
        <v>65</v>
      </c>
      <c r="Z329" s="9">
        <v>325</v>
      </c>
      <c r="AA329" s="8">
        <v>73.125</v>
      </c>
      <c r="AB329" s="8">
        <v>121.875</v>
      </c>
      <c r="AC329" s="8">
        <v>195</v>
      </c>
      <c r="AD329" s="8">
        <v>97.5</v>
      </c>
    </row>
    <row r="330" spans="8:30" x14ac:dyDescent="0.2">
      <c r="H330" s="6">
        <v>326</v>
      </c>
      <c r="I330" s="8">
        <v>48.9</v>
      </c>
      <c r="J330" s="8">
        <v>81.5</v>
      </c>
      <c r="K330" s="8">
        <v>130.4</v>
      </c>
      <c r="L330" s="8">
        <v>65.199999999999989</v>
      </c>
      <c r="M330" s="70"/>
      <c r="N330" s="8">
        <v>326</v>
      </c>
      <c r="O330" s="8">
        <v>73.349999999999994</v>
      </c>
      <c r="P330" s="8">
        <v>122.25</v>
      </c>
      <c r="Q330" s="8">
        <v>195.60000000000002</v>
      </c>
      <c r="R330" s="8">
        <v>97.799999999999983</v>
      </c>
      <c r="T330" s="9">
        <v>326</v>
      </c>
      <c r="U330" s="8">
        <v>48.9</v>
      </c>
      <c r="V330" s="8">
        <v>81.5</v>
      </c>
      <c r="W330" s="8">
        <v>130.4</v>
      </c>
      <c r="X330" s="8">
        <v>65.199999999999989</v>
      </c>
      <c r="Z330" s="9">
        <v>326</v>
      </c>
      <c r="AA330" s="8">
        <v>73.349999999999994</v>
      </c>
      <c r="AB330" s="8">
        <v>122.25</v>
      </c>
      <c r="AC330" s="8">
        <v>195.60000000000002</v>
      </c>
      <c r="AD330" s="8">
        <v>97.799999999999983</v>
      </c>
    </row>
    <row r="331" spans="8:30" x14ac:dyDescent="0.2">
      <c r="H331" s="6">
        <v>327</v>
      </c>
      <c r="I331" s="8">
        <v>49.05</v>
      </c>
      <c r="J331" s="8">
        <v>81.75</v>
      </c>
      <c r="K331" s="8">
        <v>130.80000000000001</v>
      </c>
      <c r="L331" s="8">
        <v>65.399999999999977</v>
      </c>
      <c r="M331" s="70"/>
      <c r="N331" s="8">
        <v>327</v>
      </c>
      <c r="O331" s="8">
        <v>73.574999999999989</v>
      </c>
      <c r="P331" s="8">
        <v>122.625</v>
      </c>
      <c r="Q331" s="8">
        <v>196.20000000000002</v>
      </c>
      <c r="R331" s="8">
        <v>98.099999999999966</v>
      </c>
      <c r="T331" s="9">
        <v>327</v>
      </c>
      <c r="U331" s="8">
        <v>49.05</v>
      </c>
      <c r="V331" s="8">
        <v>81.75</v>
      </c>
      <c r="W331" s="8">
        <v>130.80000000000001</v>
      </c>
      <c r="X331" s="8">
        <v>65.399999999999977</v>
      </c>
      <c r="Z331" s="9">
        <v>327</v>
      </c>
      <c r="AA331" s="8">
        <v>73.574999999999989</v>
      </c>
      <c r="AB331" s="8">
        <v>122.625</v>
      </c>
      <c r="AC331" s="8">
        <v>196.20000000000002</v>
      </c>
      <c r="AD331" s="8">
        <v>98.099999999999966</v>
      </c>
    </row>
    <row r="332" spans="8:30" x14ac:dyDescent="0.2">
      <c r="H332" s="6">
        <v>328</v>
      </c>
      <c r="I332" s="8">
        <v>49.199999999999996</v>
      </c>
      <c r="J332" s="8">
        <v>82</v>
      </c>
      <c r="K332" s="8">
        <v>131.20000000000002</v>
      </c>
      <c r="L332" s="8">
        <v>65.600000000000023</v>
      </c>
      <c r="M332" s="70"/>
      <c r="N332" s="8">
        <v>328</v>
      </c>
      <c r="O332" s="8">
        <v>73.8</v>
      </c>
      <c r="P332" s="8">
        <v>123</v>
      </c>
      <c r="Q332" s="8">
        <v>196.8</v>
      </c>
      <c r="R332" s="8">
        <v>98.400000000000034</v>
      </c>
      <c r="T332" s="9">
        <v>328</v>
      </c>
      <c r="U332" s="8">
        <v>49.199999999999996</v>
      </c>
      <c r="V332" s="8">
        <v>82</v>
      </c>
      <c r="W332" s="8">
        <v>131.20000000000002</v>
      </c>
      <c r="X332" s="8">
        <v>65.600000000000023</v>
      </c>
      <c r="Z332" s="9">
        <v>328</v>
      </c>
      <c r="AA332" s="8">
        <v>73.8</v>
      </c>
      <c r="AB332" s="8">
        <v>123</v>
      </c>
      <c r="AC332" s="8">
        <v>196.8</v>
      </c>
      <c r="AD332" s="8">
        <v>98.400000000000034</v>
      </c>
    </row>
    <row r="333" spans="8:30" x14ac:dyDescent="0.2">
      <c r="H333" s="6">
        <v>329</v>
      </c>
      <c r="I333" s="8">
        <v>49.35</v>
      </c>
      <c r="J333" s="8">
        <v>82.25</v>
      </c>
      <c r="K333" s="8">
        <v>131.6</v>
      </c>
      <c r="L333" s="8">
        <v>65.800000000000011</v>
      </c>
      <c r="M333" s="70"/>
      <c r="N333" s="8">
        <v>329</v>
      </c>
      <c r="O333" s="8">
        <v>74.025000000000006</v>
      </c>
      <c r="P333" s="8">
        <v>123.375</v>
      </c>
      <c r="Q333" s="8">
        <v>197.39999999999998</v>
      </c>
      <c r="R333" s="8">
        <v>98.700000000000017</v>
      </c>
      <c r="T333" s="9">
        <v>329</v>
      </c>
      <c r="U333" s="8">
        <v>49.35</v>
      </c>
      <c r="V333" s="8">
        <v>82.25</v>
      </c>
      <c r="W333" s="8">
        <v>131.6</v>
      </c>
      <c r="X333" s="8">
        <v>65.800000000000011</v>
      </c>
      <c r="Z333" s="9">
        <v>329</v>
      </c>
      <c r="AA333" s="8">
        <v>74.025000000000006</v>
      </c>
      <c r="AB333" s="8">
        <v>123.375</v>
      </c>
      <c r="AC333" s="8">
        <v>197.39999999999998</v>
      </c>
      <c r="AD333" s="8">
        <v>98.700000000000017</v>
      </c>
    </row>
    <row r="334" spans="8:30" x14ac:dyDescent="0.2">
      <c r="H334" s="6">
        <v>330</v>
      </c>
      <c r="I334" s="8">
        <v>49.5</v>
      </c>
      <c r="J334" s="8">
        <v>82.5</v>
      </c>
      <c r="K334" s="8">
        <v>132</v>
      </c>
      <c r="L334" s="8">
        <v>66</v>
      </c>
      <c r="M334" s="70"/>
      <c r="N334" s="8">
        <v>330</v>
      </c>
      <c r="O334" s="8">
        <v>74.25</v>
      </c>
      <c r="P334" s="8">
        <v>123.75</v>
      </c>
      <c r="Q334" s="8">
        <v>198</v>
      </c>
      <c r="R334" s="8">
        <v>99</v>
      </c>
      <c r="T334" s="9">
        <v>330</v>
      </c>
      <c r="U334" s="8">
        <v>49.5</v>
      </c>
      <c r="V334" s="8">
        <v>82.5</v>
      </c>
      <c r="W334" s="8">
        <v>132</v>
      </c>
      <c r="X334" s="8">
        <v>66</v>
      </c>
      <c r="Z334" s="9">
        <v>330</v>
      </c>
      <c r="AA334" s="8">
        <v>74.25</v>
      </c>
      <c r="AB334" s="8">
        <v>123.75</v>
      </c>
      <c r="AC334" s="8">
        <v>198</v>
      </c>
      <c r="AD334" s="8">
        <v>99</v>
      </c>
    </row>
    <row r="335" spans="8:30" x14ac:dyDescent="0.2">
      <c r="H335" s="6">
        <v>331</v>
      </c>
      <c r="I335" s="8">
        <v>49.65</v>
      </c>
      <c r="J335" s="8">
        <v>82.75</v>
      </c>
      <c r="K335" s="8">
        <v>132.4</v>
      </c>
      <c r="L335" s="8">
        <v>66.199999999999989</v>
      </c>
      <c r="M335" s="70"/>
      <c r="N335" s="8">
        <v>331</v>
      </c>
      <c r="O335" s="8">
        <v>74.474999999999994</v>
      </c>
      <c r="P335" s="8">
        <v>124.125</v>
      </c>
      <c r="Q335" s="8">
        <v>198.60000000000002</v>
      </c>
      <c r="R335" s="8">
        <v>99.299999999999983</v>
      </c>
      <c r="T335" s="9">
        <v>331</v>
      </c>
      <c r="U335" s="8">
        <v>49.65</v>
      </c>
      <c r="V335" s="8">
        <v>82.75</v>
      </c>
      <c r="W335" s="8">
        <v>132.4</v>
      </c>
      <c r="X335" s="8">
        <v>66.199999999999989</v>
      </c>
      <c r="Z335" s="9">
        <v>331</v>
      </c>
      <c r="AA335" s="8">
        <v>74.474999999999994</v>
      </c>
      <c r="AB335" s="8">
        <v>124.125</v>
      </c>
      <c r="AC335" s="8">
        <v>198.60000000000002</v>
      </c>
      <c r="AD335" s="8">
        <v>99.299999999999983</v>
      </c>
    </row>
    <row r="336" spans="8:30" x14ac:dyDescent="0.2">
      <c r="H336" s="6">
        <v>332</v>
      </c>
      <c r="I336" s="8">
        <v>49.8</v>
      </c>
      <c r="J336" s="8">
        <v>83</v>
      </c>
      <c r="K336" s="8">
        <v>132.80000000000001</v>
      </c>
      <c r="L336" s="8">
        <v>66.399999999999977</v>
      </c>
      <c r="M336" s="70"/>
      <c r="N336" s="8">
        <v>332</v>
      </c>
      <c r="O336" s="8">
        <v>74.699999999999989</v>
      </c>
      <c r="P336" s="8">
        <v>124.5</v>
      </c>
      <c r="Q336" s="8">
        <v>199.20000000000002</v>
      </c>
      <c r="R336" s="8">
        <v>99.599999999999966</v>
      </c>
      <c r="T336" s="9">
        <v>332</v>
      </c>
      <c r="U336" s="8">
        <v>49.8</v>
      </c>
      <c r="V336" s="8">
        <v>83</v>
      </c>
      <c r="W336" s="8">
        <v>132.80000000000001</v>
      </c>
      <c r="X336" s="8">
        <v>66.399999999999977</v>
      </c>
      <c r="Z336" s="9">
        <v>332</v>
      </c>
      <c r="AA336" s="8">
        <v>74.699999999999989</v>
      </c>
      <c r="AB336" s="8">
        <v>124.5</v>
      </c>
      <c r="AC336" s="8">
        <v>199.20000000000002</v>
      </c>
      <c r="AD336" s="8">
        <v>99.599999999999966</v>
      </c>
    </row>
    <row r="337" spans="8:30" x14ac:dyDescent="0.2">
      <c r="H337" s="6">
        <v>333</v>
      </c>
      <c r="I337" s="8">
        <v>49.949999999999996</v>
      </c>
      <c r="J337" s="8">
        <v>83.25</v>
      </c>
      <c r="K337" s="8">
        <v>133.20000000000002</v>
      </c>
      <c r="L337" s="8">
        <v>66.600000000000023</v>
      </c>
      <c r="M337" s="70"/>
      <c r="N337" s="8">
        <v>333</v>
      </c>
      <c r="O337" s="8">
        <v>74.924999999999997</v>
      </c>
      <c r="P337" s="8">
        <v>124.875</v>
      </c>
      <c r="Q337" s="8">
        <v>199.8</v>
      </c>
      <c r="R337" s="8">
        <v>99.900000000000034</v>
      </c>
      <c r="T337" s="9">
        <v>333</v>
      </c>
      <c r="U337" s="8">
        <v>49.949999999999996</v>
      </c>
      <c r="V337" s="8">
        <v>83.25</v>
      </c>
      <c r="W337" s="8">
        <v>133.20000000000002</v>
      </c>
      <c r="X337" s="8">
        <v>66.600000000000023</v>
      </c>
      <c r="Z337" s="9">
        <v>333</v>
      </c>
      <c r="AA337" s="8">
        <v>74.924999999999997</v>
      </c>
      <c r="AB337" s="8">
        <v>124.875</v>
      </c>
      <c r="AC337" s="8">
        <v>199.8</v>
      </c>
      <c r="AD337" s="8">
        <v>99.900000000000034</v>
      </c>
    </row>
    <row r="338" spans="8:30" x14ac:dyDescent="0.2">
      <c r="H338" s="6">
        <v>334</v>
      </c>
      <c r="I338" s="8">
        <v>50.1</v>
      </c>
      <c r="J338" s="8">
        <v>83.5</v>
      </c>
      <c r="K338" s="8">
        <v>133.6</v>
      </c>
      <c r="L338" s="8">
        <v>66.800000000000011</v>
      </c>
      <c r="M338" s="70"/>
      <c r="N338" s="8">
        <v>334</v>
      </c>
      <c r="O338" s="8">
        <v>75.150000000000006</v>
      </c>
      <c r="P338" s="8">
        <v>125.25</v>
      </c>
      <c r="Q338" s="8">
        <v>200.39999999999998</v>
      </c>
      <c r="R338" s="8">
        <v>100.20000000000002</v>
      </c>
      <c r="T338" s="9">
        <v>334</v>
      </c>
      <c r="U338" s="8">
        <v>50.1</v>
      </c>
      <c r="V338" s="8">
        <v>83.5</v>
      </c>
      <c r="W338" s="8">
        <v>133.6</v>
      </c>
      <c r="X338" s="8">
        <v>66.800000000000011</v>
      </c>
      <c r="Z338" s="9">
        <v>334</v>
      </c>
      <c r="AA338" s="8">
        <v>75.150000000000006</v>
      </c>
      <c r="AB338" s="8">
        <v>125.25</v>
      </c>
      <c r="AC338" s="8">
        <v>200.39999999999998</v>
      </c>
      <c r="AD338" s="8">
        <v>100.20000000000002</v>
      </c>
    </row>
    <row r="339" spans="8:30" x14ac:dyDescent="0.2">
      <c r="H339" s="6">
        <v>335</v>
      </c>
      <c r="I339" s="8">
        <v>50.25</v>
      </c>
      <c r="J339" s="8">
        <v>83.75</v>
      </c>
      <c r="K339" s="8">
        <v>134</v>
      </c>
      <c r="L339" s="8">
        <v>67</v>
      </c>
      <c r="M339" s="70"/>
      <c r="N339" s="8">
        <v>335</v>
      </c>
      <c r="O339" s="8">
        <v>75.375</v>
      </c>
      <c r="P339" s="8">
        <v>125.625</v>
      </c>
      <c r="Q339" s="8">
        <v>201</v>
      </c>
      <c r="R339" s="8">
        <v>100.5</v>
      </c>
      <c r="T339" s="9">
        <v>335</v>
      </c>
      <c r="U339" s="8">
        <v>50.25</v>
      </c>
      <c r="V339" s="8">
        <v>83.75</v>
      </c>
      <c r="W339" s="8">
        <v>134</v>
      </c>
      <c r="X339" s="8">
        <v>67</v>
      </c>
      <c r="Z339" s="9">
        <v>335</v>
      </c>
      <c r="AA339" s="8">
        <v>75.375</v>
      </c>
      <c r="AB339" s="8">
        <v>125.625</v>
      </c>
      <c r="AC339" s="8">
        <v>201</v>
      </c>
      <c r="AD339" s="8">
        <v>100.5</v>
      </c>
    </row>
    <row r="340" spans="8:30" x14ac:dyDescent="0.2">
      <c r="H340" s="6">
        <v>336</v>
      </c>
      <c r="I340" s="8">
        <v>50.4</v>
      </c>
      <c r="J340" s="8">
        <v>84</v>
      </c>
      <c r="K340" s="8">
        <v>134.4</v>
      </c>
      <c r="L340" s="8">
        <v>67.199999999999989</v>
      </c>
      <c r="M340" s="70"/>
      <c r="N340" s="8">
        <v>336</v>
      </c>
      <c r="O340" s="8">
        <v>75.599999999999994</v>
      </c>
      <c r="P340" s="8">
        <v>126</v>
      </c>
      <c r="Q340" s="8">
        <v>201.60000000000002</v>
      </c>
      <c r="R340" s="8">
        <v>100.79999999999998</v>
      </c>
      <c r="T340" s="9">
        <v>336</v>
      </c>
      <c r="U340" s="8">
        <v>50.4</v>
      </c>
      <c r="V340" s="8">
        <v>84</v>
      </c>
      <c r="W340" s="8">
        <v>134.4</v>
      </c>
      <c r="X340" s="8">
        <v>67.199999999999989</v>
      </c>
      <c r="Z340" s="9">
        <v>336</v>
      </c>
      <c r="AA340" s="8">
        <v>75.599999999999994</v>
      </c>
      <c r="AB340" s="8">
        <v>126</v>
      </c>
      <c r="AC340" s="8">
        <v>201.60000000000002</v>
      </c>
      <c r="AD340" s="8">
        <v>100.79999999999998</v>
      </c>
    </row>
    <row r="341" spans="8:30" x14ac:dyDescent="0.2">
      <c r="H341" s="6">
        <v>337</v>
      </c>
      <c r="I341" s="8">
        <v>50.55</v>
      </c>
      <c r="J341" s="8">
        <v>84.25</v>
      </c>
      <c r="K341" s="8">
        <v>134.80000000000001</v>
      </c>
      <c r="L341" s="8">
        <v>67.399999999999977</v>
      </c>
      <c r="M341" s="70"/>
      <c r="N341" s="8">
        <v>337</v>
      </c>
      <c r="O341" s="8">
        <v>75.824999999999989</v>
      </c>
      <c r="P341" s="8">
        <v>126.375</v>
      </c>
      <c r="Q341" s="8">
        <v>202.20000000000002</v>
      </c>
      <c r="R341" s="8">
        <v>101.09999999999997</v>
      </c>
      <c r="T341" s="9">
        <v>337</v>
      </c>
      <c r="U341" s="8">
        <v>50.55</v>
      </c>
      <c r="V341" s="8">
        <v>84.25</v>
      </c>
      <c r="W341" s="8">
        <v>134.80000000000001</v>
      </c>
      <c r="X341" s="8">
        <v>67.399999999999977</v>
      </c>
      <c r="Z341" s="9">
        <v>337</v>
      </c>
      <c r="AA341" s="8">
        <v>75.824999999999989</v>
      </c>
      <c r="AB341" s="8">
        <v>126.375</v>
      </c>
      <c r="AC341" s="8">
        <v>202.20000000000002</v>
      </c>
      <c r="AD341" s="8">
        <v>101.09999999999997</v>
      </c>
    </row>
    <row r="342" spans="8:30" x14ac:dyDescent="0.2">
      <c r="H342" s="6">
        <v>338</v>
      </c>
      <c r="I342" s="8">
        <v>50.699999999999996</v>
      </c>
      <c r="J342" s="8">
        <v>84.5</v>
      </c>
      <c r="K342" s="8">
        <v>135.20000000000002</v>
      </c>
      <c r="L342" s="8">
        <v>67.600000000000023</v>
      </c>
      <c r="M342" s="70"/>
      <c r="N342" s="8">
        <v>338</v>
      </c>
      <c r="O342" s="8">
        <v>76.05</v>
      </c>
      <c r="P342" s="8">
        <v>126.75</v>
      </c>
      <c r="Q342" s="8">
        <v>202.8</v>
      </c>
      <c r="R342" s="8">
        <v>101.40000000000003</v>
      </c>
      <c r="T342" s="9">
        <v>338</v>
      </c>
      <c r="U342" s="8">
        <v>50.699999999999996</v>
      </c>
      <c r="V342" s="8">
        <v>84.5</v>
      </c>
      <c r="W342" s="8">
        <v>135.20000000000002</v>
      </c>
      <c r="X342" s="8">
        <v>67.600000000000023</v>
      </c>
      <c r="Z342" s="9">
        <v>338</v>
      </c>
      <c r="AA342" s="8">
        <v>76.05</v>
      </c>
      <c r="AB342" s="8">
        <v>126.75</v>
      </c>
      <c r="AC342" s="8">
        <v>202.8</v>
      </c>
      <c r="AD342" s="8">
        <v>101.40000000000003</v>
      </c>
    </row>
    <row r="343" spans="8:30" x14ac:dyDescent="0.2">
      <c r="H343" s="6">
        <v>339</v>
      </c>
      <c r="I343" s="8">
        <v>50.85</v>
      </c>
      <c r="J343" s="8">
        <v>84.75</v>
      </c>
      <c r="K343" s="8">
        <v>135.6</v>
      </c>
      <c r="L343" s="8">
        <v>67.800000000000011</v>
      </c>
      <c r="M343" s="70"/>
      <c r="N343" s="8">
        <v>339</v>
      </c>
      <c r="O343" s="8">
        <v>76.275000000000006</v>
      </c>
      <c r="P343" s="8">
        <v>127.125</v>
      </c>
      <c r="Q343" s="8">
        <v>203.39999999999998</v>
      </c>
      <c r="R343" s="8">
        <v>101.70000000000002</v>
      </c>
      <c r="T343" s="9">
        <v>339</v>
      </c>
      <c r="U343" s="8">
        <v>50.85</v>
      </c>
      <c r="V343" s="8">
        <v>84.75</v>
      </c>
      <c r="W343" s="8">
        <v>135.6</v>
      </c>
      <c r="X343" s="8">
        <v>67.800000000000011</v>
      </c>
      <c r="Z343" s="9">
        <v>339</v>
      </c>
      <c r="AA343" s="8">
        <v>76.275000000000006</v>
      </c>
      <c r="AB343" s="8">
        <v>127.125</v>
      </c>
      <c r="AC343" s="8">
        <v>203.39999999999998</v>
      </c>
      <c r="AD343" s="8">
        <v>101.70000000000002</v>
      </c>
    </row>
    <row r="344" spans="8:30" x14ac:dyDescent="0.2">
      <c r="H344" s="6">
        <v>340</v>
      </c>
      <c r="I344" s="8">
        <v>51</v>
      </c>
      <c r="J344" s="8">
        <v>85</v>
      </c>
      <c r="K344" s="8">
        <v>136</v>
      </c>
      <c r="L344" s="8">
        <v>68</v>
      </c>
      <c r="M344" s="70"/>
      <c r="N344" s="8">
        <v>340</v>
      </c>
      <c r="O344" s="8">
        <v>76.5</v>
      </c>
      <c r="P344" s="8">
        <v>127.5</v>
      </c>
      <c r="Q344" s="8">
        <v>204</v>
      </c>
      <c r="R344" s="8">
        <v>102</v>
      </c>
      <c r="T344" s="9">
        <v>340</v>
      </c>
      <c r="U344" s="8">
        <v>51</v>
      </c>
      <c r="V344" s="8">
        <v>85</v>
      </c>
      <c r="W344" s="8">
        <v>136</v>
      </c>
      <c r="X344" s="8">
        <v>68</v>
      </c>
      <c r="Z344" s="9">
        <v>340</v>
      </c>
      <c r="AA344" s="8">
        <v>76.5</v>
      </c>
      <c r="AB344" s="8">
        <v>127.5</v>
      </c>
      <c r="AC344" s="8">
        <v>204</v>
      </c>
      <c r="AD344" s="8">
        <v>102</v>
      </c>
    </row>
    <row r="345" spans="8:30" x14ac:dyDescent="0.2">
      <c r="H345" s="6">
        <v>341</v>
      </c>
      <c r="I345" s="8">
        <v>51.15</v>
      </c>
      <c r="J345" s="8">
        <v>85.25</v>
      </c>
      <c r="K345" s="8">
        <v>136.4</v>
      </c>
      <c r="L345" s="8">
        <v>68.199999999999989</v>
      </c>
      <c r="M345" s="70"/>
      <c r="N345" s="8">
        <v>341</v>
      </c>
      <c r="O345" s="8">
        <v>76.724999999999994</v>
      </c>
      <c r="P345" s="8">
        <v>127.875</v>
      </c>
      <c r="Q345" s="8">
        <v>204.60000000000002</v>
      </c>
      <c r="R345" s="8">
        <v>102.29999999999998</v>
      </c>
      <c r="T345" s="9">
        <v>341</v>
      </c>
      <c r="U345" s="8">
        <v>51.15</v>
      </c>
      <c r="V345" s="8">
        <v>85.25</v>
      </c>
      <c r="W345" s="8">
        <v>136.4</v>
      </c>
      <c r="X345" s="8">
        <v>68.199999999999989</v>
      </c>
      <c r="Z345" s="9">
        <v>341</v>
      </c>
      <c r="AA345" s="8">
        <v>76.724999999999994</v>
      </c>
      <c r="AB345" s="8">
        <v>127.875</v>
      </c>
      <c r="AC345" s="8">
        <v>204.60000000000002</v>
      </c>
      <c r="AD345" s="8">
        <v>102.29999999999998</v>
      </c>
    </row>
    <row r="346" spans="8:30" x14ac:dyDescent="0.2">
      <c r="H346" s="6">
        <v>342</v>
      </c>
      <c r="I346" s="8">
        <v>51.3</v>
      </c>
      <c r="J346" s="8">
        <v>85.5</v>
      </c>
      <c r="K346" s="8">
        <v>136.80000000000001</v>
      </c>
      <c r="L346" s="8">
        <v>68.399999999999977</v>
      </c>
      <c r="M346" s="70"/>
      <c r="N346" s="8">
        <v>342</v>
      </c>
      <c r="O346" s="8">
        <v>76.949999999999989</v>
      </c>
      <c r="P346" s="8">
        <v>128.25</v>
      </c>
      <c r="Q346" s="8">
        <v>205.20000000000002</v>
      </c>
      <c r="R346" s="8">
        <v>102.59999999999997</v>
      </c>
      <c r="T346" s="9">
        <v>342</v>
      </c>
      <c r="U346" s="8">
        <v>51.3</v>
      </c>
      <c r="V346" s="8">
        <v>85.5</v>
      </c>
      <c r="W346" s="8">
        <v>136.80000000000001</v>
      </c>
      <c r="X346" s="8">
        <v>68.399999999999977</v>
      </c>
      <c r="Z346" s="9">
        <v>342</v>
      </c>
      <c r="AA346" s="8">
        <v>76.949999999999989</v>
      </c>
      <c r="AB346" s="8">
        <v>128.25</v>
      </c>
      <c r="AC346" s="8">
        <v>205.20000000000002</v>
      </c>
      <c r="AD346" s="8">
        <v>102.59999999999997</v>
      </c>
    </row>
    <row r="347" spans="8:30" x14ac:dyDescent="0.2">
      <c r="H347" s="6">
        <v>343</v>
      </c>
      <c r="I347" s="8">
        <v>51.449999999999996</v>
      </c>
      <c r="J347" s="8">
        <v>85.75</v>
      </c>
      <c r="K347" s="8">
        <v>137.20000000000002</v>
      </c>
      <c r="L347" s="8">
        <v>68.600000000000023</v>
      </c>
      <c r="M347" s="70"/>
      <c r="N347" s="8">
        <v>343</v>
      </c>
      <c r="O347" s="8">
        <v>77.174999999999997</v>
      </c>
      <c r="P347" s="8">
        <v>128.625</v>
      </c>
      <c r="Q347" s="8">
        <v>205.8</v>
      </c>
      <c r="R347" s="8">
        <v>102.90000000000003</v>
      </c>
      <c r="T347" s="9">
        <v>343</v>
      </c>
      <c r="U347" s="8">
        <v>51.449999999999996</v>
      </c>
      <c r="V347" s="8">
        <v>85.75</v>
      </c>
      <c r="W347" s="8">
        <v>137.20000000000002</v>
      </c>
      <c r="X347" s="8">
        <v>68.600000000000023</v>
      </c>
      <c r="Z347" s="9">
        <v>343</v>
      </c>
      <c r="AA347" s="8">
        <v>77.174999999999997</v>
      </c>
      <c r="AB347" s="8">
        <v>128.625</v>
      </c>
      <c r="AC347" s="8">
        <v>205.8</v>
      </c>
      <c r="AD347" s="8">
        <v>102.90000000000003</v>
      </c>
    </row>
    <row r="348" spans="8:30" x14ac:dyDescent="0.2">
      <c r="H348" s="6">
        <v>344</v>
      </c>
      <c r="I348" s="8">
        <v>51.6</v>
      </c>
      <c r="J348" s="8">
        <v>86</v>
      </c>
      <c r="K348" s="8">
        <v>137.6</v>
      </c>
      <c r="L348" s="8">
        <v>68.800000000000011</v>
      </c>
      <c r="M348" s="70"/>
      <c r="N348" s="8">
        <v>344</v>
      </c>
      <c r="O348" s="8">
        <v>77.400000000000006</v>
      </c>
      <c r="P348" s="8">
        <v>129</v>
      </c>
      <c r="Q348" s="8">
        <v>206.39999999999998</v>
      </c>
      <c r="R348" s="8">
        <v>103.20000000000002</v>
      </c>
      <c r="T348" s="9">
        <v>344</v>
      </c>
      <c r="U348" s="8">
        <v>51.6</v>
      </c>
      <c r="V348" s="8">
        <v>86</v>
      </c>
      <c r="W348" s="8">
        <v>137.6</v>
      </c>
      <c r="X348" s="8">
        <v>68.800000000000011</v>
      </c>
      <c r="Z348" s="9">
        <v>344</v>
      </c>
      <c r="AA348" s="8">
        <v>77.400000000000006</v>
      </c>
      <c r="AB348" s="8">
        <v>129</v>
      </c>
      <c r="AC348" s="8">
        <v>206.39999999999998</v>
      </c>
      <c r="AD348" s="8">
        <v>103.20000000000002</v>
      </c>
    </row>
    <row r="349" spans="8:30" x14ac:dyDescent="0.2">
      <c r="H349" s="6">
        <v>345</v>
      </c>
      <c r="I349" s="8">
        <v>51.75</v>
      </c>
      <c r="J349" s="8">
        <v>86.25</v>
      </c>
      <c r="K349" s="8">
        <v>138</v>
      </c>
      <c r="L349" s="8">
        <v>69</v>
      </c>
      <c r="M349" s="70"/>
      <c r="N349" s="8">
        <v>345</v>
      </c>
      <c r="O349" s="8">
        <v>77.625</v>
      </c>
      <c r="P349" s="8">
        <v>129.375</v>
      </c>
      <c r="Q349" s="8">
        <v>207</v>
      </c>
      <c r="R349" s="8">
        <v>103.5</v>
      </c>
      <c r="T349" s="9">
        <v>345</v>
      </c>
      <c r="U349" s="8">
        <v>51.75</v>
      </c>
      <c r="V349" s="8">
        <v>86.25</v>
      </c>
      <c r="W349" s="8">
        <v>138</v>
      </c>
      <c r="X349" s="8">
        <v>69</v>
      </c>
      <c r="Z349" s="9">
        <v>345</v>
      </c>
      <c r="AA349" s="8">
        <v>77.625</v>
      </c>
      <c r="AB349" s="8">
        <v>129.375</v>
      </c>
      <c r="AC349" s="8">
        <v>207</v>
      </c>
      <c r="AD349" s="8">
        <v>103.5</v>
      </c>
    </row>
    <row r="350" spans="8:30" x14ac:dyDescent="0.2">
      <c r="H350" s="6">
        <v>346</v>
      </c>
      <c r="I350" s="8">
        <v>51.9</v>
      </c>
      <c r="J350" s="8">
        <v>86.5</v>
      </c>
      <c r="K350" s="8">
        <v>138.4</v>
      </c>
      <c r="L350" s="8">
        <v>69.199999999999989</v>
      </c>
      <c r="M350" s="70"/>
      <c r="N350" s="8">
        <v>346</v>
      </c>
      <c r="O350" s="8">
        <v>77.849999999999994</v>
      </c>
      <c r="P350" s="8">
        <v>129.75</v>
      </c>
      <c r="Q350" s="8">
        <v>207.60000000000002</v>
      </c>
      <c r="R350" s="8">
        <v>103.79999999999998</v>
      </c>
      <c r="T350" s="9">
        <v>346</v>
      </c>
      <c r="U350" s="8">
        <v>51.9</v>
      </c>
      <c r="V350" s="8">
        <v>86.5</v>
      </c>
      <c r="W350" s="8">
        <v>138.4</v>
      </c>
      <c r="X350" s="8">
        <v>69.199999999999989</v>
      </c>
      <c r="Z350" s="9">
        <v>346</v>
      </c>
      <c r="AA350" s="8">
        <v>77.849999999999994</v>
      </c>
      <c r="AB350" s="8">
        <v>129.75</v>
      </c>
      <c r="AC350" s="8">
        <v>207.60000000000002</v>
      </c>
      <c r="AD350" s="8">
        <v>103.79999999999998</v>
      </c>
    </row>
    <row r="351" spans="8:30" x14ac:dyDescent="0.2">
      <c r="H351" s="6">
        <v>347</v>
      </c>
      <c r="I351" s="8">
        <v>52.05</v>
      </c>
      <c r="J351" s="8">
        <v>86.75</v>
      </c>
      <c r="K351" s="8">
        <v>138.80000000000001</v>
      </c>
      <c r="L351" s="8">
        <v>69.399999999999977</v>
      </c>
      <c r="M351" s="70"/>
      <c r="N351" s="8">
        <v>347</v>
      </c>
      <c r="O351" s="8">
        <v>78.074999999999989</v>
      </c>
      <c r="P351" s="8">
        <v>130.125</v>
      </c>
      <c r="Q351" s="8">
        <v>208.20000000000002</v>
      </c>
      <c r="R351" s="8">
        <v>104.09999999999997</v>
      </c>
      <c r="T351" s="9">
        <v>347</v>
      </c>
      <c r="U351" s="8">
        <v>52.05</v>
      </c>
      <c r="V351" s="8">
        <v>86.75</v>
      </c>
      <c r="W351" s="8">
        <v>138.80000000000001</v>
      </c>
      <c r="X351" s="8">
        <v>69.399999999999977</v>
      </c>
      <c r="Z351" s="9">
        <v>347</v>
      </c>
      <c r="AA351" s="8">
        <v>78.074999999999989</v>
      </c>
      <c r="AB351" s="8">
        <v>130.125</v>
      </c>
      <c r="AC351" s="8">
        <v>208.20000000000002</v>
      </c>
      <c r="AD351" s="8">
        <v>104.09999999999997</v>
      </c>
    </row>
    <row r="352" spans="8:30" x14ac:dyDescent="0.2">
      <c r="H352" s="6">
        <v>348</v>
      </c>
      <c r="I352" s="8">
        <v>52.199999999999996</v>
      </c>
      <c r="J352" s="8">
        <v>87</v>
      </c>
      <c r="K352" s="8">
        <v>139.20000000000002</v>
      </c>
      <c r="L352" s="8">
        <v>69.600000000000023</v>
      </c>
      <c r="M352" s="70"/>
      <c r="N352" s="8">
        <v>348</v>
      </c>
      <c r="O352" s="8">
        <v>78.3</v>
      </c>
      <c r="P352" s="8">
        <v>130.5</v>
      </c>
      <c r="Q352" s="8">
        <v>208.8</v>
      </c>
      <c r="R352" s="8">
        <v>104.40000000000003</v>
      </c>
      <c r="T352" s="9">
        <v>348</v>
      </c>
      <c r="U352" s="8">
        <v>52.199999999999996</v>
      </c>
      <c r="V352" s="8">
        <v>87</v>
      </c>
      <c r="W352" s="8">
        <v>139.20000000000002</v>
      </c>
      <c r="X352" s="8">
        <v>69.600000000000023</v>
      </c>
      <c r="Z352" s="9">
        <v>348</v>
      </c>
      <c r="AA352" s="8">
        <v>78.3</v>
      </c>
      <c r="AB352" s="8">
        <v>130.5</v>
      </c>
      <c r="AC352" s="8">
        <v>208.8</v>
      </c>
      <c r="AD352" s="8">
        <v>104.40000000000003</v>
      </c>
    </row>
    <row r="353" spans="8:30" x14ac:dyDescent="0.2">
      <c r="H353" s="6">
        <v>349</v>
      </c>
      <c r="I353" s="8">
        <v>52.35</v>
      </c>
      <c r="J353" s="8">
        <v>87.25</v>
      </c>
      <c r="K353" s="8">
        <v>139.6</v>
      </c>
      <c r="L353" s="8">
        <v>69.800000000000011</v>
      </c>
      <c r="M353" s="70"/>
      <c r="N353" s="8">
        <v>349</v>
      </c>
      <c r="O353" s="8">
        <v>78.525000000000006</v>
      </c>
      <c r="P353" s="8">
        <v>130.875</v>
      </c>
      <c r="Q353" s="8">
        <v>209.39999999999998</v>
      </c>
      <c r="R353" s="8">
        <v>104.70000000000002</v>
      </c>
      <c r="T353" s="9">
        <v>349</v>
      </c>
      <c r="U353" s="8">
        <v>52.35</v>
      </c>
      <c r="V353" s="8">
        <v>87.25</v>
      </c>
      <c r="W353" s="8">
        <v>139.6</v>
      </c>
      <c r="X353" s="8">
        <v>69.800000000000011</v>
      </c>
      <c r="Z353" s="9">
        <v>349</v>
      </c>
      <c r="AA353" s="8">
        <v>78.525000000000006</v>
      </c>
      <c r="AB353" s="8">
        <v>130.875</v>
      </c>
      <c r="AC353" s="8">
        <v>209.39999999999998</v>
      </c>
      <c r="AD353" s="8">
        <v>104.70000000000002</v>
      </c>
    </row>
    <row r="354" spans="8:30" x14ac:dyDescent="0.2">
      <c r="H354" s="6">
        <v>350</v>
      </c>
      <c r="I354" s="8">
        <v>52.5</v>
      </c>
      <c r="J354" s="8">
        <v>87.5</v>
      </c>
      <c r="K354" s="8">
        <v>140</v>
      </c>
      <c r="L354" s="8">
        <v>70</v>
      </c>
      <c r="M354" s="70"/>
      <c r="N354" s="8">
        <v>350</v>
      </c>
      <c r="O354" s="8">
        <v>78.75</v>
      </c>
      <c r="P354" s="8">
        <v>131.25</v>
      </c>
      <c r="Q354" s="8">
        <v>210</v>
      </c>
      <c r="R354" s="8">
        <v>105</v>
      </c>
      <c r="T354" s="9">
        <v>350</v>
      </c>
      <c r="U354" s="8">
        <v>52.5</v>
      </c>
      <c r="V354" s="8">
        <v>87.5</v>
      </c>
      <c r="W354" s="8">
        <v>140</v>
      </c>
      <c r="X354" s="8">
        <v>70</v>
      </c>
      <c r="Z354" s="9">
        <v>350</v>
      </c>
      <c r="AA354" s="8">
        <v>78.75</v>
      </c>
      <c r="AB354" s="8">
        <v>131.25</v>
      </c>
      <c r="AC354" s="8">
        <v>210</v>
      </c>
      <c r="AD354" s="8">
        <v>105</v>
      </c>
    </row>
    <row r="355" spans="8:30" x14ac:dyDescent="0.2">
      <c r="H355" s="6">
        <v>351</v>
      </c>
      <c r="I355" s="8">
        <v>52.65</v>
      </c>
      <c r="J355" s="8">
        <v>87.75</v>
      </c>
      <c r="K355" s="8">
        <v>140.4</v>
      </c>
      <c r="L355" s="8">
        <v>70.199999999999989</v>
      </c>
      <c r="M355" s="70"/>
      <c r="N355" s="8">
        <v>351</v>
      </c>
      <c r="O355" s="8">
        <v>78.974999999999994</v>
      </c>
      <c r="P355" s="8">
        <v>131.625</v>
      </c>
      <c r="Q355" s="8">
        <v>210.60000000000002</v>
      </c>
      <c r="R355" s="8">
        <v>105.29999999999998</v>
      </c>
      <c r="T355" s="9">
        <v>351</v>
      </c>
      <c r="U355" s="8">
        <v>52.65</v>
      </c>
      <c r="V355" s="8">
        <v>87.75</v>
      </c>
      <c r="W355" s="8">
        <v>140.4</v>
      </c>
      <c r="X355" s="8">
        <v>70.199999999999989</v>
      </c>
      <c r="Z355" s="9">
        <v>351</v>
      </c>
      <c r="AA355" s="8">
        <v>78.974999999999994</v>
      </c>
      <c r="AB355" s="8">
        <v>131.625</v>
      </c>
      <c r="AC355" s="8">
        <v>210.60000000000002</v>
      </c>
      <c r="AD355" s="8">
        <v>105.29999999999998</v>
      </c>
    </row>
    <row r="356" spans="8:30" x14ac:dyDescent="0.2">
      <c r="H356" s="6">
        <v>352</v>
      </c>
      <c r="I356" s="8">
        <v>52.8</v>
      </c>
      <c r="J356" s="8">
        <v>88</v>
      </c>
      <c r="K356" s="8">
        <v>140.80000000000001</v>
      </c>
      <c r="L356" s="8">
        <v>70.399999999999977</v>
      </c>
      <c r="M356" s="70"/>
      <c r="N356" s="8">
        <v>352</v>
      </c>
      <c r="O356" s="8">
        <v>79.199999999999989</v>
      </c>
      <c r="P356" s="8">
        <v>132</v>
      </c>
      <c r="Q356" s="8">
        <v>211.20000000000002</v>
      </c>
      <c r="R356" s="8">
        <v>105.59999999999997</v>
      </c>
      <c r="T356" s="9">
        <v>352</v>
      </c>
      <c r="U356" s="8">
        <v>52.8</v>
      </c>
      <c r="V356" s="8">
        <v>88</v>
      </c>
      <c r="W356" s="8">
        <v>140.80000000000001</v>
      </c>
      <c r="X356" s="8">
        <v>70.399999999999977</v>
      </c>
      <c r="Z356" s="9">
        <v>352</v>
      </c>
      <c r="AA356" s="8">
        <v>79.199999999999989</v>
      </c>
      <c r="AB356" s="8">
        <v>132</v>
      </c>
      <c r="AC356" s="8">
        <v>211.20000000000002</v>
      </c>
      <c r="AD356" s="8">
        <v>105.59999999999997</v>
      </c>
    </row>
    <row r="357" spans="8:30" x14ac:dyDescent="0.2">
      <c r="H357" s="6">
        <v>353</v>
      </c>
      <c r="I357" s="8">
        <v>52.949999999999996</v>
      </c>
      <c r="J357" s="8">
        <v>88.25</v>
      </c>
      <c r="K357" s="8">
        <v>141.20000000000002</v>
      </c>
      <c r="L357" s="8">
        <v>70.600000000000023</v>
      </c>
      <c r="M357" s="70"/>
      <c r="N357" s="8">
        <v>353</v>
      </c>
      <c r="O357" s="8">
        <v>79.424999999999997</v>
      </c>
      <c r="P357" s="8">
        <v>132.375</v>
      </c>
      <c r="Q357" s="8">
        <v>211.8</v>
      </c>
      <c r="R357" s="8">
        <v>105.90000000000003</v>
      </c>
      <c r="T357" s="9">
        <v>353</v>
      </c>
      <c r="U357" s="8">
        <v>52.949999999999996</v>
      </c>
      <c r="V357" s="8">
        <v>88.25</v>
      </c>
      <c r="W357" s="8">
        <v>141.20000000000002</v>
      </c>
      <c r="X357" s="8">
        <v>70.600000000000023</v>
      </c>
      <c r="Z357" s="9">
        <v>353</v>
      </c>
      <c r="AA357" s="8">
        <v>79.424999999999997</v>
      </c>
      <c r="AB357" s="8">
        <v>132.375</v>
      </c>
      <c r="AC357" s="8">
        <v>211.8</v>
      </c>
      <c r="AD357" s="8">
        <v>105.90000000000003</v>
      </c>
    </row>
    <row r="358" spans="8:30" x14ac:dyDescent="0.2">
      <c r="H358" s="6">
        <v>354</v>
      </c>
      <c r="I358" s="8">
        <v>53.1</v>
      </c>
      <c r="J358" s="8">
        <v>88.5</v>
      </c>
      <c r="K358" s="8">
        <v>141.6</v>
      </c>
      <c r="L358" s="8">
        <v>70.800000000000011</v>
      </c>
      <c r="M358" s="70"/>
      <c r="N358" s="8">
        <v>354</v>
      </c>
      <c r="O358" s="8">
        <v>79.650000000000006</v>
      </c>
      <c r="P358" s="8">
        <v>132.75</v>
      </c>
      <c r="Q358" s="8">
        <v>212.39999999999998</v>
      </c>
      <c r="R358" s="8">
        <v>106.20000000000002</v>
      </c>
      <c r="T358" s="9">
        <v>354</v>
      </c>
      <c r="U358" s="8">
        <v>53.1</v>
      </c>
      <c r="V358" s="8">
        <v>88.5</v>
      </c>
      <c r="W358" s="8">
        <v>141.6</v>
      </c>
      <c r="X358" s="8">
        <v>70.800000000000011</v>
      </c>
      <c r="Z358" s="9">
        <v>354</v>
      </c>
      <c r="AA358" s="8">
        <v>79.650000000000006</v>
      </c>
      <c r="AB358" s="8">
        <v>132.75</v>
      </c>
      <c r="AC358" s="8">
        <v>212.39999999999998</v>
      </c>
      <c r="AD358" s="8">
        <v>106.20000000000002</v>
      </c>
    </row>
    <row r="359" spans="8:30" x14ac:dyDescent="0.2">
      <c r="H359" s="6">
        <v>355</v>
      </c>
      <c r="I359" s="8">
        <v>53.25</v>
      </c>
      <c r="J359" s="8">
        <v>88.75</v>
      </c>
      <c r="K359" s="8">
        <v>142</v>
      </c>
      <c r="L359" s="8">
        <v>71</v>
      </c>
      <c r="M359" s="70"/>
      <c r="N359" s="8">
        <v>355</v>
      </c>
      <c r="O359" s="8">
        <v>79.875</v>
      </c>
      <c r="P359" s="8">
        <v>133.125</v>
      </c>
      <c r="Q359" s="8">
        <v>213</v>
      </c>
      <c r="R359" s="8">
        <v>106.5</v>
      </c>
      <c r="T359" s="9">
        <v>355</v>
      </c>
      <c r="U359" s="8">
        <v>53.25</v>
      </c>
      <c r="V359" s="8">
        <v>88.75</v>
      </c>
      <c r="W359" s="8">
        <v>142</v>
      </c>
      <c r="X359" s="8">
        <v>71</v>
      </c>
      <c r="Z359" s="9">
        <v>355</v>
      </c>
      <c r="AA359" s="8">
        <v>79.875</v>
      </c>
      <c r="AB359" s="8">
        <v>133.125</v>
      </c>
      <c r="AC359" s="8">
        <v>213</v>
      </c>
      <c r="AD359" s="8">
        <v>106.5</v>
      </c>
    </row>
    <row r="360" spans="8:30" x14ac:dyDescent="0.2">
      <c r="H360" s="6">
        <v>356</v>
      </c>
      <c r="I360" s="8">
        <v>53.4</v>
      </c>
      <c r="J360" s="8">
        <v>89</v>
      </c>
      <c r="K360" s="8">
        <v>142.4</v>
      </c>
      <c r="L360" s="8">
        <v>71.199999999999989</v>
      </c>
      <c r="M360" s="70"/>
      <c r="N360" s="8">
        <v>356</v>
      </c>
      <c r="O360" s="8">
        <v>80.099999999999994</v>
      </c>
      <c r="P360" s="8">
        <v>133.5</v>
      </c>
      <c r="Q360" s="8">
        <v>213.60000000000002</v>
      </c>
      <c r="R360" s="8">
        <v>106.79999999999998</v>
      </c>
      <c r="T360" s="9">
        <v>356</v>
      </c>
      <c r="U360" s="8">
        <v>53.4</v>
      </c>
      <c r="V360" s="8">
        <v>89</v>
      </c>
      <c r="W360" s="8">
        <v>142.4</v>
      </c>
      <c r="X360" s="8">
        <v>71.199999999999989</v>
      </c>
      <c r="Z360" s="9">
        <v>356</v>
      </c>
      <c r="AA360" s="8">
        <v>80.099999999999994</v>
      </c>
      <c r="AB360" s="8">
        <v>133.5</v>
      </c>
      <c r="AC360" s="8">
        <v>213.60000000000002</v>
      </c>
      <c r="AD360" s="8">
        <v>106.79999999999998</v>
      </c>
    </row>
    <row r="361" spans="8:30" x14ac:dyDescent="0.2">
      <c r="H361" s="6">
        <v>357</v>
      </c>
      <c r="I361" s="8">
        <v>53.55</v>
      </c>
      <c r="J361" s="8">
        <v>89.25</v>
      </c>
      <c r="K361" s="8">
        <v>142.80000000000001</v>
      </c>
      <c r="L361" s="8">
        <v>71.399999999999977</v>
      </c>
      <c r="M361" s="70"/>
      <c r="N361" s="8">
        <v>357</v>
      </c>
      <c r="O361" s="8">
        <v>80.324999999999989</v>
      </c>
      <c r="P361" s="8">
        <v>133.875</v>
      </c>
      <c r="Q361" s="8">
        <v>214.20000000000002</v>
      </c>
      <c r="R361" s="8">
        <v>107.09999999999997</v>
      </c>
      <c r="T361" s="9">
        <v>357</v>
      </c>
      <c r="U361" s="8">
        <v>53.55</v>
      </c>
      <c r="V361" s="8">
        <v>89.25</v>
      </c>
      <c r="W361" s="8">
        <v>142.80000000000001</v>
      </c>
      <c r="X361" s="8">
        <v>71.399999999999977</v>
      </c>
      <c r="Z361" s="9">
        <v>357</v>
      </c>
      <c r="AA361" s="8">
        <v>80.324999999999989</v>
      </c>
      <c r="AB361" s="8">
        <v>133.875</v>
      </c>
      <c r="AC361" s="8">
        <v>214.20000000000002</v>
      </c>
      <c r="AD361" s="8">
        <v>107.09999999999997</v>
      </c>
    </row>
    <row r="362" spans="8:30" x14ac:dyDescent="0.2">
      <c r="H362" s="6">
        <v>358</v>
      </c>
      <c r="I362" s="8">
        <v>53.699999999999996</v>
      </c>
      <c r="J362" s="8">
        <v>89.5</v>
      </c>
      <c r="K362" s="8">
        <v>143.20000000000002</v>
      </c>
      <c r="L362" s="8">
        <v>71.600000000000023</v>
      </c>
      <c r="M362" s="70"/>
      <c r="N362" s="8">
        <v>358</v>
      </c>
      <c r="O362" s="8">
        <v>80.55</v>
      </c>
      <c r="P362" s="8">
        <v>134.25</v>
      </c>
      <c r="Q362" s="8">
        <v>214.8</v>
      </c>
      <c r="R362" s="8">
        <v>107.40000000000003</v>
      </c>
      <c r="T362" s="9">
        <v>358</v>
      </c>
      <c r="U362" s="8">
        <v>53.699999999999996</v>
      </c>
      <c r="V362" s="8">
        <v>89.5</v>
      </c>
      <c r="W362" s="8">
        <v>143.20000000000002</v>
      </c>
      <c r="X362" s="8">
        <v>71.600000000000023</v>
      </c>
      <c r="Z362" s="9">
        <v>358</v>
      </c>
      <c r="AA362" s="8">
        <v>80.55</v>
      </c>
      <c r="AB362" s="8">
        <v>134.25</v>
      </c>
      <c r="AC362" s="8">
        <v>214.8</v>
      </c>
      <c r="AD362" s="8">
        <v>107.40000000000003</v>
      </c>
    </row>
    <row r="363" spans="8:30" x14ac:dyDescent="0.2">
      <c r="H363" s="6">
        <v>359</v>
      </c>
      <c r="I363" s="8">
        <v>53.85</v>
      </c>
      <c r="J363" s="8">
        <v>89.75</v>
      </c>
      <c r="K363" s="8">
        <v>143.6</v>
      </c>
      <c r="L363" s="8">
        <v>71.800000000000011</v>
      </c>
      <c r="M363" s="70"/>
      <c r="N363" s="8">
        <v>359</v>
      </c>
      <c r="O363" s="8">
        <v>80.775000000000006</v>
      </c>
      <c r="P363" s="8">
        <v>134.625</v>
      </c>
      <c r="Q363" s="8">
        <v>215.39999999999998</v>
      </c>
      <c r="R363" s="8">
        <v>107.70000000000002</v>
      </c>
      <c r="T363" s="9">
        <v>359</v>
      </c>
      <c r="U363" s="8">
        <v>53.85</v>
      </c>
      <c r="V363" s="8">
        <v>89.75</v>
      </c>
      <c r="W363" s="8">
        <v>143.6</v>
      </c>
      <c r="X363" s="8">
        <v>71.800000000000011</v>
      </c>
      <c r="Z363" s="9">
        <v>359</v>
      </c>
      <c r="AA363" s="8">
        <v>80.775000000000006</v>
      </c>
      <c r="AB363" s="8">
        <v>134.625</v>
      </c>
      <c r="AC363" s="8">
        <v>215.39999999999998</v>
      </c>
      <c r="AD363" s="8">
        <v>107.70000000000002</v>
      </c>
    </row>
    <row r="364" spans="8:30" x14ac:dyDescent="0.2">
      <c r="H364" s="6">
        <v>360</v>
      </c>
      <c r="I364" s="8">
        <v>54</v>
      </c>
      <c r="J364" s="8">
        <v>90</v>
      </c>
      <c r="K364" s="8">
        <v>144</v>
      </c>
      <c r="L364" s="8">
        <v>72</v>
      </c>
      <c r="M364" s="70"/>
      <c r="N364" s="8">
        <v>360</v>
      </c>
      <c r="O364" s="8">
        <v>81</v>
      </c>
      <c r="P364" s="8">
        <v>135</v>
      </c>
      <c r="Q364" s="8">
        <v>216</v>
      </c>
      <c r="R364" s="8">
        <v>108</v>
      </c>
      <c r="T364" s="9">
        <v>360</v>
      </c>
      <c r="U364" s="8">
        <v>54</v>
      </c>
      <c r="V364" s="8">
        <v>90</v>
      </c>
      <c r="W364" s="8">
        <v>144</v>
      </c>
      <c r="X364" s="8">
        <v>72</v>
      </c>
      <c r="Z364" s="9">
        <v>360</v>
      </c>
      <c r="AA364" s="8">
        <v>81</v>
      </c>
      <c r="AB364" s="8">
        <v>135</v>
      </c>
      <c r="AC364" s="8">
        <v>216</v>
      </c>
      <c r="AD364" s="8">
        <v>108</v>
      </c>
    </row>
    <row r="365" spans="8:30" x14ac:dyDescent="0.2">
      <c r="H365" s="6">
        <v>361</v>
      </c>
      <c r="I365" s="8">
        <v>54.15</v>
      </c>
      <c r="J365" s="8">
        <v>90.25</v>
      </c>
      <c r="K365" s="8">
        <v>144.4</v>
      </c>
      <c r="L365" s="8">
        <v>72.199999999999989</v>
      </c>
      <c r="M365" s="70"/>
      <c r="N365" s="8">
        <v>361</v>
      </c>
      <c r="O365" s="8">
        <v>81.224999999999994</v>
      </c>
      <c r="P365" s="8">
        <v>135.375</v>
      </c>
      <c r="Q365" s="8">
        <v>216.60000000000002</v>
      </c>
      <c r="R365" s="8">
        <v>108.29999999999998</v>
      </c>
      <c r="T365" s="9">
        <v>361</v>
      </c>
      <c r="U365" s="8">
        <v>54.15</v>
      </c>
      <c r="V365" s="8">
        <v>90.25</v>
      </c>
      <c r="W365" s="8">
        <v>144.4</v>
      </c>
      <c r="X365" s="8">
        <v>72.199999999999989</v>
      </c>
      <c r="Z365" s="9">
        <v>361</v>
      </c>
      <c r="AA365" s="8">
        <v>81.224999999999994</v>
      </c>
      <c r="AB365" s="8">
        <v>135.375</v>
      </c>
      <c r="AC365" s="8">
        <v>216.60000000000002</v>
      </c>
      <c r="AD365" s="8">
        <v>108.29999999999998</v>
      </c>
    </row>
    <row r="366" spans="8:30" x14ac:dyDescent="0.2">
      <c r="H366" s="6">
        <v>362</v>
      </c>
      <c r="I366" s="8">
        <v>54.3</v>
      </c>
      <c r="J366" s="8">
        <v>90.5</v>
      </c>
      <c r="K366" s="8">
        <v>144.80000000000001</v>
      </c>
      <c r="L366" s="8">
        <v>72.399999999999977</v>
      </c>
      <c r="M366" s="70"/>
      <c r="N366" s="8">
        <v>362</v>
      </c>
      <c r="O366" s="8">
        <v>81.449999999999989</v>
      </c>
      <c r="P366" s="8">
        <v>135.75</v>
      </c>
      <c r="Q366" s="8">
        <v>217.20000000000002</v>
      </c>
      <c r="R366" s="8">
        <v>108.59999999999997</v>
      </c>
      <c r="T366" s="9">
        <v>362</v>
      </c>
      <c r="U366" s="8">
        <v>54.3</v>
      </c>
      <c r="V366" s="8">
        <v>90.5</v>
      </c>
      <c r="W366" s="8">
        <v>144.80000000000001</v>
      </c>
      <c r="X366" s="8">
        <v>72.399999999999977</v>
      </c>
      <c r="Z366" s="9">
        <v>362</v>
      </c>
      <c r="AA366" s="8">
        <v>81.449999999999989</v>
      </c>
      <c r="AB366" s="8">
        <v>135.75</v>
      </c>
      <c r="AC366" s="8">
        <v>217.20000000000002</v>
      </c>
      <c r="AD366" s="8">
        <v>108.59999999999997</v>
      </c>
    </row>
    <row r="367" spans="8:30" x14ac:dyDescent="0.2">
      <c r="H367" s="6">
        <v>363</v>
      </c>
      <c r="I367" s="8">
        <v>54.449999999999996</v>
      </c>
      <c r="J367" s="8">
        <v>90.75</v>
      </c>
      <c r="K367" s="8">
        <v>145.20000000000002</v>
      </c>
      <c r="L367" s="8">
        <v>72.600000000000023</v>
      </c>
      <c r="M367" s="70"/>
      <c r="N367" s="8">
        <v>363</v>
      </c>
      <c r="O367" s="8">
        <v>81.674999999999997</v>
      </c>
      <c r="P367" s="8">
        <v>136.125</v>
      </c>
      <c r="Q367" s="8">
        <v>217.8</v>
      </c>
      <c r="R367" s="8">
        <v>108.90000000000003</v>
      </c>
      <c r="T367" s="9">
        <v>363</v>
      </c>
      <c r="U367" s="8">
        <v>54.449999999999996</v>
      </c>
      <c r="V367" s="8">
        <v>90.75</v>
      </c>
      <c r="W367" s="8">
        <v>145.20000000000002</v>
      </c>
      <c r="X367" s="8">
        <v>72.600000000000023</v>
      </c>
      <c r="Z367" s="9">
        <v>363</v>
      </c>
      <c r="AA367" s="8">
        <v>81.674999999999997</v>
      </c>
      <c r="AB367" s="8">
        <v>136.125</v>
      </c>
      <c r="AC367" s="8">
        <v>217.8</v>
      </c>
      <c r="AD367" s="8">
        <v>108.90000000000003</v>
      </c>
    </row>
    <row r="368" spans="8:30" x14ac:dyDescent="0.2">
      <c r="H368" s="6">
        <v>364</v>
      </c>
      <c r="I368" s="8">
        <v>54.6</v>
      </c>
      <c r="J368" s="8">
        <v>91</v>
      </c>
      <c r="K368" s="8">
        <v>145.6</v>
      </c>
      <c r="L368" s="8">
        <v>72.800000000000011</v>
      </c>
      <c r="M368" s="70"/>
      <c r="N368" s="8">
        <v>364</v>
      </c>
      <c r="O368" s="8">
        <v>81.900000000000006</v>
      </c>
      <c r="P368" s="8">
        <v>136.5</v>
      </c>
      <c r="Q368" s="8">
        <v>218.39999999999998</v>
      </c>
      <c r="R368" s="8">
        <v>109.20000000000002</v>
      </c>
      <c r="T368" s="9">
        <v>364</v>
      </c>
      <c r="U368" s="8">
        <v>54.6</v>
      </c>
      <c r="V368" s="8">
        <v>91</v>
      </c>
      <c r="W368" s="8">
        <v>145.6</v>
      </c>
      <c r="X368" s="8">
        <v>72.800000000000011</v>
      </c>
      <c r="Z368" s="9">
        <v>364</v>
      </c>
      <c r="AA368" s="8">
        <v>81.900000000000006</v>
      </c>
      <c r="AB368" s="8">
        <v>136.5</v>
      </c>
      <c r="AC368" s="8">
        <v>218.39999999999998</v>
      </c>
      <c r="AD368" s="8">
        <v>109.20000000000002</v>
      </c>
    </row>
    <row r="369" spans="8:30" x14ac:dyDescent="0.2">
      <c r="H369" s="6">
        <v>365</v>
      </c>
      <c r="I369" s="8">
        <v>54.75</v>
      </c>
      <c r="J369" s="8">
        <v>91.25</v>
      </c>
      <c r="K369" s="8">
        <v>146</v>
      </c>
      <c r="L369" s="8">
        <v>73</v>
      </c>
      <c r="M369" s="70"/>
      <c r="N369" s="8">
        <v>365</v>
      </c>
      <c r="O369" s="8">
        <v>82.125</v>
      </c>
      <c r="P369" s="8">
        <v>136.875</v>
      </c>
      <c r="Q369" s="8">
        <v>219</v>
      </c>
      <c r="R369" s="8">
        <v>109.5</v>
      </c>
      <c r="T369" s="9">
        <v>365</v>
      </c>
      <c r="U369" s="8">
        <v>54.75</v>
      </c>
      <c r="V369" s="8">
        <v>91.25</v>
      </c>
      <c r="W369" s="8">
        <v>146</v>
      </c>
      <c r="X369" s="8">
        <v>73</v>
      </c>
      <c r="Z369" s="9">
        <v>365</v>
      </c>
      <c r="AA369" s="8">
        <v>82.125</v>
      </c>
      <c r="AB369" s="8">
        <v>136.875</v>
      </c>
      <c r="AC369" s="8">
        <v>219</v>
      </c>
      <c r="AD369" s="8">
        <v>109.5</v>
      </c>
    </row>
    <row r="370" spans="8:30" x14ac:dyDescent="0.2">
      <c r="H370" s="6">
        <v>366</v>
      </c>
      <c r="I370" s="8">
        <v>54.9</v>
      </c>
      <c r="J370" s="8">
        <v>91.5</v>
      </c>
      <c r="K370" s="8">
        <v>146.4</v>
      </c>
      <c r="L370" s="8">
        <v>73.199999999999989</v>
      </c>
      <c r="M370" s="70"/>
      <c r="N370" s="8">
        <v>366</v>
      </c>
      <c r="O370" s="8">
        <v>82.35</v>
      </c>
      <c r="P370" s="8">
        <v>137.25</v>
      </c>
      <c r="Q370" s="8">
        <v>219.60000000000002</v>
      </c>
      <c r="R370" s="8">
        <v>109.79999999999998</v>
      </c>
      <c r="T370" s="9">
        <v>366</v>
      </c>
      <c r="U370" s="8">
        <v>54.9</v>
      </c>
      <c r="V370" s="8">
        <v>91.5</v>
      </c>
      <c r="W370" s="8">
        <v>146.4</v>
      </c>
      <c r="X370" s="8">
        <v>73.199999999999989</v>
      </c>
      <c r="Z370" s="9">
        <v>366</v>
      </c>
      <c r="AA370" s="8">
        <v>82.35</v>
      </c>
      <c r="AB370" s="8">
        <v>137.25</v>
      </c>
      <c r="AC370" s="8">
        <v>219.60000000000002</v>
      </c>
      <c r="AD370" s="8">
        <v>109.79999999999998</v>
      </c>
    </row>
    <row r="371" spans="8:30" x14ac:dyDescent="0.2">
      <c r="H371" s="6">
        <v>367</v>
      </c>
      <c r="I371" s="8">
        <v>55.05</v>
      </c>
      <c r="J371" s="8">
        <v>91.75</v>
      </c>
      <c r="K371" s="8">
        <v>146.80000000000001</v>
      </c>
      <c r="L371" s="8">
        <v>73.399999999999977</v>
      </c>
      <c r="M371" s="70"/>
      <c r="N371" s="8">
        <v>367</v>
      </c>
      <c r="O371" s="8">
        <v>82.574999999999989</v>
      </c>
      <c r="P371" s="8">
        <v>137.625</v>
      </c>
      <c r="Q371" s="8">
        <v>220.20000000000002</v>
      </c>
      <c r="R371" s="8">
        <v>110.09999999999997</v>
      </c>
      <c r="T371" s="9">
        <v>367</v>
      </c>
      <c r="U371" s="8">
        <v>55.05</v>
      </c>
      <c r="V371" s="8">
        <v>91.75</v>
      </c>
      <c r="W371" s="8">
        <v>146.80000000000001</v>
      </c>
      <c r="X371" s="8">
        <v>73.399999999999977</v>
      </c>
      <c r="Z371" s="9">
        <v>367</v>
      </c>
      <c r="AA371" s="8">
        <v>82.574999999999989</v>
      </c>
      <c r="AB371" s="8">
        <v>137.625</v>
      </c>
      <c r="AC371" s="8">
        <v>220.20000000000002</v>
      </c>
      <c r="AD371" s="8">
        <v>110.09999999999997</v>
      </c>
    </row>
    <row r="372" spans="8:30" x14ac:dyDescent="0.2">
      <c r="H372" s="6">
        <v>368</v>
      </c>
      <c r="I372" s="8">
        <v>55.199999999999996</v>
      </c>
      <c r="J372" s="8">
        <v>92</v>
      </c>
      <c r="K372" s="8">
        <v>147.20000000000002</v>
      </c>
      <c r="L372" s="8">
        <v>73.600000000000023</v>
      </c>
      <c r="M372" s="70"/>
      <c r="N372" s="8">
        <v>368</v>
      </c>
      <c r="O372" s="8">
        <v>82.8</v>
      </c>
      <c r="P372" s="8">
        <v>138</v>
      </c>
      <c r="Q372" s="8">
        <v>220.8</v>
      </c>
      <c r="R372" s="8">
        <v>110.40000000000003</v>
      </c>
      <c r="T372" s="9">
        <v>368</v>
      </c>
      <c r="U372" s="8">
        <v>55.199999999999996</v>
      </c>
      <c r="V372" s="8">
        <v>92</v>
      </c>
      <c r="W372" s="8">
        <v>147.20000000000002</v>
      </c>
      <c r="X372" s="8">
        <v>73.600000000000023</v>
      </c>
      <c r="Z372" s="9">
        <v>368</v>
      </c>
      <c r="AA372" s="8">
        <v>82.8</v>
      </c>
      <c r="AB372" s="8">
        <v>138</v>
      </c>
      <c r="AC372" s="8">
        <v>220.8</v>
      </c>
      <c r="AD372" s="8">
        <v>110.40000000000003</v>
      </c>
    </row>
    <row r="373" spans="8:30" x14ac:dyDescent="0.2">
      <c r="H373" s="6">
        <v>369</v>
      </c>
      <c r="I373" s="8">
        <v>55.35</v>
      </c>
      <c r="J373" s="8">
        <v>92.25</v>
      </c>
      <c r="K373" s="8">
        <v>147.6</v>
      </c>
      <c r="L373" s="8">
        <v>73.800000000000011</v>
      </c>
      <c r="M373" s="70"/>
      <c r="N373" s="8">
        <v>369</v>
      </c>
      <c r="O373" s="8">
        <v>83.025000000000006</v>
      </c>
      <c r="P373" s="8">
        <v>138.375</v>
      </c>
      <c r="Q373" s="8">
        <v>221.39999999999998</v>
      </c>
      <c r="R373" s="8">
        <v>110.70000000000002</v>
      </c>
      <c r="T373" s="9">
        <v>369</v>
      </c>
      <c r="U373" s="8">
        <v>55.35</v>
      </c>
      <c r="V373" s="8">
        <v>92.25</v>
      </c>
      <c r="W373" s="8">
        <v>147.6</v>
      </c>
      <c r="X373" s="8">
        <v>73.800000000000011</v>
      </c>
      <c r="Z373" s="9">
        <v>369</v>
      </c>
      <c r="AA373" s="8">
        <v>83.025000000000006</v>
      </c>
      <c r="AB373" s="8">
        <v>138.375</v>
      </c>
      <c r="AC373" s="8">
        <v>221.39999999999998</v>
      </c>
      <c r="AD373" s="8">
        <v>110.70000000000002</v>
      </c>
    </row>
    <row r="374" spans="8:30" x14ac:dyDescent="0.2">
      <c r="H374" s="6">
        <v>370</v>
      </c>
      <c r="I374" s="8">
        <v>55.5</v>
      </c>
      <c r="J374" s="8">
        <v>92.5</v>
      </c>
      <c r="K374" s="8">
        <v>148</v>
      </c>
      <c r="L374" s="8">
        <v>74</v>
      </c>
      <c r="M374" s="70"/>
      <c r="N374" s="8">
        <v>370</v>
      </c>
      <c r="O374" s="8">
        <v>83.25</v>
      </c>
      <c r="P374" s="8">
        <v>138.75</v>
      </c>
      <c r="Q374" s="8">
        <v>222</v>
      </c>
      <c r="R374" s="8">
        <v>111</v>
      </c>
      <c r="T374" s="9">
        <v>370</v>
      </c>
      <c r="U374" s="8">
        <v>55.5</v>
      </c>
      <c r="V374" s="8">
        <v>92.5</v>
      </c>
      <c r="W374" s="8">
        <v>148</v>
      </c>
      <c r="X374" s="8">
        <v>74</v>
      </c>
      <c r="Z374" s="9">
        <v>370</v>
      </c>
      <c r="AA374" s="8">
        <v>83.25</v>
      </c>
      <c r="AB374" s="8">
        <v>138.75</v>
      </c>
      <c r="AC374" s="8">
        <v>222</v>
      </c>
      <c r="AD374" s="8">
        <v>111</v>
      </c>
    </row>
    <row r="375" spans="8:30" x14ac:dyDescent="0.2">
      <c r="H375" s="6">
        <v>371</v>
      </c>
      <c r="I375" s="8">
        <v>55.65</v>
      </c>
      <c r="J375" s="8">
        <v>92.75</v>
      </c>
      <c r="K375" s="8">
        <v>148.4</v>
      </c>
      <c r="L375" s="8">
        <v>74.199999999999989</v>
      </c>
      <c r="M375" s="70"/>
      <c r="N375" s="8">
        <v>371</v>
      </c>
      <c r="O375" s="8">
        <v>83.474999999999994</v>
      </c>
      <c r="P375" s="8">
        <v>139.125</v>
      </c>
      <c r="Q375" s="8">
        <v>222.60000000000002</v>
      </c>
      <c r="R375" s="8">
        <v>111.29999999999998</v>
      </c>
      <c r="T375" s="9">
        <v>371</v>
      </c>
      <c r="U375" s="8">
        <v>55.65</v>
      </c>
      <c r="V375" s="8">
        <v>92.75</v>
      </c>
      <c r="W375" s="8">
        <v>148.4</v>
      </c>
      <c r="X375" s="8">
        <v>74.199999999999989</v>
      </c>
      <c r="Z375" s="9">
        <v>371</v>
      </c>
      <c r="AA375" s="8">
        <v>83.474999999999994</v>
      </c>
      <c r="AB375" s="8">
        <v>139.125</v>
      </c>
      <c r="AC375" s="8">
        <v>222.60000000000002</v>
      </c>
      <c r="AD375" s="8">
        <v>111.29999999999998</v>
      </c>
    </row>
    <row r="376" spans="8:30" x14ac:dyDescent="0.2">
      <c r="H376" s="6">
        <v>372</v>
      </c>
      <c r="I376" s="8">
        <v>55.8</v>
      </c>
      <c r="J376" s="8">
        <v>93</v>
      </c>
      <c r="K376" s="8">
        <v>148.80000000000001</v>
      </c>
      <c r="L376" s="8">
        <v>74.399999999999977</v>
      </c>
      <c r="M376" s="70"/>
      <c r="N376" s="8">
        <v>372</v>
      </c>
      <c r="O376" s="8">
        <v>83.699999999999989</v>
      </c>
      <c r="P376" s="8">
        <v>139.5</v>
      </c>
      <c r="Q376" s="8">
        <v>223.20000000000002</v>
      </c>
      <c r="R376" s="8">
        <v>111.59999999999997</v>
      </c>
      <c r="T376" s="9">
        <v>372</v>
      </c>
      <c r="U376" s="8">
        <v>55.8</v>
      </c>
      <c r="V376" s="8">
        <v>93</v>
      </c>
      <c r="W376" s="8">
        <v>148.80000000000001</v>
      </c>
      <c r="X376" s="8">
        <v>74.399999999999977</v>
      </c>
      <c r="Z376" s="9">
        <v>372</v>
      </c>
      <c r="AA376" s="8">
        <v>83.699999999999989</v>
      </c>
      <c r="AB376" s="8">
        <v>139.5</v>
      </c>
      <c r="AC376" s="8">
        <v>223.20000000000002</v>
      </c>
      <c r="AD376" s="8">
        <v>111.59999999999997</v>
      </c>
    </row>
    <row r="377" spans="8:30" x14ac:dyDescent="0.2">
      <c r="H377" s="6">
        <v>373</v>
      </c>
      <c r="I377" s="8">
        <v>55.949999999999996</v>
      </c>
      <c r="J377" s="8">
        <v>93.25</v>
      </c>
      <c r="K377" s="8">
        <v>149.20000000000002</v>
      </c>
      <c r="L377" s="8">
        <v>74.600000000000023</v>
      </c>
      <c r="M377" s="70"/>
      <c r="N377" s="8">
        <v>373</v>
      </c>
      <c r="O377" s="8">
        <v>83.924999999999997</v>
      </c>
      <c r="P377" s="8">
        <v>139.875</v>
      </c>
      <c r="Q377" s="8">
        <v>223.8</v>
      </c>
      <c r="R377" s="8">
        <v>111.90000000000003</v>
      </c>
      <c r="T377" s="9">
        <v>373</v>
      </c>
      <c r="U377" s="8">
        <v>55.949999999999996</v>
      </c>
      <c r="V377" s="8">
        <v>93.25</v>
      </c>
      <c r="W377" s="8">
        <v>149.20000000000002</v>
      </c>
      <c r="X377" s="8">
        <v>74.600000000000023</v>
      </c>
      <c r="Z377" s="9">
        <v>373</v>
      </c>
      <c r="AA377" s="8">
        <v>83.924999999999997</v>
      </c>
      <c r="AB377" s="8">
        <v>139.875</v>
      </c>
      <c r="AC377" s="8">
        <v>223.8</v>
      </c>
      <c r="AD377" s="8">
        <v>111.90000000000003</v>
      </c>
    </row>
    <row r="378" spans="8:30" x14ac:dyDescent="0.2">
      <c r="H378" s="6">
        <v>374</v>
      </c>
      <c r="I378" s="8">
        <v>56.1</v>
      </c>
      <c r="J378" s="8">
        <v>93.5</v>
      </c>
      <c r="K378" s="8">
        <v>149.6</v>
      </c>
      <c r="L378" s="8">
        <v>74.800000000000011</v>
      </c>
      <c r="M378" s="70"/>
      <c r="N378" s="8">
        <v>374</v>
      </c>
      <c r="O378" s="8">
        <v>84.15</v>
      </c>
      <c r="P378" s="8">
        <v>140.25</v>
      </c>
      <c r="Q378" s="8">
        <v>224.39999999999998</v>
      </c>
      <c r="R378" s="8">
        <v>112.20000000000002</v>
      </c>
      <c r="T378" s="9">
        <v>374</v>
      </c>
      <c r="U378" s="8">
        <v>56.1</v>
      </c>
      <c r="V378" s="8">
        <v>93.5</v>
      </c>
      <c r="W378" s="8">
        <v>149.6</v>
      </c>
      <c r="X378" s="8">
        <v>74.800000000000011</v>
      </c>
      <c r="Z378" s="9">
        <v>374</v>
      </c>
      <c r="AA378" s="8">
        <v>84.15</v>
      </c>
      <c r="AB378" s="8">
        <v>140.25</v>
      </c>
      <c r="AC378" s="8">
        <v>224.39999999999998</v>
      </c>
      <c r="AD378" s="8">
        <v>112.20000000000002</v>
      </c>
    </row>
    <row r="379" spans="8:30" x14ac:dyDescent="0.2">
      <c r="H379" s="6">
        <v>375</v>
      </c>
      <c r="I379" s="8">
        <v>56.25</v>
      </c>
      <c r="J379" s="8">
        <v>93.75</v>
      </c>
      <c r="K379" s="8">
        <v>150</v>
      </c>
      <c r="L379" s="8">
        <v>75</v>
      </c>
      <c r="M379" s="70"/>
      <c r="N379" s="8">
        <v>375</v>
      </c>
      <c r="O379" s="8">
        <v>84.375</v>
      </c>
      <c r="P379" s="8">
        <v>140.625</v>
      </c>
      <c r="Q379" s="8">
        <v>225</v>
      </c>
      <c r="R379" s="8">
        <v>112.5</v>
      </c>
      <c r="T379" s="9">
        <v>375</v>
      </c>
      <c r="U379" s="8">
        <v>56.25</v>
      </c>
      <c r="V379" s="8">
        <v>93.75</v>
      </c>
      <c r="W379" s="8">
        <v>150</v>
      </c>
      <c r="X379" s="8">
        <v>75</v>
      </c>
      <c r="Z379" s="9">
        <v>375</v>
      </c>
      <c r="AA379" s="8">
        <v>84.375</v>
      </c>
      <c r="AB379" s="8">
        <v>140.625</v>
      </c>
      <c r="AC379" s="8">
        <v>225</v>
      </c>
      <c r="AD379" s="8">
        <v>112.5</v>
      </c>
    </row>
    <row r="380" spans="8:30" x14ac:dyDescent="0.2">
      <c r="H380" s="6">
        <v>376</v>
      </c>
      <c r="I380" s="8">
        <v>56.4</v>
      </c>
      <c r="J380" s="8">
        <v>94</v>
      </c>
      <c r="K380" s="8">
        <v>150.4</v>
      </c>
      <c r="L380" s="8">
        <v>75.199999999999989</v>
      </c>
      <c r="M380" s="70"/>
      <c r="N380" s="8">
        <v>376</v>
      </c>
      <c r="O380" s="8">
        <v>84.6</v>
      </c>
      <c r="P380" s="8">
        <v>141</v>
      </c>
      <c r="Q380" s="8">
        <v>225.60000000000002</v>
      </c>
      <c r="R380" s="8">
        <v>112.79999999999998</v>
      </c>
      <c r="T380" s="9">
        <v>376</v>
      </c>
      <c r="U380" s="8">
        <v>56.4</v>
      </c>
      <c r="V380" s="8">
        <v>94</v>
      </c>
      <c r="W380" s="8">
        <v>150.4</v>
      </c>
      <c r="X380" s="8">
        <v>75.199999999999989</v>
      </c>
      <c r="Z380" s="9">
        <v>376</v>
      </c>
      <c r="AA380" s="8">
        <v>84.6</v>
      </c>
      <c r="AB380" s="8">
        <v>141</v>
      </c>
      <c r="AC380" s="8">
        <v>225.60000000000002</v>
      </c>
      <c r="AD380" s="8">
        <v>112.79999999999998</v>
      </c>
    </row>
    <row r="381" spans="8:30" x14ac:dyDescent="0.2">
      <c r="H381" s="6">
        <v>377</v>
      </c>
      <c r="I381" s="8">
        <v>56.55</v>
      </c>
      <c r="J381" s="8">
        <v>94.25</v>
      </c>
      <c r="K381" s="8">
        <v>150.80000000000001</v>
      </c>
      <c r="L381" s="8">
        <v>75.399999999999977</v>
      </c>
      <c r="M381" s="70"/>
      <c r="N381" s="8">
        <v>377</v>
      </c>
      <c r="O381" s="8">
        <v>84.824999999999989</v>
      </c>
      <c r="P381" s="8">
        <v>141.375</v>
      </c>
      <c r="Q381" s="8">
        <v>226.20000000000002</v>
      </c>
      <c r="R381" s="8">
        <v>113.09999999999997</v>
      </c>
      <c r="T381" s="9">
        <v>377</v>
      </c>
      <c r="U381" s="8">
        <v>56.55</v>
      </c>
      <c r="V381" s="8">
        <v>94.25</v>
      </c>
      <c r="W381" s="8">
        <v>150.80000000000001</v>
      </c>
      <c r="X381" s="8">
        <v>75.399999999999977</v>
      </c>
      <c r="Z381" s="9">
        <v>377</v>
      </c>
      <c r="AA381" s="8">
        <v>84.824999999999989</v>
      </c>
      <c r="AB381" s="8">
        <v>141.375</v>
      </c>
      <c r="AC381" s="8">
        <v>226.20000000000002</v>
      </c>
      <c r="AD381" s="8">
        <v>113.09999999999997</v>
      </c>
    </row>
    <row r="382" spans="8:30" x14ac:dyDescent="0.2">
      <c r="H382" s="6">
        <v>378</v>
      </c>
      <c r="I382" s="8">
        <v>56.699999999999996</v>
      </c>
      <c r="J382" s="8">
        <v>94.5</v>
      </c>
      <c r="K382" s="8">
        <v>151.20000000000002</v>
      </c>
      <c r="L382" s="8">
        <v>75.600000000000023</v>
      </c>
      <c r="M382" s="70"/>
      <c r="N382" s="8">
        <v>378</v>
      </c>
      <c r="O382" s="8">
        <v>85.05</v>
      </c>
      <c r="P382" s="8">
        <v>141.75</v>
      </c>
      <c r="Q382" s="8">
        <v>226.8</v>
      </c>
      <c r="R382" s="8">
        <v>113.40000000000003</v>
      </c>
      <c r="T382" s="9">
        <v>378</v>
      </c>
      <c r="U382" s="8">
        <v>56.699999999999996</v>
      </c>
      <c r="V382" s="8">
        <v>94.5</v>
      </c>
      <c r="W382" s="8">
        <v>151.20000000000002</v>
      </c>
      <c r="X382" s="8">
        <v>75.600000000000023</v>
      </c>
      <c r="Z382" s="9">
        <v>378</v>
      </c>
      <c r="AA382" s="8">
        <v>85.05</v>
      </c>
      <c r="AB382" s="8">
        <v>141.75</v>
      </c>
      <c r="AC382" s="8">
        <v>226.8</v>
      </c>
      <c r="AD382" s="8">
        <v>113.40000000000003</v>
      </c>
    </row>
    <row r="383" spans="8:30" x14ac:dyDescent="0.2">
      <c r="H383" s="6">
        <v>379</v>
      </c>
      <c r="I383" s="8">
        <v>56.85</v>
      </c>
      <c r="J383" s="8">
        <v>94.75</v>
      </c>
      <c r="K383" s="8">
        <v>151.6</v>
      </c>
      <c r="L383" s="8">
        <v>75.800000000000011</v>
      </c>
      <c r="M383" s="70"/>
      <c r="N383" s="8">
        <v>379</v>
      </c>
      <c r="O383" s="8">
        <v>85.275000000000006</v>
      </c>
      <c r="P383" s="8">
        <v>142.125</v>
      </c>
      <c r="Q383" s="8">
        <v>227.39999999999998</v>
      </c>
      <c r="R383" s="8">
        <v>113.70000000000002</v>
      </c>
      <c r="T383" s="9">
        <v>379</v>
      </c>
      <c r="U383" s="8">
        <v>56.85</v>
      </c>
      <c r="V383" s="8">
        <v>94.75</v>
      </c>
      <c r="W383" s="8">
        <v>151.6</v>
      </c>
      <c r="X383" s="8">
        <v>75.800000000000011</v>
      </c>
      <c r="Z383" s="9">
        <v>379</v>
      </c>
      <c r="AA383" s="8">
        <v>85.275000000000006</v>
      </c>
      <c r="AB383" s="8">
        <v>142.125</v>
      </c>
      <c r="AC383" s="8">
        <v>227.39999999999998</v>
      </c>
      <c r="AD383" s="8">
        <v>113.70000000000002</v>
      </c>
    </row>
    <row r="384" spans="8:30" x14ac:dyDescent="0.2">
      <c r="H384" s="6">
        <v>380</v>
      </c>
      <c r="I384" s="8">
        <v>57</v>
      </c>
      <c r="J384" s="8">
        <v>95</v>
      </c>
      <c r="K384" s="8">
        <v>152</v>
      </c>
      <c r="L384" s="8">
        <v>76</v>
      </c>
      <c r="M384" s="70"/>
      <c r="N384" s="8">
        <v>380</v>
      </c>
      <c r="O384" s="8">
        <v>85.5</v>
      </c>
      <c r="P384" s="8">
        <v>142.5</v>
      </c>
      <c r="Q384" s="8">
        <v>228</v>
      </c>
      <c r="R384" s="8">
        <v>114</v>
      </c>
      <c r="T384" s="9">
        <v>380</v>
      </c>
      <c r="U384" s="8">
        <v>57</v>
      </c>
      <c r="V384" s="8">
        <v>95</v>
      </c>
      <c r="W384" s="8">
        <v>152</v>
      </c>
      <c r="X384" s="8">
        <v>76</v>
      </c>
      <c r="Z384" s="9">
        <v>380</v>
      </c>
      <c r="AA384" s="8">
        <v>85.5</v>
      </c>
      <c r="AB384" s="8">
        <v>142.5</v>
      </c>
      <c r="AC384" s="8">
        <v>228</v>
      </c>
      <c r="AD384" s="8">
        <v>114</v>
      </c>
    </row>
    <row r="385" spans="8:30" x14ac:dyDescent="0.2">
      <c r="H385" s="6">
        <v>381</v>
      </c>
      <c r="I385" s="8">
        <v>57.15</v>
      </c>
      <c r="J385" s="8">
        <v>95.25</v>
      </c>
      <c r="K385" s="8">
        <v>152.4</v>
      </c>
      <c r="L385" s="8">
        <v>76.199999999999989</v>
      </c>
      <c r="M385" s="70"/>
      <c r="N385" s="8">
        <v>381</v>
      </c>
      <c r="O385" s="8">
        <v>85.724999999999994</v>
      </c>
      <c r="P385" s="8">
        <v>142.875</v>
      </c>
      <c r="Q385" s="8">
        <v>228.60000000000002</v>
      </c>
      <c r="R385" s="8">
        <v>114.29999999999998</v>
      </c>
      <c r="T385" s="9">
        <v>381</v>
      </c>
      <c r="U385" s="8">
        <v>57.15</v>
      </c>
      <c r="V385" s="8">
        <v>95.25</v>
      </c>
      <c r="W385" s="8">
        <v>152.4</v>
      </c>
      <c r="X385" s="8">
        <v>76.199999999999989</v>
      </c>
      <c r="Z385" s="9">
        <v>381</v>
      </c>
      <c r="AA385" s="8">
        <v>85.724999999999994</v>
      </c>
      <c r="AB385" s="8">
        <v>142.875</v>
      </c>
      <c r="AC385" s="8">
        <v>228.60000000000002</v>
      </c>
      <c r="AD385" s="8">
        <v>114.29999999999998</v>
      </c>
    </row>
    <row r="386" spans="8:30" x14ac:dyDescent="0.2">
      <c r="H386" s="6">
        <v>382</v>
      </c>
      <c r="I386" s="8">
        <v>57.3</v>
      </c>
      <c r="J386" s="8">
        <v>95.5</v>
      </c>
      <c r="K386" s="8">
        <v>152.80000000000001</v>
      </c>
      <c r="L386" s="8">
        <v>76.399999999999977</v>
      </c>
      <c r="M386" s="70"/>
      <c r="N386" s="8">
        <v>382</v>
      </c>
      <c r="O386" s="8">
        <v>85.949999999999989</v>
      </c>
      <c r="P386" s="8">
        <v>143.25</v>
      </c>
      <c r="Q386" s="8">
        <v>229.20000000000002</v>
      </c>
      <c r="R386" s="8">
        <v>114.59999999999997</v>
      </c>
      <c r="T386" s="9">
        <v>382</v>
      </c>
      <c r="U386" s="8">
        <v>57.3</v>
      </c>
      <c r="V386" s="8">
        <v>95.5</v>
      </c>
      <c r="W386" s="8">
        <v>152.80000000000001</v>
      </c>
      <c r="X386" s="8">
        <v>76.399999999999977</v>
      </c>
      <c r="Z386" s="9">
        <v>382</v>
      </c>
      <c r="AA386" s="8">
        <v>85.949999999999989</v>
      </c>
      <c r="AB386" s="8">
        <v>143.25</v>
      </c>
      <c r="AC386" s="8">
        <v>229.20000000000002</v>
      </c>
      <c r="AD386" s="8">
        <v>114.59999999999997</v>
      </c>
    </row>
    <row r="387" spans="8:30" x14ac:dyDescent="0.2">
      <c r="H387" s="6">
        <v>383</v>
      </c>
      <c r="I387" s="8">
        <v>57.449999999999996</v>
      </c>
      <c r="J387" s="8">
        <v>95.75</v>
      </c>
      <c r="K387" s="8">
        <v>153.20000000000002</v>
      </c>
      <c r="L387" s="8">
        <v>76.600000000000023</v>
      </c>
      <c r="M387" s="70"/>
      <c r="N387" s="8">
        <v>383</v>
      </c>
      <c r="O387" s="8">
        <v>86.174999999999997</v>
      </c>
      <c r="P387" s="8">
        <v>143.625</v>
      </c>
      <c r="Q387" s="8">
        <v>229.8</v>
      </c>
      <c r="R387" s="8">
        <v>114.90000000000003</v>
      </c>
      <c r="T387" s="9">
        <v>383</v>
      </c>
      <c r="U387" s="8">
        <v>57.449999999999996</v>
      </c>
      <c r="V387" s="8">
        <v>95.75</v>
      </c>
      <c r="W387" s="8">
        <v>153.20000000000002</v>
      </c>
      <c r="X387" s="8">
        <v>76.600000000000023</v>
      </c>
      <c r="Z387" s="9">
        <v>383</v>
      </c>
      <c r="AA387" s="8">
        <v>86.174999999999997</v>
      </c>
      <c r="AB387" s="8">
        <v>143.625</v>
      </c>
      <c r="AC387" s="8">
        <v>229.8</v>
      </c>
      <c r="AD387" s="8">
        <v>114.90000000000003</v>
      </c>
    </row>
    <row r="388" spans="8:30" x14ac:dyDescent="0.2">
      <c r="H388" s="6">
        <v>384</v>
      </c>
      <c r="I388" s="8">
        <v>57.599999999999994</v>
      </c>
      <c r="J388" s="8">
        <v>96</v>
      </c>
      <c r="K388" s="8">
        <v>153.60000000000002</v>
      </c>
      <c r="L388" s="8">
        <v>76.799999999999955</v>
      </c>
      <c r="M388" s="70"/>
      <c r="N388" s="8">
        <v>384</v>
      </c>
      <c r="O388" s="8">
        <v>86.399999999999991</v>
      </c>
      <c r="P388" s="8">
        <v>144</v>
      </c>
      <c r="Q388" s="8">
        <v>230.40000000000003</v>
      </c>
      <c r="R388" s="8">
        <v>115.19999999999993</v>
      </c>
      <c r="T388" s="9">
        <v>384</v>
      </c>
      <c r="U388" s="8">
        <v>57.599999999999994</v>
      </c>
      <c r="V388" s="8">
        <v>96</v>
      </c>
      <c r="W388" s="8">
        <v>153.60000000000002</v>
      </c>
      <c r="X388" s="8">
        <v>76.799999999999955</v>
      </c>
      <c r="Z388" s="9">
        <v>384</v>
      </c>
      <c r="AA388" s="8">
        <v>86.399999999999991</v>
      </c>
      <c r="AB388" s="8">
        <v>144</v>
      </c>
      <c r="AC388" s="8">
        <v>230.40000000000003</v>
      </c>
      <c r="AD388" s="8">
        <v>115.19999999999993</v>
      </c>
    </row>
    <row r="389" spans="8:30" x14ac:dyDescent="0.2">
      <c r="H389" s="6">
        <v>385</v>
      </c>
      <c r="I389" s="8">
        <v>57.75</v>
      </c>
      <c r="J389" s="8">
        <v>96.25</v>
      </c>
      <c r="K389" s="8">
        <v>154</v>
      </c>
      <c r="L389" s="8">
        <v>77</v>
      </c>
      <c r="M389" s="70"/>
      <c r="N389" s="8">
        <v>385</v>
      </c>
      <c r="O389" s="8">
        <v>86.625</v>
      </c>
      <c r="P389" s="8">
        <v>144.375</v>
      </c>
      <c r="Q389" s="8">
        <v>231</v>
      </c>
      <c r="R389" s="8">
        <v>115.5</v>
      </c>
      <c r="T389" s="9">
        <v>385</v>
      </c>
      <c r="U389" s="8">
        <v>57.75</v>
      </c>
      <c r="V389" s="8">
        <v>96.25</v>
      </c>
      <c r="W389" s="8">
        <v>154</v>
      </c>
      <c r="X389" s="8">
        <v>77</v>
      </c>
      <c r="Z389" s="9">
        <v>385</v>
      </c>
      <c r="AA389" s="8">
        <v>86.625</v>
      </c>
      <c r="AB389" s="8">
        <v>144.375</v>
      </c>
      <c r="AC389" s="8">
        <v>231</v>
      </c>
      <c r="AD389" s="8">
        <v>115.5</v>
      </c>
    </row>
    <row r="390" spans="8:30" x14ac:dyDescent="0.2">
      <c r="H390" s="6">
        <v>386</v>
      </c>
      <c r="I390" s="8">
        <v>57.9</v>
      </c>
      <c r="J390" s="8">
        <v>96.5</v>
      </c>
      <c r="K390" s="8">
        <v>154.4</v>
      </c>
      <c r="L390" s="8">
        <v>77.199999999999989</v>
      </c>
      <c r="M390" s="70"/>
      <c r="N390" s="8">
        <v>386</v>
      </c>
      <c r="O390" s="8">
        <v>86.85</v>
      </c>
      <c r="P390" s="8">
        <v>144.75</v>
      </c>
      <c r="Q390" s="8">
        <v>231.60000000000002</v>
      </c>
      <c r="R390" s="8">
        <v>115.79999999999998</v>
      </c>
      <c r="T390" s="9">
        <v>386</v>
      </c>
      <c r="U390" s="8">
        <v>57.9</v>
      </c>
      <c r="V390" s="8">
        <v>96.5</v>
      </c>
      <c r="W390" s="8">
        <v>154.4</v>
      </c>
      <c r="X390" s="8">
        <v>77.199999999999989</v>
      </c>
      <c r="Z390" s="9">
        <v>386</v>
      </c>
      <c r="AA390" s="8">
        <v>86.85</v>
      </c>
      <c r="AB390" s="8">
        <v>144.75</v>
      </c>
      <c r="AC390" s="8">
        <v>231.60000000000002</v>
      </c>
      <c r="AD390" s="8">
        <v>115.79999999999998</v>
      </c>
    </row>
    <row r="391" spans="8:30" x14ac:dyDescent="0.2">
      <c r="H391" s="6">
        <v>387</v>
      </c>
      <c r="I391" s="8">
        <v>58.05</v>
      </c>
      <c r="J391" s="8">
        <v>96.75</v>
      </c>
      <c r="K391" s="8">
        <v>154.80000000000001</v>
      </c>
      <c r="L391" s="8">
        <v>77.399999999999977</v>
      </c>
      <c r="M391" s="70"/>
      <c r="N391" s="8">
        <v>387</v>
      </c>
      <c r="O391" s="8">
        <v>87.074999999999989</v>
      </c>
      <c r="P391" s="8">
        <v>145.125</v>
      </c>
      <c r="Q391" s="8">
        <v>232.20000000000002</v>
      </c>
      <c r="R391" s="8">
        <v>116.09999999999997</v>
      </c>
      <c r="T391" s="9">
        <v>387</v>
      </c>
      <c r="U391" s="8">
        <v>58.05</v>
      </c>
      <c r="V391" s="8">
        <v>96.75</v>
      </c>
      <c r="W391" s="8">
        <v>154.80000000000001</v>
      </c>
      <c r="X391" s="8">
        <v>77.399999999999977</v>
      </c>
      <c r="Z391" s="9">
        <v>387</v>
      </c>
      <c r="AA391" s="8">
        <v>87.074999999999989</v>
      </c>
      <c r="AB391" s="8">
        <v>145.125</v>
      </c>
      <c r="AC391" s="8">
        <v>232.20000000000002</v>
      </c>
      <c r="AD391" s="8">
        <v>116.09999999999997</v>
      </c>
    </row>
    <row r="392" spans="8:30" x14ac:dyDescent="0.2">
      <c r="H392" s="6">
        <v>388</v>
      </c>
      <c r="I392" s="8">
        <v>58.199999999999996</v>
      </c>
      <c r="J392" s="8">
        <v>97</v>
      </c>
      <c r="K392" s="8">
        <v>155.20000000000002</v>
      </c>
      <c r="L392" s="8">
        <v>77.600000000000023</v>
      </c>
      <c r="M392" s="70"/>
      <c r="N392" s="8">
        <v>388</v>
      </c>
      <c r="O392" s="8">
        <v>87.3</v>
      </c>
      <c r="P392" s="8">
        <v>145.5</v>
      </c>
      <c r="Q392" s="8">
        <v>232.8</v>
      </c>
      <c r="R392" s="8">
        <v>116.40000000000003</v>
      </c>
      <c r="T392" s="9">
        <v>388</v>
      </c>
      <c r="U392" s="8">
        <v>58.199999999999996</v>
      </c>
      <c r="V392" s="8">
        <v>97</v>
      </c>
      <c r="W392" s="8">
        <v>155.20000000000002</v>
      </c>
      <c r="X392" s="8">
        <v>77.600000000000023</v>
      </c>
      <c r="Z392" s="9">
        <v>388</v>
      </c>
      <c r="AA392" s="8">
        <v>87.3</v>
      </c>
      <c r="AB392" s="8">
        <v>145.5</v>
      </c>
      <c r="AC392" s="8">
        <v>232.8</v>
      </c>
      <c r="AD392" s="8">
        <v>116.40000000000003</v>
      </c>
    </row>
    <row r="393" spans="8:30" x14ac:dyDescent="0.2">
      <c r="H393" s="6">
        <v>389</v>
      </c>
      <c r="I393" s="8">
        <v>58.349999999999994</v>
      </c>
      <c r="J393" s="8">
        <v>97.25</v>
      </c>
      <c r="K393" s="8">
        <v>155.60000000000002</v>
      </c>
      <c r="L393" s="8">
        <v>77.799999999999955</v>
      </c>
      <c r="M393" s="70"/>
      <c r="N393" s="8">
        <v>389</v>
      </c>
      <c r="O393" s="8">
        <v>87.524999999999991</v>
      </c>
      <c r="P393" s="8">
        <v>145.875</v>
      </c>
      <c r="Q393" s="8">
        <v>233.40000000000003</v>
      </c>
      <c r="R393" s="8">
        <v>116.69999999999993</v>
      </c>
      <c r="T393" s="9">
        <v>389</v>
      </c>
      <c r="U393" s="8">
        <v>58.349999999999994</v>
      </c>
      <c r="V393" s="8">
        <v>97.25</v>
      </c>
      <c r="W393" s="8">
        <v>155.60000000000002</v>
      </c>
      <c r="X393" s="8">
        <v>77.799999999999955</v>
      </c>
      <c r="Z393" s="9">
        <v>389</v>
      </c>
      <c r="AA393" s="8">
        <v>87.524999999999991</v>
      </c>
      <c r="AB393" s="8">
        <v>145.875</v>
      </c>
      <c r="AC393" s="8">
        <v>233.40000000000003</v>
      </c>
      <c r="AD393" s="8">
        <v>116.69999999999993</v>
      </c>
    </row>
    <row r="394" spans="8:30" x14ac:dyDescent="0.2">
      <c r="H394" s="6">
        <v>390</v>
      </c>
      <c r="I394" s="8">
        <v>58.5</v>
      </c>
      <c r="J394" s="8">
        <v>97.5</v>
      </c>
      <c r="K394" s="8">
        <v>156</v>
      </c>
      <c r="L394" s="8">
        <v>78</v>
      </c>
      <c r="M394" s="70"/>
      <c r="N394" s="8">
        <v>390</v>
      </c>
      <c r="O394" s="8">
        <v>87.75</v>
      </c>
      <c r="P394" s="8">
        <v>146.25</v>
      </c>
      <c r="Q394" s="8">
        <v>234</v>
      </c>
      <c r="R394" s="8">
        <v>117</v>
      </c>
      <c r="T394" s="9">
        <v>390</v>
      </c>
      <c r="U394" s="8">
        <v>58.5</v>
      </c>
      <c r="V394" s="8">
        <v>97.5</v>
      </c>
      <c r="W394" s="8">
        <v>156</v>
      </c>
      <c r="X394" s="8">
        <v>78</v>
      </c>
      <c r="Z394" s="9">
        <v>390</v>
      </c>
      <c r="AA394" s="8">
        <v>87.75</v>
      </c>
      <c r="AB394" s="8">
        <v>146.25</v>
      </c>
      <c r="AC394" s="8">
        <v>234</v>
      </c>
      <c r="AD394" s="8">
        <v>117</v>
      </c>
    </row>
    <row r="395" spans="8:30" x14ac:dyDescent="0.2">
      <c r="H395" s="6">
        <v>391</v>
      </c>
      <c r="I395" s="8">
        <v>58.65</v>
      </c>
      <c r="J395" s="8">
        <v>97.75</v>
      </c>
      <c r="K395" s="8">
        <v>156.4</v>
      </c>
      <c r="L395" s="8">
        <v>78.199999999999989</v>
      </c>
      <c r="M395" s="70"/>
      <c r="N395" s="8">
        <v>391</v>
      </c>
      <c r="O395" s="8">
        <v>87.974999999999994</v>
      </c>
      <c r="P395" s="8">
        <v>146.625</v>
      </c>
      <c r="Q395" s="8">
        <v>234.60000000000002</v>
      </c>
      <c r="R395" s="8">
        <v>117.29999999999998</v>
      </c>
      <c r="T395" s="9">
        <v>391</v>
      </c>
      <c r="U395" s="8">
        <v>58.65</v>
      </c>
      <c r="V395" s="8">
        <v>97.75</v>
      </c>
      <c r="W395" s="8">
        <v>156.4</v>
      </c>
      <c r="X395" s="8">
        <v>78.199999999999989</v>
      </c>
      <c r="Z395" s="9">
        <v>391</v>
      </c>
      <c r="AA395" s="8">
        <v>87.974999999999994</v>
      </c>
      <c r="AB395" s="8">
        <v>146.625</v>
      </c>
      <c r="AC395" s="8">
        <v>234.60000000000002</v>
      </c>
      <c r="AD395" s="8">
        <v>117.29999999999998</v>
      </c>
    </row>
    <row r="396" spans="8:30" x14ac:dyDescent="0.2">
      <c r="H396" s="6">
        <v>392</v>
      </c>
      <c r="I396" s="8">
        <v>58.8</v>
      </c>
      <c r="J396" s="8">
        <v>98</v>
      </c>
      <c r="K396" s="8">
        <v>156.80000000000001</v>
      </c>
      <c r="L396" s="8">
        <v>78.399999999999977</v>
      </c>
      <c r="M396" s="70"/>
      <c r="N396" s="8">
        <v>392</v>
      </c>
      <c r="O396" s="8">
        <v>88.199999999999989</v>
      </c>
      <c r="P396" s="8">
        <v>147</v>
      </c>
      <c r="Q396" s="8">
        <v>235.20000000000002</v>
      </c>
      <c r="R396" s="8">
        <v>117.59999999999997</v>
      </c>
      <c r="T396" s="9">
        <v>392</v>
      </c>
      <c r="U396" s="8">
        <v>58.8</v>
      </c>
      <c r="V396" s="8">
        <v>98</v>
      </c>
      <c r="W396" s="8">
        <v>156.80000000000001</v>
      </c>
      <c r="X396" s="8">
        <v>78.399999999999977</v>
      </c>
      <c r="Z396" s="9">
        <v>392</v>
      </c>
      <c r="AA396" s="8">
        <v>88.199999999999989</v>
      </c>
      <c r="AB396" s="8">
        <v>147</v>
      </c>
      <c r="AC396" s="8">
        <v>235.20000000000002</v>
      </c>
      <c r="AD396" s="8">
        <v>117.59999999999997</v>
      </c>
    </row>
    <row r="397" spans="8:30" x14ac:dyDescent="0.2">
      <c r="H397" s="6">
        <v>393</v>
      </c>
      <c r="I397" s="8">
        <v>58.949999999999996</v>
      </c>
      <c r="J397" s="8">
        <v>98.25</v>
      </c>
      <c r="K397" s="8">
        <v>157.20000000000002</v>
      </c>
      <c r="L397" s="8">
        <v>78.600000000000023</v>
      </c>
      <c r="M397" s="70"/>
      <c r="N397" s="8">
        <v>393</v>
      </c>
      <c r="O397" s="8">
        <v>88.424999999999997</v>
      </c>
      <c r="P397" s="8">
        <v>147.375</v>
      </c>
      <c r="Q397" s="8">
        <v>235.8</v>
      </c>
      <c r="R397" s="8">
        <v>117.90000000000003</v>
      </c>
      <c r="T397" s="9">
        <v>393</v>
      </c>
      <c r="U397" s="8">
        <v>58.949999999999996</v>
      </c>
      <c r="V397" s="8">
        <v>98.25</v>
      </c>
      <c r="W397" s="8">
        <v>157.20000000000002</v>
      </c>
      <c r="X397" s="8">
        <v>78.600000000000023</v>
      </c>
      <c r="Z397" s="9">
        <v>393</v>
      </c>
      <c r="AA397" s="8">
        <v>88.424999999999997</v>
      </c>
      <c r="AB397" s="8">
        <v>147.375</v>
      </c>
      <c r="AC397" s="8">
        <v>235.8</v>
      </c>
      <c r="AD397" s="8">
        <v>117.90000000000003</v>
      </c>
    </row>
    <row r="398" spans="8:30" x14ac:dyDescent="0.2">
      <c r="H398" s="6">
        <v>394</v>
      </c>
      <c r="I398" s="8">
        <v>59.099999999999994</v>
      </c>
      <c r="J398" s="8">
        <v>98.5</v>
      </c>
      <c r="K398" s="8">
        <v>157.60000000000002</v>
      </c>
      <c r="L398" s="8">
        <v>78.799999999999955</v>
      </c>
      <c r="M398" s="70"/>
      <c r="N398" s="8">
        <v>394</v>
      </c>
      <c r="O398" s="8">
        <v>88.649999999999991</v>
      </c>
      <c r="P398" s="8">
        <v>147.75</v>
      </c>
      <c r="Q398" s="8">
        <v>236.40000000000003</v>
      </c>
      <c r="R398" s="8">
        <v>118.19999999999993</v>
      </c>
      <c r="T398" s="9">
        <v>394</v>
      </c>
      <c r="U398" s="8">
        <v>59.099999999999994</v>
      </c>
      <c r="V398" s="8">
        <v>98.5</v>
      </c>
      <c r="W398" s="8">
        <v>157.60000000000002</v>
      </c>
      <c r="X398" s="8">
        <v>78.799999999999955</v>
      </c>
      <c r="Z398" s="9">
        <v>394</v>
      </c>
      <c r="AA398" s="8">
        <v>88.649999999999991</v>
      </c>
      <c r="AB398" s="8">
        <v>147.75</v>
      </c>
      <c r="AC398" s="8">
        <v>236.40000000000003</v>
      </c>
      <c r="AD398" s="8">
        <v>118.19999999999993</v>
      </c>
    </row>
    <row r="399" spans="8:30" x14ac:dyDescent="0.2">
      <c r="H399" s="6">
        <v>395</v>
      </c>
      <c r="I399" s="8">
        <v>59.25</v>
      </c>
      <c r="J399" s="8">
        <v>98.75</v>
      </c>
      <c r="K399" s="8">
        <v>158</v>
      </c>
      <c r="L399" s="8">
        <v>79</v>
      </c>
      <c r="M399" s="70"/>
      <c r="N399" s="8">
        <v>395</v>
      </c>
      <c r="O399" s="8">
        <v>88.875</v>
      </c>
      <c r="P399" s="8">
        <v>148.125</v>
      </c>
      <c r="Q399" s="8">
        <v>237</v>
      </c>
      <c r="R399" s="8">
        <v>118.5</v>
      </c>
      <c r="T399" s="9">
        <v>395</v>
      </c>
      <c r="U399" s="8">
        <v>59.25</v>
      </c>
      <c r="V399" s="8">
        <v>98.75</v>
      </c>
      <c r="W399" s="8">
        <v>158</v>
      </c>
      <c r="X399" s="8">
        <v>79</v>
      </c>
      <c r="Z399" s="9">
        <v>395</v>
      </c>
      <c r="AA399" s="8">
        <v>88.875</v>
      </c>
      <c r="AB399" s="8">
        <v>148.125</v>
      </c>
      <c r="AC399" s="8">
        <v>237</v>
      </c>
      <c r="AD399" s="8">
        <v>118.5</v>
      </c>
    </row>
    <row r="400" spans="8:30" x14ac:dyDescent="0.2">
      <c r="H400" s="6">
        <v>396</v>
      </c>
      <c r="I400" s="8">
        <v>59.4</v>
      </c>
      <c r="J400" s="8">
        <v>99</v>
      </c>
      <c r="K400" s="8">
        <v>158.4</v>
      </c>
      <c r="L400" s="8">
        <v>79.199999999999989</v>
      </c>
      <c r="M400" s="70"/>
      <c r="N400" s="8">
        <v>396</v>
      </c>
      <c r="O400" s="8">
        <v>89.1</v>
      </c>
      <c r="P400" s="8">
        <v>148.5</v>
      </c>
      <c r="Q400" s="8">
        <v>237.60000000000002</v>
      </c>
      <c r="R400" s="8">
        <v>118.79999999999998</v>
      </c>
      <c r="T400" s="9">
        <v>396</v>
      </c>
      <c r="U400" s="8">
        <v>59.4</v>
      </c>
      <c r="V400" s="8">
        <v>99</v>
      </c>
      <c r="W400" s="8">
        <v>158.4</v>
      </c>
      <c r="X400" s="8">
        <v>79.199999999999989</v>
      </c>
      <c r="Z400" s="9">
        <v>396</v>
      </c>
      <c r="AA400" s="8">
        <v>89.1</v>
      </c>
      <c r="AB400" s="8">
        <v>148.5</v>
      </c>
      <c r="AC400" s="8">
        <v>237.60000000000002</v>
      </c>
      <c r="AD400" s="8">
        <v>118.79999999999998</v>
      </c>
    </row>
    <row r="401" spans="8:30" x14ac:dyDescent="0.2">
      <c r="H401" s="6">
        <v>397</v>
      </c>
      <c r="I401" s="8">
        <v>59.55</v>
      </c>
      <c r="J401" s="8">
        <v>99.25</v>
      </c>
      <c r="K401" s="8">
        <v>158.80000000000001</v>
      </c>
      <c r="L401" s="8">
        <v>79.399999999999977</v>
      </c>
      <c r="M401" s="70"/>
      <c r="N401" s="8">
        <v>397</v>
      </c>
      <c r="O401" s="8">
        <v>89.324999999999989</v>
      </c>
      <c r="P401" s="8">
        <v>148.875</v>
      </c>
      <c r="Q401" s="8">
        <v>238.20000000000002</v>
      </c>
      <c r="R401" s="8">
        <v>119.09999999999997</v>
      </c>
      <c r="T401" s="9">
        <v>397</v>
      </c>
      <c r="U401" s="8">
        <v>59.55</v>
      </c>
      <c r="V401" s="8">
        <v>99.25</v>
      </c>
      <c r="W401" s="8">
        <v>158.80000000000001</v>
      </c>
      <c r="X401" s="8">
        <v>79.399999999999977</v>
      </c>
      <c r="Z401" s="9">
        <v>397</v>
      </c>
      <c r="AA401" s="8">
        <v>89.324999999999989</v>
      </c>
      <c r="AB401" s="8">
        <v>148.875</v>
      </c>
      <c r="AC401" s="8">
        <v>238.20000000000002</v>
      </c>
      <c r="AD401" s="8">
        <v>119.09999999999997</v>
      </c>
    </row>
    <row r="402" spans="8:30" x14ac:dyDescent="0.2">
      <c r="H402" s="6">
        <v>398</v>
      </c>
      <c r="I402" s="8">
        <v>59.699999999999996</v>
      </c>
      <c r="J402" s="8">
        <v>99.5</v>
      </c>
      <c r="K402" s="8">
        <v>159.20000000000002</v>
      </c>
      <c r="L402" s="8">
        <v>79.600000000000023</v>
      </c>
      <c r="M402" s="70"/>
      <c r="N402" s="8">
        <v>398</v>
      </c>
      <c r="O402" s="8">
        <v>89.55</v>
      </c>
      <c r="P402" s="8">
        <v>149.25</v>
      </c>
      <c r="Q402" s="8">
        <v>238.8</v>
      </c>
      <c r="R402" s="8">
        <v>119.40000000000003</v>
      </c>
      <c r="T402" s="9">
        <v>398</v>
      </c>
      <c r="U402" s="8">
        <v>59.699999999999996</v>
      </c>
      <c r="V402" s="8">
        <v>99.5</v>
      </c>
      <c r="W402" s="8">
        <v>159.20000000000002</v>
      </c>
      <c r="X402" s="8">
        <v>79.600000000000023</v>
      </c>
      <c r="Z402" s="9">
        <v>398</v>
      </c>
      <c r="AA402" s="8">
        <v>89.55</v>
      </c>
      <c r="AB402" s="8">
        <v>149.25</v>
      </c>
      <c r="AC402" s="8">
        <v>238.8</v>
      </c>
      <c r="AD402" s="8">
        <v>119.40000000000003</v>
      </c>
    </row>
    <row r="403" spans="8:30" x14ac:dyDescent="0.2">
      <c r="H403" s="6">
        <v>399</v>
      </c>
      <c r="I403" s="8">
        <v>59.849999999999994</v>
      </c>
      <c r="J403" s="8">
        <v>99.75</v>
      </c>
      <c r="K403" s="8">
        <v>159.60000000000002</v>
      </c>
      <c r="L403" s="8">
        <v>79.799999999999955</v>
      </c>
      <c r="M403" s="70"/>
      <c r="N403" s="8">
        <v>399</v>
      </c>
      <c r="O403" s="8">
        <v>89.774999999999991</v>
      </c>
      <c r="P403" s="8">
        <v>149.625</v>
      </c>
      <c r="Q403" s="8">
        <v>239.40000000000003</v>
      </c>
      <c r="R403" s="8">
        <v>119.69999999999993</v>
      </c>
      <c r="T403" s="9">
        <v>399</v>
      </c>
      <c r="U403" s="8">
        <v>59.849999999999994</v>
      </c>
      <c r="V403" s="8">
        <v>99.75</v>
      </c>
      <c r="W403" s="8">
        <v>159.60000000000002</v>
      </c>
      <c r="X403" s="8">
        <v>79.799999999999955</v>
      </c>
      <c r="Z403" s="9">
        <v>399</v>
      </c>
      <c r="AA403" s="8">
        <v>89.774999999999991</v>
      </c>
      <c r="AB403" s="8">
        <v>149.625</v>
      </c>
      <c r="AC403" s="8">
        <v>239.40000000000003</v>
      </c>
      <c r="AD403" s="8">
        <v>119.69999999999993</v>
      </c>
    </row>
    <row r="404" spans="8:30" x14ac:dyDescent="0.2">
      <c r="H404" s="6">
        <v>400</v>
      </c>
      <c r="I404" s="8">
        <v>60</v>
      </c>
      <c r="J404" s="8">
        <v>100</v>
      </c>
      <c r="K404" s="8">
        <v>160</v>
      </c>
      <c r="L404" s="8">
        <v>80</v>
      </c>
      <c r="M404" s="70"/>
      <c r="N404" s="8">
        <v>400</v>
      </c>
      <c r="O404" s="8">
        <v>90</v>
      </c>
      <c r="P404" s="8">
        <v>150</v>
      </c>
      <c r="Q404" s="8">
        <v>240</v>
      </c>
      <c r="R404" s="8">
        <v>120</v>
      </c>
      <c r="T404" s="9">
        <v>400</v>
      </c>
      <c r="U404" s="8">
        <v>60</v>
      </c>
      <c r="V404" s="8">
        <v>100</v>
      </c>
      <c r="W404" s="8">
        <v>160</v>
      </c>
      <c r="X404" s="8">
        <v>80</v>
      </c>
      <c r="Z404" s="9">
        <v>400</v>
      </c>
      <c r="AA404" s="8">
        <v>90</v>
      </c>
      <c r="AB404" s="8">
        <v>150</v>
      </c>
      <c r="AC404" s="8">
        <v>240</v>
      </c>
      <c r="AD404" s="8">
        <v>120</v>
      </c>
    </row>
    <row r="405" spans="8:30" x14ac:dyDescent="0.2">
      <c r="H405" s="6">
        <v>401</v>
      </c>
      <c r="I405" s="8">
        <v>60.15</v>
      </c>
      <c r="J405" s="8">
        <v>100.25</v>
      </c>
      <c r="K405" s="8">
        <v>160.4</v>
      </c>
      <c r="L405" s="8">
        <v>80.199999999999989</v>
      </c>
      <c r="M405" s="70"/>
      <c r="N405" s="8">
        <v>401</v>
      </c>
      <c r="O405" s="8">
        <v>90.224999999999994</v>
      </c>
      <c r="P405" s="8">
        <v>150.375</v>
      </c>
      <c r="Q405" s="8">
        <v>240.60000000000002</v>
      </c>
      <c r="R405" s="8">
        <v>120.29999999999998</v>
      </c>
      <c r="T405" s="9">
        <v>401</v>
      </c>
      <c r="U405" s="8">
        <v>60.15</v>
      </c>
      <c r="V405" s="8">
        <v>100.25</v>
      </c>
      <c r="W405" s="8">
        <v>160.4</v>
      </c>
      <c r="X405" s="8">
        <v>80.199999999999989</v>
      </c>
      <c r="Z405" s="9">
        <v>401</v>
      </c>
      <c r="AA405" s="8">
        <v>90.224999999999994</v>
      </c>
      <c r="AB405" s="8">
        <v>150.375</v>
      </c>
      <c r="AC405" s="8">
        <v>240.60000000000002</v>
      </c>
      <c r="AD405" s="8">
        <v>120.29999999999998</v>
      </c>
    </row>
    <row r="406" spans="8:30" x14ac:dyDescent="0.2">
      <c r="H406" s="6">
        <v>402</v>
      </c>
      <c r="I406" s="8">
        <v>60.3</v>
      </c>
      <c r="J406" s="8">
        <v>100.5</v>
      </c>
      <c r="K406" s="8">
        <v>160.80000000000001</v>
      </c>
      <c r="L406" s="8">
        <v>80.399999999999977</v>
      </c>
      <c r="M406" s="70"/>
      <c r="N406" s="8">
        <v>402</v>
      </c>
      <c r="O406" s="8">
        <v>90.449999999999989</v>
      </c>
      <c r="P406" s="8">
        <v>150.75</v>
      </c>
      <c r="Q406" s="8">
        <v>241.20000000000002</v>
      </c>
      <c r="R406" s="8">
        <v>120.59999999999997</v>
      </c>
      <c r="T406" s="9">
        <v>402</v>
      </c>
      <c r="U406" s="8">
        <v>60.3</v>
      </c>
      <c r="V406" s="8">
        <v>100.5</v>
      </c>
      <c r="W406" s="8">
        <v>160.80000000000001</v>
      </c>
      <c r="X406" s="8">
        <v>80.399999999999977</v>
      </c>
      <c r="Z406" s="9">
        <v>402</v>
      </c>
      <c r="AA406" s="8">
        <v>90.449999999999989</v>
      </c>
      <c r="AB406" s="8">
        <v>150.75</v>
      </c>
      <c r="AC406" s="8">
        <v>241.20000000000002</v>
      </c>
      <c r="AD406" s="8">
        <v>120.59999999999997</v>
      </c>
    </row>
    <row r="407" spans="8:30" x14ac:dyDescent="0.2">
      <c r="H407" s="6">
        <v>403</v>
      </c>
      <c r="I407" s="8">
        <v>60.449999999999996</v>
      </c>
      <c r="J407" s="8">
        <v>100.75</v>
      </c>
      <c r="K407" s="8">
        <v>161.20000000000002</v>
      </c>
      <c r="L407" s="8">
        <v>80.600000000000023</v>
      </c>
      <c r="M407" s="70"/>
      <c r="N407" s="8">
        <v>403</v>
      </c>
      <c r="O407" s="8">
        <v>90.674999999999997</v>
      </c>
      <c r="P407" s="8">
        <v>151.125</v>
      </c>
      <c r="Q407" s="8">
        <v>241.8</v>
      </c>
      <c r="R407" s="8">
        <v>120.90000000000003</v>
      </c>
      <c r="T407" s="9">
        <v>403</v>
      </c>
      <c r="U407" s="8">
        <v>60.449999999999996</v>
      </c>
      <c r="V407" s="8">
        <v>100.75</v>
      </c>
      <c r="W407" s="8">
        <v>161.20000000000002</v>
      </c>
      <c r="X407" s="8">
        <v>80.600000000000023</v>
      </c>
      <c r="Z407" s="9">
        <v>403</v>
      </c>
      <c r="AA407" s="8">
        <v>90.674999999999997</v>
      </c>
      <c r="AB407" s="8">
        <v>151.125</v>
      </c>
      <c r="AC407" s="8">
        <v>241.8</v>
      </c>
      <c r="AD407" s="8">
        <v>120.90000000000003</v>
      </c>
    </row>
    <row r="408" spans="8:30" x14ac:dyDescent="0.2">
      <c r="H408" s="6">
        <v>404</v>
      </c>
      <c r="I408" s="8">
        <v>60.599999999999994</v>
      </c>
      <c r="J408" s="8">
        <v>101</v>
      </c>
      <c r="K408" s="8">
        <v>161.60000000000002</v>
      </c>
      <c r="L408" s="8">
        <v>80.799999999999955</v>
      </c>
      <c r="M408" s="70"/>
      <c r="N408" s="8">
        <v>404</v>
      </c>
      <c r="O408" s="8">
        <v>90.899999999999991</v>
      </c>
      <c r="P408" s="8">
        <v>151.5</v>
      </c>
      <c r="Q408" s="8">
        <v>242.40000000000003</v>
      </c>
      <c r="R408" s="8">
        <v>121.19999999999993</v>
      </c>
      <c r="T408" s="9">
        <v>404</v>
      </c>
      <c r="U408" s="8">
        <v>60.599999999999994</v>
      </c>
      <c r="V408" s="8">
        <v>101</v>
      </c>
      <c r="W408" s="8">
        <v>161.60000000000002</v>
      </c>
      <c r="X408" s="8">
        <v>80.799999999999955</v>
      </c>
      <c r="Z408" s="9">
        <v>404</v>
      </c>
      <c r="AA408" s="8">
        <v>90.899999999999991</v>
      </c>
      <c r="AB408" s="8">
        <v>151.5</v>
      </c>
      <c r="AC408" s="8">
        <v>242.40000000000003</v>
      </c>
      <c r="AD408" s="8">
        <v>121.19999999999993</v>
      </c>
    </row>
    <row r="409" spans="8:30" x14ac:dyDescent="0.2">
      <c r="H409" s="6">
        <v>405</v>
      </c>
      <c r="I409" s="8">
        <v>60.75</v>
      </c>
      <c r="J409" s="8">
        <v>101.25</v>
      </c>
      <c r="K409" s="8">
        <v>162</v>
      </c>
      <c r="L409" s="8">
        <v>81</v>
      </c>
      <c r="M409" s="70"/>
      <c r="N409" s="8">
        <v>405</v>
      </c>
      <c r="O409" s="8">
        <v>91.125</v>
      </c>
      <c r="P409" s="8">
        <v>151.875</v>
      </c>
      <c r="Q409" s="8">
        <v>243</v>
      </c>
      <c r="R409" s="8">
        <v>121.5</v>
      </c>
      <c r="T409" s="9">
        <v>405</v>
      </c>
      <c r="U409" s="8">
        <v>60.75</v>
      </c>
      <c r="V409" s="8">
        <v>101.25</v>
      </c>
      <c r="W409" s="8">
        <v>162</v>
      </c>
      <c r="X409" s="8">
        <v>81</v>
      </c>
      <c r="Z409" s="9">
        <v>405</v>
      </c>
      <c r="AA409" s="8">
        <v>91.125</v>
      </c>
      <c r="AB409" s="8">
        <v>151.875</v>
      </c>
      <c r="AC409" s="8">
        <v>243</v>
      </c>
      <c r="AD409" s="8">
        <v>121.5</v>
      </c>
    </row>
    <row r="410" spans="8:30" x14ac:dyDescent="0.2">
      <c r="H410" s="6">
        <v>406</v>
      </c>
      <c r="I410" s="8">
        <v>60.9</v>
      </c>
      <c r="J410" s="8">
        <v>101.5</v>
      </c>
      <c r="K410" s="8">
        <v>162.4</v>
      </c>
      <c r="L410" s="8">
        <v>81.199999999999989</v>
      </c>
      <c r="M410" s="70"/>
      <c r="N410" s="8">
        <v>406</v>
      </c>
      <c r="O410" s="8">
        <v>91.35</v>
      </c>
      <c r="P410" s="8">
        <v>152.25</v>
      </c>
      <c r="Q410" s="8">
        <v>243.60000000000002</v>
      </c>
      <c r="R410" s="8">
        <v>121.79999999999998</v>
      </c>
      <c r="T410" s="9">
        <v>406</v>
      </c>
      <c r="U410" s="8">
        <v>60.9</v>
      </c>
      <c r="V410" s="8">
        <v>101.5</v>
      </c>
      <c r="W410" s="8">
        <v>162.4</v>
      </c>
      <c r="X410" s="8">
        <v>81.199999999999989</v>
      </c>
      <c r="Z410" s="9">
        <v>406</v>
      </c>
      <c r="AA410" s="8">
        <v>91.35</v>
      </c>
      <c r="AB410" s="8">
        <v>152.25</v>
      </c>
      <c r="AC410" s="8">
        <v>243.60000000000002</v>
      </c>
      <c r="AD410" s="8">
        <v>121.79999999999998</v>
      </c>
    </row>
    <row r="411" spans="8:30" x14ac:dyDescent="0.2">
      <c r="H411" s="6">
        <v>407</v>
      </c>
      <c r="I411" s="8">
        <v>61.05</v>
      </c>
      <c r="J411" s="8">
        <v>101.75</v>
      </c>
      <c r="K411" s="8">
        <v>162.80000000000001</v>
      </c>
      <c r="L411" s="8">
        <v>81.399999999999977</v>
      </c>
      <c r="M411" s="70"/>
      <c r="N411" s="8">
        <v>407</v>
      </c>
      <c r="O411" s="8">
        <v>91.574999999999989</v>
      </c>
      <c r="P411" s="8">
        <v>152.625</v>
      </c>
      <c r="Q411" s="8">
        <v>244.20000000000002</v>
      </c>
      <c r="R411" s="8">
        <v>122.09999999999997</v>
      </c>
      <c r="T411" s="9">
        <v>407</v>
      </c>
      <c r="U411" s="8">
        <v>61.05</v>
      </c>
      <c r="V411" s="8">
        <v>101.75</v>
      </c>
      <c r="W411" s="8">
        <v>162.80000000000001</v>
      </c>
      <c r="X411" s="8">
        <v>81.399999999999977</v>
      </c>
      <c r="Z411" s="9">
        <v>407</v>
      </c>
      <c r="AA411" s="8">
        <v>91.574999999999989</v>
      </c>
      <c r="AB411" s="8">
        <v>152.625</v>
      </c>
      <c r="AC411" s="8">
        <v>244.20000000000002</v>
      </c>
      <c r="AD411" s="8">
        <v>122.09999999999997</v>
      </c>
    </row>
    <row r="412" spans="8:30" x14ac:dyDescent="0.2">
      <c r="H412" s="6">
        <v>408</v>
      </c>
      <c r="I412" s="8">
        <v>61.199999999999996</v>
      </c>
      <c r="J412" s="8">
        <v>102</v>
      </c>
      <c r="K412" s="8">
        <v>163.20000000000002</v>
      </c>
      <c r="L412" s="8">
        <v>81.600000000000023</v>
      </c>
      <c r="M412" s="70"/>
      <c r="N412" s="8">
        <v>408</v>
      </c>
      <c r="O412" s="8">
        <v>91.8</v>
      </c>
      <c r="P412" s="8">
        <v>153</v>
      </c>
      <c r="Q412" s="8">
        <v>244.8</v>
      </c>
      <c r="R412" s="8">
        <v>122.40000000000003</v>
      </c>
      <c r="T412" s="9">
        <v>408</v>
      </c>
      <c r="U412" s="8">
        <v>61.199999999999996</v>
      </c>
      <c r="V412" s="8">
        <v>102</v>
      </c>
      <c r="W412" s="8">
        <v>163.20000000000002</v>
      </c>
      <c r="X412" s="8">
        <v>81.600000000000023</v>
      </c>
      <c r="Z412" s="9">
        <v>408</v>
      </c>
      <c r="AA412" s="8">
        <v>91.8</v>
      </c>
      <c r="AB412" s="8">
        <v>153</v>
      </c>
      <c r="AC412" s="8">
        <v>244.8</v>
      </c>
      <c r="AD412" s="8">
        <v>122.40000000000003</v>
      </c>
    </row>
    <row r="413" spans="8:30" x14ac:dyDescent="0.2">
      <c r="H413" s="6">
        <v>409</v>
      </c>
      <c r="I413" s="8">
        <v>61.349999999999994</v>
      </c>
      <c r="J413" s="8">
        <v>102.25</v>
      </c>
      <c r="K413" s="8">
        <v>163.60000000000002</v>
      </c>
      <c r="L413" s="8">
        <v>81.799999999999955</v>
      </c>
      <c r="M413" s="70"/>
      <c r="N413" s="8">
        <v>409</v>
      </c>
      <c r="O413" s="8">
        <v>92.024999999999991</v>
      </c>
      <c r="P413" s="8">
        <v>153.375</v>
      </c>
      <c r="Q413" s="8">
        <v>245.40000000000003</v>
      </c>
      <c r="R413" s="8">
        <v>122.69999999999993</v>
      </c>
      <c r="T413" s="9">
        <v>409</v>
      </c>
      <c r="U413" s="8">
        <v>61.349999999999994</v>
      </c>
      <c r="V413" s="8">
        <v>102.25</v>
      </c>
      <c r="W413" s="8">
        <v>163.60000000000002</v>
      </c>
      <c r="X413" s="8">
        <v>81.799999999999955</v>
      </c>
      <c r="Z413" s="9">
        <v>409</v>
      </c>
      <c r="AA413" s="8">
        <v>92.024999999999991</v>
      </c>
      <c r="AB413" s="8">
        <v>153.375</v>
      </c>
      <c r="AC413" s="8">
        <v>245.40000000000003</v>
      </c>
      <c r="AD413" s="8">
        <v>122.69999999999993</v>
      </c>
    </row>
    <row r="414" spans="8:30" x14ac:dyDescent="0.2">
      <c r="H414" s="6">
        <v>410</v>
      </c>
      <c r="I414" s="8">
        <v>61.5</v>
      </c>
      <c r="J414" s="8">
        <v>102.5</v>
      </c>
      <c r="K414" s="8">
        <v>164</v>
      </c>
      <c r="L414" s="8">
        <v>82</v>
      </c>
      <c r="M414" s="70"/>
      <c r="N414" s="8">
        <v>410</v>
      </c>
      <c r="O414" s="8">
        <v>92.25</v>
      </c>
      <c r="P414" s="8">
        <v>153.75</v>
      </c>
      <c r="Q414" s="8">
        <v>246</v>
      </c>
      <c r="R414" s="8">
        <v>123</v>
      </c>
      <c r="T414" s="9">
        <v>410</v>
      </c>
      <c r="U414" s="8">
        <v>61.5</v>
      </c>
      <c r="V414" s="8">
        <v>102.5</v>
      </c>
      <c r="W414" s="8">
        <v>164</v>
      </c>
      <c r="X414" s="8">
        <v>82</v>
      </c>
      <c r="Z414" s="9">
        <v>410</v>
      </c>
      <c r="AA414" s="8">
        <v>92.25</v>
      </c>
      <c r="AB414" s="8">
        <v>153.75</v>
      </c>
      <c r="AC414" s="8">
        <v>246</v>
      </c>
      <c r="AD414" s="8">
        <v>123</v>
      </c>
    </row>
    <row r="415" spans="8:30" x14ac:dyDescent="0.2">
      <c r="H415" s="6">
        <v>411</v>
      </c>
      <c r="I415" s="8">
        <v>61.65</v>
      </c>
      <c r="J415" s="8">
        <v>102.75</v>
      </c>
      <c r="K415" s="8">
        <v>164.4</v>
      </c>
      <c r="L415" s="8">
        <v>82.199999999999989</v>
      </c>
      <c r="M415" s="70"/>
      <c r="N415" s="8">
        <v>411</v>
      </c>
      <c r="O415" s="8">
        <v>92.474999999999994</v>
      </c>
      <c r="P415" s="8">
        <v>154.125</v>
      </c>
      <c r="Q415" s="8">
        <v>246.60000000000002</v>
      </c>
      <c r="R415" s="8">
        <v>123.29999999999998</v>
      </c>
      <c r="T415" s="9">
        <v>411</v>
      </c>
      <c r="U415" s="8">
        <v>61.65</v>
      </c>
      <c r="V415" s="8">
        <v>102.75</v>
      </c>
      <c r="W415" s="8">
        <v>164.4</v>
      </c>
      <c r="X415" s="8">
        <v>82.199999999999989</v>
      </c>
      <c r="Z415" s="9">
        <v>411</v>
      </c>
      <c r="AA415" s="8">
        <v>92.474999999999994</v>
      </c>
      <c r="AB415" s="8">
        <v>154.125</v>
      </c>
      <c r="AC415" s="8">
        <v>246.60000000000002</v>
      </c>
      <c r="AD415" s="8">
        <v>123.29999999999998</v>
      </c>
    </row>
    <row r="416" spans="8:30" x14ac:dyDescent="0.2">
      <c r="H416" s="6">
        <v>412</v>
      </c>
      <c r="I416" s="8">
        <v>61.8</v>
      </c>
      <c r="J416" s="8">
        <v>103</v>
      </c>
      <c r="K416" s="8">
        <v>164.8</v>
      </c>
      <c r="L416" s="8">
        <v>82.399999999999977</v>
      </c>
      <c r="M416" s="70"/>
      <c r="N416" s="8">
        <v>412</v>
      </c>
      <c r="O416" s="8">
        <v>92.699999999999989</v>
      </c>
      <c r="P416" s="8">
        <v>154.5</v>
      </c>
      <c r="Q416" s="8">
        <v>247.20000000000002</v>
      </c>
      <c r="R416" s="8">
        <v>123.59999999999997</v>
      </c>
      <c r="T416" s="9">
        <v>412</v>
      </c>
      <c r="U416" s="8">
        <v>61.8</v>
      </c>
      <c r="V416" s="8">
        <v>103</v>
      </c>
      <c r="W416" s="8">
        <v>164.8</v>
      </c>
      <c r="X416" s="8">
        <v>82.399999999999977</v>
      </c>
      <c r="Z416" s="9">
        <v>412</v>
      </c>
      <c r="AA416" s="8">
        <v>92.699999999999989</v>
      </c>
      <c r="AB416" s="8">
        <v>154.5</v>
      </c>
      <c r="AC416" s="8">
        <v>247.20000000000002</v>
      </c>
      <c r="AD416" s="8">
        <v>123.59999999999997</v>
      </c>
    </row>
    <row r="417" spans="8:30" x14ac:dyDescent="0.2">
      <c r="H417" s="6">
        <v>413</v>
      </c>
      <c r="I417" s="8">
        <v>61.949999999999996</v>
      </c>
      <c r="J417" s="8">
        <v>103.25</v>
      </c>
      <c r="K417" s="8">
        <v>165.20000000000002</v>
      </c>
      <c r="L417" s="8">
        <v>82.600000000000023</v>
      </c>
      <c r="M417" s="70"/>
      <c r="N417" s="8">
        <v>413</v>
      </c>
      <c r="O417" s="8">
        <v>92.924999999999997</v>
      </c>
      <c r="P417" s="8">
        <v>154.875</v>
      </c>
      <c r="Q417" s="8">
        <v>247.8</v>
      </c>
      <c r="R417" s="8">
        <v>123.90000000000003</v>
      </c>
      <c r="T417" s="9">
        <v>413</v>
      </c>
      <c r="U417" s="8">
        <v>61.949999999999996</v>
      </c>
      <c r="V417" s="8">
        <v>103.25</v>
      </c>
      <c r="W417" s="8">
        <v>165.20000000000002</v>
      </c>
      <c r="X417" s="8">
        <v>82.600000000000023</v>
      </c>
      <c r="Z417" s="9">
        <v>413</v>
      </c>
      <c r="AA417" s="8">
        <v>92.924999999999997</v>
      </c>
      <c r="AB417" s="8">
        <v>154.875</v>
      </c>
      <c r="AC417" s="8">
        <v>247.8</v>
      </c>
      <c r="AD417" s="8">
        <v>123.90000000000003</v>
      </c>
    </row>
    <row r="418" spans="8:30" x14ac:dyDescent="0.2">
      <c r="H418" s="6">
        <v>414</v>
      </c>
      <c r="I418" s="8">
        <v>62.099999999999994</v>
      </c>
      <c r="J418" s="8">
        <v>103.5</v>
      </c>
      <c r="K418" s="8">
        <v>165.60000000000002</v>
      </c>
      <c r="L418" s="8">
        <v>82.799999999999955</v>
      </c>
      <c r="M418" s="70"/>
      <c r="N418" s="8">
        <v>414</v>
      </c>
      <c r="O418" s="8">
        <v>93.149999999999991</v>
      </c>
      <c r="P418" s="8">
        <v>155.25</v>
      </c>
      <c r="Q418" s="8">
        <v>248.40000000000003</v>
      </c>
      <c r="R418" s="8">
        <v>124.19999999999993</v>
      </c>
      <c r="T418" s="9">
        <v>414</v>
      </c>
      <c r="U418" s="8">
        <v>62.099999999999994</v>
      </c>
      <c r="V418" s="8">
        <v>103.5</v>
      </c>
      <c r="W418" s="8">
        <v>165.60000000000002</v>
      </c>
      <c r="X418" s="8">
        <v>82.799999999999955</v>
      </c>
      <c r="Z418" s="9">
        <v>414</v>
      </c>
      <c r="AA418" s="8">
        <v>93.149999999999991</v>
      </c>
      <c r="AB418" s="8">
        <v>155.25</v>
      </c>
      <c r="AC418" s="8">
        <v>248.40000000000003</v>
      </c>
      <c r="AD418" s="8">
        <v>124.19999999999993</v>
      </c>
    </row>
    <row r="419" spans="8:30" x14ac:dyDescent="0.2">
      <c r="H419" s="6">
        <v>415</v>
      </c>
      <c r="I419" s="8">
        <v>62.25</v>
      </c>
      <c r="J419" s="8">
        <v>103.75</v>
      </c>
      <c r="K419" s="8">
        <v>166</v>
      </c>
      <c r="L419" s="8">
        <v>83</v>
      </c>
      <c r="M419" s="70"/>
      <c r="N419" s="8">
        <v>415</v>
      </c>
      <c r="O419" s="8">
        <v>93.375</v>
      </c>
      <c r="P419" s="8">
        <v>155.625</v>
      </c>
      <c r="Q419" s="8">
        <v>249</v>
      </c>
      <c r="R419" s="8">
        <v>124.5</v>
      </c>
      <c r="T419" s="9">
        <v>415</v>
      </c>
      <c r="U419" s="8">
        <v>62.25</v>
      </c>
      <c r="V419" s="8">
        <v>103.75</v>
      </c>
      <c r="W419" s="8">
        <v>166</v>
      </c>
      <c r="X419" s="8">
        <v>83</v>
      </c>
      <c r="Z419" s="9">
        <v>415</v>
      </c>
      <c r="AA419" s="8">
        <v>93.375</v>
      </c>
      <c r="AB419" s="8">
        <v>155.625</v>
      </c>
      <c r="AC419" s="8">
        <v>249</v>
      </c>
      <c r="AD419" s="8">
        <v>124.5</v>
      </c>
    </row>
    <row r="420" spans="8:30" x14ac:dyDescent="0.2">
      <c r="H420" s="6">
        <v>416</v>
      </c>
      <c r="I420" s="8">
        <v>62.4</v>
      </c>
      <c r="J420" s="8">
        <v>104</v>
      </c>
      <c r="K420" s="8">
        <v>166.4</v>
      </c>
      <c r="L420" s="8">
        <v>83.199999999999989</v>
      </c>
      <c r="M420" s="70"/>
      <c r="N420" s="8">
        <v>416</v>
      </c>
      <c r="O420" s="8">
        <v>93.6</v>
      </c>
      <c r="P420" s="8">
        <v>156</v>
      </c>
      <c r="Q420" s="8">
        <v>249.60000000000002</v>
      </c>
      <c r="R420" s="8">
        <v>124.79999999999998</v>
      </c>
      <c r="T420" s="9">
        <v>416</v>
      </c>
      <c r="U420" s="8">
        <v>62.4</v>
      </c>
      <c r="V420" s="8">
        <v>104</v>
      </c>
      <c r="W420" s="8">
        <v>166.4</v>
      </c>
      <c r="X420" s="8">
        <v>83.199999999999989</v>
      </c>
      <c r="Z420" s="9">
        <v>416</v>
      </c>
      <c r="AA420" s="8">
        <v>93.6</v>
      </c>
      <c r="AB420" s="8">
        <v>156</v>
      </c>
      <c r="AC420" s="8">
        <v>249.60000000000002</v>
      </c>
      <c r="AD420" s="8">
        <v>124.79999999999998</v>
      </c>
    </row>
    <row r="421" spans="8:30" x14ac:dyDescent="0.2">
      <c r="H421" s="6">
        <v>417</v>
      </c>
      <c r="I421" s="8">
        <v>62.55</v>
      </c>
      <c r="J421" s="8">
        <v>104.25</v>
      </c>
      <c r="K421" s="8">
        <v>166.8</v>
      </c>
      <c r="L421" s="8">
        <v>83.399999999999977</v>
      </c>
      <c r="M421" s="70"/>
      <c r="N421" s="8">
        <v>417</v>
      </c>
      <c r="O421" s="8">
        <v>93.824999999999989</v>
      </c>
      <c r="P421" s="8">
        <v>156.375</v>
      </c>
      <c r="Q421" s="8">
        <v>250.20000000000002</v>
      </c>
      <c r="R421" s="8">
        <v>125.09999999999997</v>
      </c>
      <c r="T421" s="9">
        <v>417</v>
      </c>
      <c r="U421" s="8">
        <v>62.55</v>
      </c>
      <c r="V421" s="8">
        <v>104.25</v>
      </c>
      <c r="W421" s="8">
        <v>166.8</v>
      </c>
      <c r="X421" s="8">
        <v>83.399999999999977</v>
      </c>
      <c r="Z421" s="9">
        <v>417</v>
      </c>
      <c r="AA421" s="8">
        <v>93.824999999999989</v>
      </c>
      <c r="AB421" s="8">
        <v>156.375</v>
      </c>
      <c r="AC421" s="8">
        <v>250.20000000000002</v>
      </c>
      <c r="AD421" s="8">
        <v>125.09999999999997</v>
      </c>
    </row>
    <row r="422" spans="8:30" x14ac:dyDescent="0.2">
      <c r="H422" s="6">
        <v>418</v>
      </c>
      <c r="I422" s="8">
        <v>62.699999999999996</v>
      </c>
      <c r="J422" s="8">
        <v>104.5</v>
      </c>
      <c r="K422" s="8">
        <v>167.20000000000002</v>
      </c>
      <c r="L422" s="8">
        <v>83.600000000000023</v>
      </c>
      <c r="M422" s="70"/>
      <c r="N422" s="8">
        <v>418</v>
      </c>
      <c r="O422" s="8">
        <v>94.05</v>
      </c>
      <c r="P422" s="8">
        <v>156.75</v>
      </c>
      <c r="Q422" s="8">
        <v>250.8</v>
      </c>
      <c r="R422" s="8">
        <v>125.40000000000003</v>
      </c>
      <c r="T422" s="9">
        <v>418</v>
      </c>
      <c r="U422" s="8">
        <v>62.699999999999996</v>
      </c>
      <c r="V422" s="8">
        <v>104.5</v>
      </c>
      <c r="W422" s="8">
        <v>167.20000000000002</v>
      </c>
      <c r="X422" s="8">
        <v>83.600000000000023</v>
      </c>
      <c r="Z422" s="9">
        <v>418</v>
      </c>
      <c r="AA422" s="8">
        <v>94.05</v>
      </c>
      <c r="AB422" s="8">
        <v>156.75</v>
      </c>
      <c r="AC422" s="8">
        <v>250.8</v>
      </c>
      <c r="AD422" s="8">
        <v>125.40000000000003</v>
      </c>
    </row>
    <row r="423" spans="8:30" x14ac:dyDescent="0.2">
      <c r="H423" s="6">
        <v>419</v>
      </c>
      <c r="I423" s="8">
        <v>62.849999999999994</v>
      </c>
      <c r="J423" s="8">
        <v>104.75</v>
      </c>
      <c r="K423" s="8">
        <v>167.60000000000002</v>
      </c>
      <c r="L423" s="8">
        <v>83.799999999999955</v>
      </c>
      <c r="M423" s="70"/>
      <c r="N423" s="8">
        <v>419</v>
      </c>
      <c r="O423" s="8">
        <v>94.274999999999991</v>
      </c>
      <c r="P423" s="8">
        <v>157.125</v>
      </c>
      <c r="Q423" s="8">
        <v>251.40000000000003</v>
      </c>
      <c r="R423" s="8">
        <v>125.69999999999993</v>
      </c>
      <c r="T423" s="9">
        <v>419</v>
      </c>
      <c r="U423" s="8">
        <v>62.849999999999994</v>
      </c>
      <c r="V423" s="8">
        <v>104.75</v>
      </c>
      <c r="W423" s="8">
        <v>167.60000000000002</v>
      </c>
      <c r="X423" s="8">
        <v>83.799999999999955</v>
      </c>
      <c r="Z423" s="9">
        <v>419</v>
      </c>
      <c r="AA423" s="8">
        <v>94.274999999999991</v>
      </c>
      <c r="AB423" s="8">
        <v>157.125</v>
      </c>
      <c r="AC423" s="8">
        <v>251.40000000000003</v>
      </c>
      <c r="AD423" s="8">
        <v>125.69999999999993</v>
      </c>
    </row>
    <row r="424" spans="8:30" x14ac:dyDescent="0.2">
      <c r="H424" s="6">
        <v>420</v>
      </c>
      <c r="I424" s="8">
        <v>63</v>
      </c>
      <c r="J424" s="8">
        <v>105</v>
      </c>
      <c r="K424" s="8">
        <v>168</v>
      </c>
      <c r="L424" s="8">
        <v>84</v>
      </c>
      <c r="M424" s="70"/>
      <c r="N424" s="8">
        <v>420</v>
      </c>
      <c r="O424" s="8">
        <v>94.5</v>
      </c>
      <c r="P424" s="8">
        <v>157.5</v>
      </c>
      <c r="Q424" s="8">
        <v>252</v>
      </c>
      <c r="R424" s="8">
        <v>126</v>
      </c>
      <c r="T424" s="9">
        <v>420</v>
      </c>
      <c r="U424" s="8">
        <v>63</v>
      </c>
      <c r="V424" s="8">
        <v>105</v>
      </c>
      <c r="W424" s="8">
        <v>168</v>
      </c>
      <c r="X424" s="8">
        <v>84</v>
      </c>
      <c r="Z424" s="9">
        <v>420</v>
      </c>
      <c r="AA424" s="8">
        <v>94.5</v>
      </c>
      <c r="AB424" s="8">
        <v>157.5</v>
      </c>
      <c r="AC424" s="8">
        <v>252</v>
      </c>
      <c r="AD424" s="8">
        <v>126</v>
      </c>
    </row>
    <row r="425" spans="8:30" x14ac:dyDescent="0.2">
      <c r="H425" s="6">
        <v>421</v>
      </c>
      <c r="I425" s="8">
        <v>63.15</v>
      </c>
      <c r="J425" s="8">
        <v>105.25</v>
      </c>
      <c r="K425" s="8">
        <v>168.4</v>
      </c>
      <c r="L425" s="8">
        <v>84.199999999999989</v>
      </c>
      <c r="M425" s="70"/>
      <c r="N425" s="8">
        <v>421</v>
      </c>
      <c r="O425" s="8">
        <v>94.724999999999994</v>
      </c>
      <c r="P425" s="8">
        <v>157.875</v>
      </c>
      <c r="Q425" s="8">
        <v>252.60000000000002</v>
      </c>
      <c r="R425" s="8">
        <v>126.29999999999998</v>
      </c>
      <c r="T425" s="9">
        <v>421</v>
      </c>
      <c r="U425" s="8">
        <v>63.15</v>
      </c>
      <c r="V425" s="8">
        <v>105.25</v>
      </c>
      <c r="W425" s="8">
        <v>168.4</v>
      </c>
      <c r="X425" s="8">
        <v>84.199999999999989</v>
      </c>
      <c r="Z425" s="9">
        <v>421</v>
      </c>
      <c r="AA425" s="8">
        <v>94.724999999999994</v>
      </c>
      <c r="AB425" s="8">
        <v>157.875</v>
      </c>
      <c r="AC425" s="8">
        <v>252.60000000000002</v>
      </c>
      <c r="AD425" s="8">
        <v>126.29999999999998</v>
      </c>
    </row>
    <row r="426" spans="8:30" x14ac:dyDescent="0.2">
      <c r="H426" s="6">
        <v>422</v>
      </c>
      <c r="I426" s="8">
        <v>63.3</v>
      </c>
      <c r="J426" s="8">
        <v>105.5</v>
      </c>
      <c r="K426" s="8">
        <v>168.8</v>
      </c>
      <c r="L426" s="8">
        <v>84.399999999999977</v>
      </c>
      <c r="M426" s="70"/>
      <c r="N426" s="8">
        <v>422</v>
      </c>
      <c r="O426" s="8">
        <v>94.949999999999989</v>
      </c>
      <c r="P426" s="8">
        <v>158.25</v>
      </c>
      <c r="Q426" s="8">
        <v>253.20000000000002</v>
      </c>
      <c r="R426" s="8">
        <v>126.59999999999997</v>
      </c>
      <c r="T426" s="9">
        <v>422</v>
      </c>
      <c r="U426" s="8">
        <v>63.3</v>
      </c>
      <c r="V426" s="8">
        <v>105.5</v>
      </c>
      <c r="W426" s="8">
        <v>168.8</v>
      </c>
      <c r="X426" s="8">
        <v>84.399999999999977</v>
      </c>
      <c r="Z426" s="9">
        <v>422</v>
      </c>
      <c r="AA426" s="8">
        <v>94.949999999999989</v>
      </c>
      <c r="AB426" s="8">
        <v>158.25</v>
      </c>
      <c r="AC426" s="8">
        <v>253.20000000000002</v>
      </c>
      <c r="AD426" s="8">
        <v>126.59999999999997</v>
      </c>
    </row>
    <row r="427" spans="8:30" x14ac:dyDescent="0.2">
      <c r="H427" s="6">
        <v>423</v>
      </c>
      <c r="I427" s="8">
        <v>63.449999999999996</v>
      </c>
      <c r="J427" s="8">
        <v>105.75</v>
      </c>
      <c r="K427" s="8">
        <v>169.20000000000002</v>
      </c>
      <c r="L427" s="8">
        <v>84.600000000000023</v>
      </c>
      <c r="M427" s="70"/>
      <c r="N427" s="8">
        <v>423</v>
      </c>
      <c r="O427" s="8">
        <v>95.174999999999997</v>
      </c>
      <c r="P427" s="8">
        <v>158.625</v>
      </c>
      <c r="Q427" s="8">
        <v>253.8</v>
      </c>
      <c r="R427" s="8">
        <v>126.90000000000003</v>
      </c>
      <c r="T427" s="9">
        <v>423</v>
      </c>
      <c r="U427" s="8">
        <v>63.449999999999996</v>
      </c>
      <c r="V427" s="8">
        <v>105.75</v>
      </c>
      <c r="W427" s="8">
        <v>169.20000000000002</v>
      </c>
      <c r="X427" s="8">
        <v>84.600000000000023</v>
      </c>
      <c r="Z427" s="9">
        <v>423</v>
      </c>
      <c r="AA427" s="8">
        <v>95.174999999999997</v>
      </c>
      <c r="AB427" s="8">
        <v>158.625</v>
      </c>
      <c r="AC427" s="8">
        <v>253.8</v>
      </c>
      <c r="AD427" s="8">
        <v>126.90000000000003</v>
      </c>
    </row>
    <row r="428" spans="8:30" x14ac:dyDescent="0.2">
      <c r="H428" s="6">
        <v>424</v>
      </c>
      <c r="I428" s="8">
        <v>63.599999999999994</v>
      </c>
      <c r="J428" s="8">
        <v>106</v>
      </c>
      <c r="K428" s="8">
        <v>169.60000000000002</v>
      </c>
      <c r="L428" s="8">
        <v>84.799999999999955</v>
      </c>
      <c r="M428" s="70"/>
      <c r="N428" s="8">
        <v>424</v>
      </c>
      <c r="O428" s="8">
        <v>95.399999999999991</v>
      </c>
      <c r="P428" s="8">
        <v>159</v>
      </c>
      <c r="Q428" s="8">
        <v>254.40000000000003</v>
      </c>
      <c r="R428" s="8">
        <v>127.19999999999993</v>
      </c>
      <c r="T428" s="9">
        <v>424</v>
      </c>
      <c r="U428" s="8">
        <v>63.599999999999994</v>
      </c>
      <c r="V428" s="8">
        <v>106</v>
      </c>
      <c r="W428" s="8">
        <v>169.60000000000002</v>
      </c>
      <c r="X428" s="8">
        <v>84.799999999999955</v>
      </c>
      <c r="Z428" s="9">
        <v>424</v>
      </c>
      <c r="AA428" s="8">
        <v>95.399999999999991</v>
      </c>
      <c r="AB428" s="8">
        <v>159</v>
      </c>
      <c r="AC428" s="8">
        <v>254.40000000000003</v>
      </c>
      <c r="AD428" s="8">
        <v>127.19999999999993</v>
      </c>
    </row>
    <row r="429" spans="8:30" x14ac:dyDescent="0.2">
      <c r="H429" s="6">
        <v>425</v>
      </c>
      <c r="I429" s="8">
        <v>63.75</v>
      </c>
      <c r="J429" s="8">
        <v>106.25</v>
      </c>
      <c r="K429" s="8">
        <v>170</v>
      </c>
      <c r="L429" s="8">
        <v>85</v>
      </c>
      <c r="M429" s="70"/>
      <c r="N429" s="8">
        <v>425</v>
      </c>
      <c r="O429" s="8">
        <v>95.625</v>
      </c>
      <c r="P429" s="8">
        <v>159.375</v>
      </c>
      <c r="Q429" s="8">
        <v>255</v>
      </c>
      <c r="R429" s="8">
        <v>127.5</v>
      </c>
      <c r="T429" s="9">
        <v>425</v>
      </c>
      <c r="U429" s="8">
        <v>63.75</v>
      </c>
      <c r="V429" s="8">
        <v>106.25</v>
      </c>
      <c r="W429" s="8">
        <v>170</v>
      </c>
      <c r="X429" s="8">
        <v>85</v>
      </c>
      <c r="Z429" s="9">
        <v>425</v>
      </c>
      <c r="AA429" s="8">
        <v>95.625</v>
      </c>
      <c r="AB429" s="8">
        <v>159.375</v>
      </c>
      <c r="AC429" s="8">
        <v>255</v>
      </c>
      <c r="AD429" s="8">
        <v>127.5</v>
      </c>
    </row>
    <row r="430" spans="8:30" x14ac:dyDescent="0.2">
      <c r="H430" s="6">
        <v>426</v>
      </c>
      <c r="I430" s="8">
        <v>63.9</v>
      </c>
      <c r="J430" s="8">
        <v>106.5</v>
      </c>
      <c r="K430" s="8">
        <v>170.4</v>
      </c>
      <c r="L430" s="8">
        <v>85.199999999999989</v>
      </c>
      <c r="M430" s="70"/>
      <c r="N430" s="8">
        <v>426</v>
      </c>
      <c r="O430" s="8">
        <v>95.85</v>
      </c>
      <c r="P430" s="8">
        <v>159.75</v>
      </c>
      <c r="Q430" s="8">
        <v>255.60000000000002</v>
      </c>
      <c r="R430" s="8">
        <v>127.79999999999998</v>
      </c>
      <c r="T430" s="9">
        <v>426</v>
      </c>
      <c r="U430" s="8">
        <v>63.9</v>
      </c>
      <c r="V430" s="8">
        <v>106.5</v>
      </c>
      <c r="W430" s="8">
        <v>170.4</v>
      </c>
      <c r="X430" s="8">
        <v>85.199999999999989</v>
      </c>
      <c r="Z430" s="9">
        <v>426</v>
      </c>
      <c r="AA430" s="8">
        <v>95.85</v>
      </c>
      <c r="AB430" s="8">
        <v>159.75</v>
      </c>
      <c r="AC430" s="8">
        <v>255.60000000000002</v>
      </c>
      <c r="AD430" s="8">
        <v>127.79999999999998</v>
      </c>
    </row>
    <row r="431" spans="8:30" x14ac:dyDescent="0.2">
      <c r="H431" s="6">
        <v>427</v>
      </c>
      <c r="I431" s="8">
        <v>64.05</v>
      </c>
      <c r="J431" s="8">
        <v>106.75</v>
      </c>
      <c r="K431" s="8">
        <v>170.8</v>
      </c>
      <c r="L431" s="8">
        <v>85.399999999999977</v>
      </c>
      <c r="M431" s="70"/>
      <c r="N431" s="8">
        <v>427</v>
      </c>
      <c r="O431" s="8">
        <v>96.074999999999989</v>
      </c>
      <c r="P431" s="8">
        <v>160.125</v>
      </c>
      <c r="Q431" s="8">
        <v>256.20000000000005</v>
      </c>
      <c r="R431" s="8">
        <v>128.09999999999997</v>
      </c>
      <c r="T431" s="9">
        <v>427</v>
      </c>
      <c r="U431" s="8">
        <v>64.05</v>
      </c>
      <c r="V431" s="8">
        <v>106.75</v>
      </c>
      <c r="W431" s="8">
        <v>170.8</v>
      </c>
      <c r="X431" s="8">
        <v>85.399999999999977</v>
      </c>
      <c r="Z431" s="9">
        <v>427</v>
      </c>
      <c r="AA431" s="8">
        <v>96.074999999999989</v>
      </c>
      <c r="AB431" s="8">
        <v>160.125</v>
      </c>
      <c r="AC431" s="8">
        <v>256.20000000000005</v>
      </c>
      <c r="AD431" s="8">
        <v>128.09999999999997</v>
      </c>
    </row>
    <row r="432" spans="8:30" x14ac:dyDescent="0.2">
      <c r="H432" s="6">
        <v>428</v>
      </c>
      <c r="I432" s="8">
        <v>64.2</v>
      </c>
      <c r="J432" s="8">
        <v>107</v>
      </c>
      <c r="K432" s="8">
        <v>171.20000000000002</v>
      </c>
      <c r="L432" s="8">
        <v>85.600000000000023</v>
      </c>
      <c r="M432" s="70"/>
      <c r="N432" s="8">
        <v>428</v>
      </c>
      <c r="O432" s="8">
        <v>96.300000000000011</v>
      </c>
      <c r="P432" s="8">
        <v>160.5</v>
      </c>
      <c r="Q432" s="8">
        <v>256.8</v>
      </c>
      <c r="R432" s="8">
        <v>128.40000000000003</v>
      </c>
      <c r="T432" s="9">
        <v>428</v>
      </c>
      <c r="U432" s="8">
        <v>64.2</v>
      </c>
      <c r="V432" s="8">
        <v>107</v>
      </c>
      <c r="W432" s="8">
        <v>171.20000000000002</v>
      </c>
      <c r="X432" s="8">
        <v>85.600000000000023</v>
      </c>
      <c r="Z432" s="9">
        <v>428</v>
      </c>
      <c r="AA432" s="8">
        <v>96.300000000000011</v>
      </c>
      <c r="AB432" s="8">
        <v>160.5</v>
      </c>
      <c r="AC432" s="8">
        <v>256.8</v>
      </c>
      <c r="AD432" s="8">
        <v>128.40000000000003</v>
      </c>
    </row>
    <row r="433" spans="8:30" x14ac:dyDescent="0.2">
      <c r="H433" s="6">
        <v>429</v>
      </c>
      <c r="I433" s="8">
        <v>64.349999999999994</v>
      </c>
      <c r="J433" s="8">
        <v>107.25</v>
      </c>
      <c r="K433" s="8">
        <v>171.60000000000002</v>
      </c>
      <c r="L433" s="8">
        <v>85.799999999999955</v>
      </c>
      <c r="M433" s="70"/>
      <c r="N433" s="8">
        <v>429</v>
      </c>
      <c r="O433" s="8">
        <v>96.524999999999991</v>
      </c>
      <c r="P433" s="8">
        <v>160.875</v>
      </c>
      <c r="Q433" s="8">
        <v>257.40000000000003</v>
      </c>
      <c r="R433" s="8">
        <v>128.69999999999993</v>
      </c>
      <c r="T433" s="9">
        <v>429</v>
      </c>
      <c r="U433" s="8">
        <v>64.349999999999994</v>
      </c>
      <c r="V433" s="8">
        <v>107.25</v>
      </c>
      <c r="W433" s="8">
        <v>171.60000000000002</v>
      </c>
      <c r="X433" s="8">
        <v>85.799999999999955</v>
      </c>
      <c r="Z433" s="9">
        <v>429</v>
      </c>
      <c r="AA433" s="8">
        <v>96.524999999999991</v>
      </c>
      <c r="AB433" s="8">
        <v>160.875</v>
      </c>
      <c r="AC433" s="8">
        <v>257.40000000000003</v>
      </c>
      <c r="AD433" s="8">
        <v>128.69999999999993</v>
      </c>
    </row>
    <row r="434" spans="8:30" x14ac:dyDescent="0.2">
      <c r="H434" s="6">
        <v>430</v>
      </c>
      <c r="I434" s="8">
        <v>64.5</v>
      </c>
      <c r="J434" s="8">
        <v>107.5</v>
      </c>
      <c r="K434" s="8">
        <v>172</v>
      </c>
      <c r="L434" s="8">
        <v>86</v>
      </c>
      <c r="M434" s="70"/>
      <c r="N434" s="8">
        <v>430</v>
      </c>
      <c r="O434" s="8">
        <v>96.75</v>
      </c>
      <c r="P434" s="8">
        <v>161.25</v>
      </c>
      <c r="Q434" s="8">
        <v>258</v>
      </c>
      <c r="R434" s="8">
        <v>129</v>
      </c>
      <c r="T434" s="9">
        <v>430</v>
      </c>
      <c r="U434" s="8">
        <v>64.5</v>
      </c>
      <c r="V434" s="8">
        <v>107.5</v>
      </c>
      <c r="W434" s="8">
        <v>172</v>
      </c>
      <c r="X434" s="8">
        <v>86</v>
      </c>
      <c r="Z434" s="9">
        <v>430</v>
      </c>
      <c r="AA434" s="8">
        <v>96.75</v>
      </c>
      <c r="AB434" s="8">
        <v>161.25</v>
      </c>
      <c r="AC434" s="8">
        <v>258</v>
      </c>
      <c r="AD434" s="8">
        <v>129</v>
      </c>
    </row>
    <row r="435" spans="8:30" x14ac:dyDescent="0.2">
      <c r="H435" s="6">
        <v>431</v>
      </c>
      <c r="I435" s="8">
        <v>64.649999999999991</v>
      </c>
      <c r="J435" s="8">
        <v>107.75</v>
      </c>
      <c r="K435" s="8">
        <v>172.4</v>
      </c>
      <c r="L435" s="8">
        <v>86.200000000000045</v>
      </c>
      <c r="M435" s="70"/>
      <c r="N435" s="8">
        <v>431</v>
      </c>
      <c r="O435" s="8">
        <v>96.974999999999994</v>
      </c>
      <c r="P435" s="8">
        <v>161.625</v>
      </c>
      <c r="Q435" s="8">
        <v>258.60000000000002</v>
      </c>
      <c r="R435" s="8">
        <v>129.30000000000007</v>
      </c>
      <c r="T435" s="9">
        <v>431</v>
      </c>
      <c r="U435" s="8">
        <v>64.649999999999991</v>
      </c>
      <c r="V435" s="8">
        <v>107.75</v>
      </c>
      <c r="W435" s="8">
        <v>172.4</v>
      </c>
      <c r="X435" s="8">
        <v>86.200000000000045</v>
      </c>
      <c r="Z435" s="9">
        <v>431</v>
      </c>
      <c r="AA435" s="8">
        <v>96.974999999999994</v>
      </c>
      <c r="AB435" s="8">
        <v>161.625</v>
      </c>
      <c r="AC435" s="8">
        <v>258.60000000000002</v>
      </c>
      <c r="AD435" s="8">
        <v>129.30000000000007</v>
      </c>
    </row>
    <row r="436" spans="8:30" x14ac:dyDescent="0.2">
      <c r="H436" s="6">
        <v>432</v>
      </c>
      <c r="I436" s="8">
        <v>64.8</v>
      </c>
      <c r="J436" s="8">
        <v>108</v>
      </c>
      <c r="K436" s="8">
        <v>172.8</v>
      </c>
      <c r="L436" s="8">
        <v>86.399999999999977</v>
      </c>
      <c r="M436" s="70"/>
      <c r="N436" s="8">
        <v>432</v>
      </c>
      <c r="O436" s="8">
        <v>97.199999999999989</v>
      </c>
      <c r="P436" s="8">
        <v>162</v>
      </c>
      <c r="Q436" s="8">
        <v>259.20000000000005</v>
      </c>
      <c r="R436" s="8">
        <v>129.59999999999997</v>
      </c>
      <c r="T436" s="9">
        <v>432</v>
      </c>
      <c r="U436" s="8">
        <v>64.8</v>
      </c>
      <c r="V436" s="8">
        <v>108</v>
      </c>
      <c r="W436" s="8">
        <v>172.8</v>
      </c>
      <c r="X436" s="8">
        <v>86.399999999999977</v>
      </c>
      <c r="Z436" s="9">
        <v>432</v>
      </c>
      <c r="AA436" s="8">
        <v>97.199999999999989</v>
      </c>
      <c r="AB436" s="8">
        <v>162</v>
      </c>
      <c r="AC436" s="8">
        <v>259.20000000000005</v>
      </c>
      <c r="AD436" s="8">
        <v>129.59999999999997</v>
      </c>
    </row>
    <row r="437" spans="8:30" x14ac:dyDescent="0.2">
      <c r="H437" s="6">
        <v>433</v>
      </c>
      <c r="I437" s="8">
        <v>64.95</v>
      </c>
      <c r="J437" s="8">
        <v>108.25</v>
      </c>
      <c r="K437" s="8">
        <v>173.20000000000002</v>
      </c>
      <c r="L437" s="8">
        <v>86.600000000000023</v>
      </c>
      <c r="M437" s="70"/>
      <c r="N437" s="8">
        <v>433</v>
      </c>
      <c r="O437" s="8">
        <v>97.425000000000011</v>
      </c>
      <c r="P437" s="8">
        <v>162.375</v>
      </c>
      <c r="Q437" s="8">
        <v>259.8</v>
      </c>
      <c r="R437" s="8">
        <v>129.90000000000003</v>
      </c>
      <c r="T437" s="9">
        <v>433</v>
      </c>
      <c r="U437" s="8">
        <v>64.95</v>
      </c>
      <c r="V437" s="8">
        <v>108.25</v>
      </c>
      <c r="W437" s="8">
        <v>173.20000000000002</v>
      </c>
      <c r="X437" s="8">
        <v>86.600000000000023</v>
      </c>
      <c r="Z437" s="9">
        <v>433</v>
      </c>
      <c r="AA437" s="8">
        <v>97.425000000000011</v>
      </c>
      <c r="AB437" s="8">
        <v>162.375</v>
      </c>
      <c r="AC437" s="8">
        <v>259.8</v>
      </c>
      <c r="AD437" s="8">
        <v>129.90000000000003</v>
      </c>
    </row>
    <row r="438" spans="8:30" x14ac:dyDescent="0.2">
      <c r="H438" s="6">
        <v>434</v>
      </c>
      <c r="I438" s="8">
        <v>65.099999999999994</v>
      </c>
      <c r="J438" s="8">
        <v>108.5</v>
      </c>
      <c r="K438" s="8">
        <v>173.60000000000002</v>
      </c>
      <c r="L438" s="8">
        <v>86.799999999999955</v>
      </c>
      <c r="M438" s="70"/>
      <c r="N438" s="8">
        <v>434</v>
      </c>
      <c r="O438" s="8">
        <v>97.649999999999991</v>
      </c>
      <c r="P438" s="8">
        <v>162.75</v>
      </c>
      <c r="Q438" s="8">
        <v>260.40000000000003</v>
      </c>
      <c r="R438" s="8">
        <v>130.19999999999993</v>
      </c>
      <c r="T438" s="9">
        <v>434</v>
      </c>
      <c r="U438" s="8">
        <v>65.099999999999994</v>
      </c>
      <c r="V438" s="8">
        <v>108.5</v>
      </c>
      <c r="W438" s="8">
        <v>173.60000000000002</v>
      </c>
      <c r="X438" s="8">
        <v>86.799999999999955</v>
      </c>
      <c r="Z438" s="9">
        <v>434</v>
      </c>
      <c r="AA438" s="8">
        <v>97.649999999999991</v>
      </c>
      <c r="AB438" s="8">
        <v>162.75</v>
      </c>
      <c r="AC438" s="8">
        <v>260.40000000000003</v>
      </c>
      <c r="AD438" s="8">
        <v>130.19999999999993</v>
      </c>
    </row>
    <row r="439" spans="8:30" x14ac:dyDescent="0.2">
      <c r="H439" s="6">
        <v>435</v>
      </c>
      <c r="I439" s="8">
        <v>65.25</v>
      </c>
      <c r="J439" s="8">
        <v>108.75</v>
      </c>
      <c r="K439" s="8">
        <v>174</v>
      </c>
      <c r="L439" s="8">
        <v>87</v>
      </c>
      <c r="M439" s="70"/>
      <c r="N439" s="8">
        <v>435</v>
      </c>
      <c r="O439" s="8">
        <v>97.875</v>
      </c>
      <c r="P439" s="8">
        <v>163.125</v>
      </c>
      <c r="Q439" s="8">
        <v>261</v>
      </c>
      <c r="R439" s="8">
        <v>130.5</v>
      </c>
      <c r="T439" s="9">
        <v>435</v>
      </c>
      <c r="U439" s="8">
        <v>65.25</v>
      </c>
      <c r="V439" s="8">
        <v>108.75</v>
      </c>
      <c r="W439" s="8">
        <v>174</v>
      </c>
      <c r="X439" s="8">
        <v>87</v>
      </c>
      <c r="Z439" s="9">
        <v>435</v>
      </c>
      <c r="AA439" s="8">
        <v>97.875</v>
      </c>
      <c r="AB439" s="8">
        <v>163.125</v>
      </c>
      <c r="AC439" s="8">
        <v>261</v>
      </c>
      <c r="AD439" s="8">
        <v>130.5</v>
      </c>
    </row>
    <row r="440" spans="8:30" x14ac:dyDescent="0.2">
      <c r="H440" s="6">
        <v>436</v>
      </c>
      <c r="I440" s="8">
        <v>65.399999999999991</v>
      </c>
      <c r="J440" s="8">
        <v>109</v>
      </c>
      <c r="K440" s="8">
        <v>174.4</v>
      </c>
      <c r="L440" s="8">
        <v>87.200000000000045</v>
      </c>
      <c r="M440" s="70"/>
      <c r="N440" s="8">
        <v>436</v>
      </c>
      <c r="O440" s="8">
        <v>98.1</v>
      </c>
      <c r="P440" s="8">
        <v>163.5</v>
      </c>
      <c r="Q440" s="8">
        <v>261.60000000000002</v>
      </c>
      <c r="R440" s="8">
        <v>130.80000000000007</v>
      </c>
      <c r="T440" s="9">
        <v>436</v>
      </c>
      <c r="U440" s="8">
        <v>65.399999999999991</v>
      </c>
      <c r="V440" s="8">
        <v>109</v>
      </c>
      <c r="W440" s="8">
        <v>174.4</v>
      </c>
      <c r="X440" s="8">
        <v>87.200000000000045</v>
      </c>
      <c r="Z440" s="9">
        <v>436</v>
      </c>
      <c r="AA440" s="8">
        <v>98.1</v>
      </c>
      <c r="AB440" s="8">
        <v>163.5</v>
      </c>
      <c r="AC440" s="8">
        <v>261.60000000000002</v>
      </c>
      <c r="AD440" s="8">
        <v>130.80000000000007</v>
      </c>
    </row>
    <row r="441" spans="8:30" x14ac:dyDescent="0.2">
      <c r="H441" s="6">
        <v>437</v>
      </c>
      <c r="I441" s="8">
        <v>65.55</v>
      </c>
      <c r="J441" s="8">
        <v>109.25</v>
      </c>
      <c r="K441" s="8">
        <v>174.8</v>
      </c>
      <c r="L441" s="8">
        <v>87.399999999999977</v>
      </c>
      <c r="M441" s="70"/>
      <c r="N441" s="8">
        <v>437</v>
      </c>
      <c r="O441" s="8">
        <v>98.324999999999989</v>
      </c>
      <c r="P441" s="8">
        <v>163.875</v>
      </c>
      <c r="Q441" s="8">
        <v>262.20000000000005</v>
      </c>
      <c r="R441" s="8">
        <v>131.09999999999997</v>
      </c>
      <c r="T441" s="9">
        <v>437</v>
      </c>
      <c r="U441" s="8">
        <v>65.55</v>
      </c>
      <c r="V441" s="8">
        <v>109.25</v>
      </c>
      <c r="W441" s="8">
        <v>174.8</v>
      </c>
      <c r="X441" s="8">
        <v>87.399999999999977</v>
      </c>
      <c r="Z441" s="9">
        <v>437</v>
      </c>
      <c r="AA441" s="8">
        <v>98.324999999999989</v>
      </c>
      <c r="AB441" s="8">
        <v>163.875</v>
      </c>
      <c r="AC441" s="8">
        <v>262.20000000000005</v>
      </c>
      <c r="AD441" s="8">
        <v>131.09999999999997</v>
      </c>
    </row>
    <row r="442" spans="8:30" x14ac:dyDescent="0.2">
      <c r="H442" s="6">
        <v>438</v>
      </c>
      <c r="I442" s="8">
        <v>65.7</v>
      </c>
      <c r="J442" s="8">
        <v>109.5</v>
      </c>
      <c r="K442" s="8">
        <v>175.20000000000002</v>
      </c>
      <c r="L442" s="8">
        <v>87.600000000000023</v>
      </c>
      <c r="M442" s="70"/>
      <c r="N442" s="8">
        <v>438</v>
      </c>
      <c r="O442" s="8">
        <v>98.550000000000011</v>
      </c>
      <c r="P442" s="8">
        <v>164.25</v>
      </c>
      <c r="Q442" s="8">
        <v>262.8</v>
      </c>
      <c r="R442" s="8">
        <v>131.40000000000003</v>
      </c>
      <c r="T442" s="9">
        <v>438</v>
      </c>
      <c r="U442" s="8">
        <v>65.7</v>
      </c>
      <c r="V442" s="8">
        <v>109.5</v>
      </c>
      <c r="W442" s="8">
        <v>175.20000000000002</v>
      </c>
      <c r="X442" s="8">
        <v>87.600000000000023</v>
      </c>
      <c r="Z442" s="9">
        <v>438</v>
      </c>
      <c r="AA442" s="8">
        <v>98.550000000000011</v>
      </c>
      <c r="AB442" s="8">
        <v>164.25</v>
      </c>
      <c r="AC442" s="8">
        <v>262.8</v>
      </c>
      <c r="AD442" s="8">
        <v>131.40000000000003</v>
      </c>
    </row>
    <row r="443" spans="8:30" x14ac:dyDescent="0.2">
      <c r="H443" s="6">
        <v>439</v>
      </c>
      <c r="I443" s="8">
        <v>65.849999999999994</v>
      </c>
      <c r="J443" s="8">
        <v>109.75</v>
      </c>
      <c r="K443" s="8">
        <v>175.60000000000002</v>
      </c>
      <c r="L443" s="8">
        <v>87.799999999999955</v>
      </c>
      <c r="M443" s="70"/>
      <c r="N443" s="8">
        <v>439</v>
      </c>
      <c r="O443" s="8">
        <v>98.774999999999991</v>
      </c>
      <c r="P443" s="8">
        <v>164.625</v>
      </c>
      <c r="Q443" s="8">
        <v>263.40000000000003</v>
      </c>
      <c r="R443" s="8">
        <v>131.69999999999993</v>
      </c>
      <c r="T443" s="9">
        <v>439</v>
      </c>
      <c r="U443" s="8">
        <v>65.849999999999994</v>
      </c>
      <c r="V443" s="8">
        <v>109.75</v>
      </c>
      <c r="W443" s="8">
        <v>175.60000000000002</v>
      </c>
      <c r="X443" s="8">
        <v>87.799999999999955</v>
      </c>
      <c r="Z443" s="9">
        <v>439</v>
      </c>
      <c r="AA443" s="8">
        <v>98.774999999999991</v>
      </c>
      <c r="AB443" s="8">
        <v>164.625</v>
      </c>
      <c r="AC443" s="8">
        <v>263.40000000000003</v>
      </c>
      <c r="AD443" s="8">
        <v>131.69999999999993</v>
      </c>
    </row>
    <row r="444" spans="8:30" x14ac:dyDescent="0.2">
      <c r="H444" s="6">
        <v>440</v>
      </c>
      <c r="I444" s="8">
        <v>66</v>
      </c>
      <c r="J444" s="8">
        <v>110</v>
      </c>
      <c r="K444" s="8">
        <v>176</v>
      </c>
      <c r="L444" s="8">
        <v>88</v>
      </c>
      <c r="M444" s="70"/>
      <c r="N444" s="8">
        <v>440</v>
      </c>
      <c r="O444" s="8">
        <v>99</v>
      </c>
      <c r="P444" s="8">
        <v>165</v>
      </c>
      <c r="Q444" s="8">
        <v>264</v>
      </c>
      <c r="R444" s="8">
        <v>132</v>
      </c>
      <c r="T444" s="9">
        <v>440</v>
      </c>
      <c r="U444" s="8">
        <v>66</v>
      </c>
      <c r="V444" s="8">
        <v>110</v>
      </c>
      <c r="W444" s="8">
        <v>176</v>
      </c>
      <c r="X444" s="8">
        <v>88</v>
      </c>
      <c r="Z444" s="9">
        <v>440</v>
      </c>
      <c r="AA444" s="8">
        <v>99</v>
      </c>
      <c r="AB444" s="8">
        <v>165</v>
      </c>
      <c r="AC444" s="8">
        <v>264</v>
      </c>
      <c r="AD444" s="8">
        <v>132</v>
      </c>
    </row>
    <row r="445" spans="8:30" x14ac:dyDescent="0.2">
      <c r="H445" s="6">
        <v>441</v>
      </c>
      <c r="I445" s="8">
        <v>66.149999999999991</v>
      </c>
      <c r="J445" s="8">
        <v>110.25</v>
      </c>
      <c r="K445" s="8">
        <v>176.4</v>
      </c>
      <c r="L445" s="8">
        <v>88.200000000000045</v>
      </c>
      <c r="M445" s="70"/>
      <c r="N445" s="8">
        <v>441</v>
      </c>
      <c r="O445" s="8">
        <v>99.224999999999994</v>
      </c>
      <c r="P445" s="8">
        <v>165.375</v>
      </c>
      <c r="Q445" s="8">
        <v>264.60000000000002</v>
      </c>
      <c r="R445" s="8">
        <v>132.30000000000007</v>
      </c>
      <c r="T445" s="9">
        <v>441</v>
      </c>
      <c r="U445" s="8">
        <v>66.149999999999991</v>
      </c>
      <c r="V445" s="8">
        <v>110.25</v>
      </c>
      <c r="W445" s="8">
        <v>176.4</v>
      </c>
      <c r="X445" s="8">
        <v>88.200000000000045</v>
      </c>
      <c r="Z445" s="9">
        <v>441</v>
      </c>
      <c r="AA445" s="8">
        <v>99.224999999999994</v>
      </c>
      <c r="AB445" s="8">
        <v>165.375</v>
      </c>
      <c r="AC445" s="8">
        <v>264.60000000000002</v>
      </c>
      <c r="AD445" s="8">
        <v>132.30000000000007</v>
      </c>
    </row>
    <row r="446" spans="8:30" x14ac:dyDescent="0.2">
      <c r="H446" s="6">
        <v>442</v>
      </c>
      <c r="I446" s="8">
        <v>66.3</v>
      </c>
      <c r="J446" s="8">
        <v>110.5</v>
      </c>
      <c r="K446" s="8">
        <v>176.8</v>
      </c>
      <c r="L446" s="8">
        <v>88.399999999999977</v>
      </c>
      <c r="M446" s="70"/>
      <c r="N446" s="8">
        <v>442</v>
      </c>
      <c r="O446" s="8">
        <v>99.449999999999989</v>
      </c>
      <c r="P446" s="8">
        <v>165.75</v>
      </c>
      <c r="Q446" s="8">
        <v>265.20000000000005</v>
      </c>
      <c r="R446" s="8">
        <v>132.59999999999997</v>
      </c>
      <c r="T446" s="9">
        <v>442</v>
      </c>
      <c r="U446" s="8">
        <v>66.3</v>
      </c>
      <c r="V446" s="8">
        <v>110.5</v>
      </c>
      <c r="W446" s="8">
        <v>176.8</v>
      </c>
      <c r="X446" s="8">
        <v>88.399999999999977</v>
      </c>
      <c r="Z446" s="9">
        <v>442</v>
      </c>
      <c r="AA446" s="8">
        <v>99.449999999999989</v>
      </c>
      <c r="AB446" s="8">
        <v>165.75</v>
      </c>
      <c r="AC446" s="8">
        <v>265.20000000000005</v>
      </c>
      <c r="AD446" s="8">
        <v>132.59999999999997</v>
      </c>
    </row>
    <row r="447" spans="8:30" x14ac:dyDescent="0.2">
      <c r="H447" s="6">
        <v>443</v>
      </c>
      <c r="I447" s="8">
        <v>66.45</v>
      </c>
      <c r="J447" s="8">
        <v>110.75</v>
      </c>
      <c r="K447" s="8">
        <v>177.20000000000002</v>
      </c>
      <c r="L447" s="8">
        <v>88.600000000000023</v>
      </c>
      <c r="M447" s="70"/>
      <c r="N447" s="8">
        <v>443</v>
      </c>
      <c r="O447" s="8">
        <v>99.675000000000011</v>
      </c>
      <c r="P447" s="8">
        <v>166.125</v>
      </c>
      <c r="Q447" s="8">
        <v>265.8</v>
      </c>
      <c r="R447" s="8">
        <v>132.90000000000003</v>
      </c>
      <c r="T447" s="9">
        <v>443</v>
      </c>
      <c r="U447" s="8">
        <v>66.45</v>
      </c>
      <c r="V447" s="8">
        <v>110.75</v>
      </c>
      <c r="W447" s="8">
        <v>177.20000000000002</v>
      </c>
      <c r="X447" s="8">
        <v>88.600000000000023</v>
      </c>
      <c r="Z447" s="9">
        <v>443</v>
      </c>
      <c r="AA447" s="8">
        <v>99.675000000000011</v>
      </c>
      <c r="AB447" s="8">
        <v>166.125</v>
      </c>
      <c r="AC447" s="8">
        <v>265.8</v>
      </c>
      <c r="AD447" s="8">
        <v>132.90000000000003</v>
      </c>
    </row>
    <row r="448" spans="8:30" x14ac:dyDescent="0.2">
      <c r="H448" s="6">
        <v>444</v>
      </c>
      <c r="I448" s="8">
        <v>66.599999999999994</v>
      </c>
      <c r="J448" s="8">
        <v>111</v>
      </c>
      <c r="K448" s="8">
        <v>177.60000000000002</v>
      </c>
      <c r="L448" s="8">
        <v>88.799999999999955</v>
      </c>
      <c r="M448" s="70"/>
      <c r="N448" s="8">
        <v>444</v>
      </c>
      <c r="O448" s="8">
        <v>99.899999999999991</v>
      </c>
      <c r="P448" s="8">
        <v>166.5</v>
      </c>
      <c r="Q448" s="8">
        <v>266.40000000000003</v>
      </c>
      <c r="R448" s="8">
        <v>133.19999999999993</v>
      </c>
      <c r="T448" s="9">
        <v>444</v>
      </c>
      <c r="U448" s="8">
        <v>66.599999999999994</v>
      </c>
      <c r="V448" s="8">
        <v>111</v>
      </c>
      <c r="W448" s="8">
        <v>177.60000000000002</v>
      </c>
      <c r="X448" s="8">
        <v>88.799999999999955</v>
      </c>
      <c r="Z448" s="9">
        <v>444</v>
      </c>
      <c r="AA448" s="8">
        <v>99.899999999999991</v>
      </c>
      <c r="AB448" s="8">
        <v>166.5</v>
      </c>
      <c r="AC448" s="8">
        <v>266.40000000000003</v>
      </c>
      <c r="AD448" s="8">
        <v>133.19999999999993</v>
      </c>
    </row>
    <row r="449" spans="8:30" x14ac:dyDescent="0.2">
      <c r="H449" s="6">
        <v>445</v>
      </c>
      <c r="I449" s="8">
        <v>66.75</v>
      </c>
      <c r="J449" s="8">
        <v>111.25</v>
      </c>
      <c r="K449" s="8">
        <v>178</v>
      </c>
      <c r="L449" s="8">
        <v>89</v>
      </c>
      <c r="M449" s="70"/>
      <c r="N449" s="8">
        <v>445</v>
      </c>
      <c r="O449" s="8">
        <v>100.125</v>
      </c>
      <c r="P449" s="8">
        <v>166.875</v>
      </c>
      <c r="Q449" s="8">
        <v>267</v>
      </c>
      <c r="R449" s="8">
        <v>133.5</v>
      </c>
      <c r="T449" s="9">
        <v>445</v>
      </c>
      <c r="U449" s="8">
        <v>66.75</v>
      </c>
      <c r="V449" s="8">
        <v>111.25</v>
      </c>
      <c r="W449" s="8">
        <v>178</v>
      </c>
      <c r="X449" s="8">
        <v>89</v>
      </c>
      <c r="Z449" s="9">
        <v>445</v>
      </c>
      <c r="AA449" s="8">
        <v>100.125</v>
      </c>
      <c r="AB449" s="8">
        <v>166.875</v>
      </c>
      <c r="AC449" s="8">
        <v>267</v>
      </c>
      <c r="AD449" s="8">
        <v>133.5</v>
      </c>
    </row>
    <row r="450" spans="8:30" x14ac:dyDescent="0.2">
      <c r="H450" s="6">
        <v>446</v>
      </c>
      <c r="I450" s="8">
        <v>66.899999999999991</v>
      </c>
      <c r="J450" s="8">
        <v>111.5</v>
      </c>
      <c r="K450" s="8">
        <v>178.4</v>
      </c>
      <c r="L450" s="8">
        <v>89.200000000000045</v>
      </c>
      <c r="M450" s="70"/>
      <c r="N450" s="8">
        <v>446</v>
      </c>
      <c r="O450" s="8">
        <v>100.35</v>
      </c>
      <c r="P450" s="8">
        <v>167.25</v>
      </c>
      <c r="Q450" s="8">
        <v>267.60000000000002</v>
      </c>
      <c r="R450" s="8">
        <v>133.80000000000007</v>
      </c>
      <c r="T450" s="9">
        <v>446</v>
      </c>
      <c r="U450" s="8">
        <v>66.899999999999991</v>
      </c>
      <c r="V450" s="8">
        <v>111.5</v>
      </c>
      <c r="W450" s="8">
        <v>178.4</v>
      </c>
      <c r="X450" s="8">
        <v>89.200000000000045</v>
      </c>
      <c r="Z450" s="9">
        <v>446</v>
      </c>
      <c r="AA450" s="8">
        <v>100.35</v>
      </c>
      <c r="AB450" s="8">
        <v>167.25</v>
      </c>
      <c r="AC450" s="8">
        <v>267.60000000000002</v>
      </c>
      <c r="AD450" s="8">
        <v>133.80000000000007</v>
      </c>
    </row>
    <row r="451" spans="8:30" x14ac:dyDescent="0.2">
      <c r="H451" s="6">
        <v>447</v>
      </c>
      <c r="I451" s="8">
        <v>67.05</v>
      </c>
      <c r="J451" s="8">
        <v>111.75</v>
      </c>
      <c r="K451" s="8">
        <v>178.8</v>
      </c>
      <c r="L451" s="8">
        <v>89.399999999999977</v>
      </c>
      <c r="M451" s="70"/>
      <c r="N451" s="8">
        <v>447</v>
      </c>
      <c r="O451" s="8">
        <v>100.57499999999999</v>
      </c>
      <c r="P451" s="8">
        <v>167.625</v>
      </c>
      <c r="Q451" s="8">
        <v>268.20000000000005</v>
      </c>
      <c r="R451" s="8">
        <v>134.09999999999997</v>
      </c>
      <c r="T451" s="9">
        <v>447</v>
      </c>
      <c r="U451" s="8">
        <v>67.05</v>
      </c>
      <c r="V451" s="8">
        <v>111.75</v>
      </c>
      <c r="W451" s="8">
        <v>178.8</v>
      </c>
      <c r="X451" s="8">
        <v>89.399999999999977</v>
      </c>
      <c r="Z451" s="9">
        <v>447</v>
      </c>
      <c r="AA451" s="8">
        <v>100.57499999999999</v>
      </c>
      <c r="AB451" s="8">
        <v>167.625</v>
      </c>
      <c r="AC451" s="8">
        <v>268.20000000000005</v>
      </c>
      <c r="AD451" s="8">
        <v>134.09999999999997</v>
      </c>
    </row>
    <row r="452" spans="8:30" x14ac:dyDescent="0.2">
      <c r="H452" s="6">
        <v>448</v>
      </c>
      <c r="I452" s="8">
        <v>67.2</v>
      </c>
      <c r="J452" s="8">
        <v>112</v>
      </c>
      <c r="K452" s="8">
        <v>179.20000000000002</v>
      </c>
      <c r="L452" s="8">
        <v>89.600000000000023</v>
      </c>
      <c r="M452" s="70"/>
      <c r="N452" s="8">
        <v>448</v>
      </c>
      <c r="O452" s="8">
        <v>100.80000000000001</v>
      </c>
      <c r="P452" s="8">
        <v>168</v>
      </c>
      <c r="Q452" s="8">
        <v>268.8</v>
      </c>
      <c r="R452" s="8">
        <v>134.40000000000003</v>
      </c>
      <c r="T452" s="9">
        <v>448</v>
      </c>
      <c r="U452" s="8">
        <v>67.2</v>
      </c>
      <c r="V452" s="8">
        <v>112</v>
      </c>
      <c r="W452" s="8">
        <v>179.20000000000002</v>
      </c>
      <c r="X452" s="8">
        <v>89.600000000000023</v>
      </c>
      <c r="Z452" s="9">
        <v>448</v>
      </c>
      <c r="AA452" s="8">
        <v>100.80000000000001</v>
      </c>
      <c r="AB452" s="8">
        <v>168</v>
      </c>
      <c r="AC452" s="8">
        <v>268.8</v>
      </c>
      <c r="AD452" s="8">
        <v>134.40000000000003</v>
      </c>
    </row>
    <row r="453" spans="8:30" x14ac:dyDescent="0.2">
      <c r="H453" s="6">
        <v>449</v>
      </c>
      <c r="I453" s="8">
        <v>67.349999999999994</v>
      </c>
      <c r="J453" s="8">
        <v>112.25</v>
      </c>
      <c r="K453" s="8">
        <v>179.60000000000002</v>
      </c>
      <c r="L453" s="8">
        <v>89.799999999999955</v>
      </c>
      <c r="M453" s="70"/>
      <c r="N453" s="8">
        <v>449</v>
      </c>
      <c r="O453" s="8">
        <v>101.02499999999999</v>
      </c>
      <c r="P453" s="8">
        <v>168.375</v>
      </c>
      <c r="Q453" s="8">
        <v>269.40000000000003</v>
      </c>
      <c r="R453" s="8">
        <v>134.69999999999993</v>
      </c>
      <c r="T453" s="9">
        <v>449</v>
      </c>
      <c r="U453" s="8">
        <v>67.349999999999994</v>
      </c>
      <c r="V453" s="8">
        <v>112.25</v>
      </c>
      <c r="W453" s="8">
        <v>179.60000000000002</v>
      </c>
      <c r="X453" s="8">
        <v>89.799999999999955</v>
      </c>
      <c r="Z453" s="9">
        <v>449</v>
      </c>
      <c r="AA453" s="8">
        <v>101.02499999999999</v>
      </c>
      <c r="AB453" s="8">
        <v>168.375</v>
      </c>
      <c r="AC453" s="8">
        <v>269.40000000000003</v>
      </c>
      <c r="AD453" s="8">
        <v>134.69999999999993</v>
      </c>
    </row>
    <row r="454" spans="8:30" x14ac:dyDescent="0.2">
      <c r="H454" s="6">
        <v>450</v>
      </c>
      <c r="I454" s="8">
        <v>67.5</v>
      </c>
      <c r="J454" s="8">
        <v>112.5</v>
      </c>
      <c r="K454" s="8">
        <v>180</v>
      </c>
      <c r="L454" s="8">
        <v>90</v>
      </c>
      <c r="M454" s="70"/>
      <c r="N454" s="8">
        <v>450</v>
      </c>
      <c r="O454" s="8">
        <v>101.25</v>
      </c>
      <c r="P454" s="8">
        <v>168.75</v>
      </c>
      <c r="Q454" s="8">
        <v>270</v>
      </c>
      <c r="R454" s="8">
        <v>135</v>
      </c>
      <c r="T454" s="9">
        <v>450</v>
      </c>
      <c r="U454" s="8">
        <v>67.5</v>
      </c>
      <c r="V454" s="8">
        <v>112.5</v>
      </c>
      <c r="W454" s="8">
        <v>180</v>
      </c>
      <c r="X454" s="8">
        <v>90</v>
      </c>
      <c r="Z454" s="9">
        <v>450</v>
      </c>
      <c r="AA454" s="8">
        <v>101.25</v>
      </c>
      <c r="AB454" s="8">
        <v>168.75</v>
      </c>
      <c r="AC454" s="8">
        <v>270</v>
      </c>
      <c r="AD454" s="8">
        <v>135</v>
      </c>
    </row>
    <row r="455" spans="8:30" x14ac:dyDescent="0.2">
      <c r="H455" s="6">
        <v>451</v>
      </c>
      <c r="I455" s="8">
        <v>67.649999999999991</v>
      </c>
      <c r="J455" s="8">
        <v>112.75</v>
      </c>
      <c r="K455" s="8">
        <v>180.4</v>
      </c>
      <c r="L455" s="8">
        <v>90.200000000000045</v>
      </c>
      <c r="M455" s="70"/>
      <c r="N455" s="8">
        <v>451</v>
      </c>
      <c r="O455" s="8">
        <v>101.47499999999999</v>
      </c>
      <c r="P455" s="8">
        <v>169.125</v>
      </c>
      <c r="Q455" s="8">
        <v>270.60000000000002</v>
      </c>
      <c r="R455" s="8">
        <v>135.30000000000007</v>
      </c>
      <c r="T455" s="9">
        <v>451</v>
      </c>
      <c r="U455" s="8">
        <v>67.649999999999991</v>
      </c>
      <c r="V455" s="8">
        <v>112.75</v>
      </c>
      <c r="W455" s="8">
        <v>180.4</v>
      </c>
      <c r="X455" s="8">
        <v>90.200000000000045</v>
      </c>
      <c r="Z455" s="9">
        <v>451</v>
      </c>
      <c r="AA455" s="8">
        <v>101.47499999999999</v>
      </c>
      <c r="AB455" s="8">
        <v>169.125</v>
      </c>
      <c r="AC455" s="8">
        <v>270.60000000000002</v>
      </c>
      <c r="AD455" s="8">
        <v>135.30000000000007</v>
      </c>
    </row>
    <row r="456" spans="8:30" x14ac:dyDescent="0.2">
      <c r="H456" s="6">
        <v>452</v>
      </c>
      <c r="I456" s="8">
        <v>67.8</v>
      </c>
      <c r="J456" s="8">
        <v>113</v>
      </c>
      <c r="K456" s="8">
        <v>180.8</v>
      </c>
      <c r="L456" s="8">
        <v>90.399999999999977</v>
      </c>
      <c r="M456" s="70"/>
      <c r="N456" s="8">
        <v>452</v>
      </c>
      <c r="O456" s="8">
        <v>101.69999999999999</v>
      </c>
      <c r="P456" s="8">
        <v>169.5</v>
      </c>
      <c r="Q456" s="8">
        <v>271.20000000000005</v>
      </c>
      <c r="R456" s="8">
        <v>135.59999999999997</v>
      </c>
      <c r="T456" s="9">
        <v>452</v>
      </c>
      <c r="U456" s="8">
        <v>67.8</v>
      </c>
      <c r="V456" s="8">
        <v>113</v>
      </c>
      <c r="W456" s="8">
        <v>180.8</v>
      </c>
      <c r="X456" s="8">
        <v>90.399999999999977</v>
      </c>
      <c r="Z456" s="9">
        <v>452</v>
      </c>
      <c r="AA456" s="8">
        <v>101.69999999999999</v>
      </c>
      <c r="AB456" s="8">
        <v>169.5</v>
      </c>
      <c r="AC456" s="8">
        <v>271.20000000000005</v>
      </c>
      <c r="AD456" s="8">
        <v>135.59999999999997</v>
      </c>
    </row>
    <row r="457" spans="8:30" x14ac:dyDescent="0.2">
      <c r="H457" s="6">
        <v>453</v>
      </c>
      <c r="I457" s="8">
        <v>67.95</v>
      </c>
      <c r="J457" s="8">
        <v>113.25</v>
      </c>
      <c r="K457" s="8">
        <v>181.20000000000002</v>
      </c>
      <c r="L457" s="8">
        <v>90.600000000000023</v>
      </c>
      <c r="M457" s="70"/>
      <c r="N457" s="8">
        <v>453</v>
      </c>
      <c r="O457" s="8">
        <v>101.92500000000001</v>
      </c>
      <c r="P457" s="8">
        <v>169.875</v>
      </c>
      <c r="Q457" s="8">
        <v>271.8</v>
      </c>
      <c r="R457" s="8">
        <v>135.90000000000003</v>
      </c>
      <c r="T457" s="9">
        <v>453</v>
      </c>
      <c r="U457" s="8">
        <v>67.95</v>
      </c>
      <c r="V457" s="8">
        <v>113.25</v>
      </c>
      <c r="W457" s="8">
        <v>181.20000000000002</v>
      </c>
      <c r="X457" s="8">
        <v>90.600000000000023</v>
      </c>
      <c r="Z457" s="9">
        <v>453</v>
      </c>
      <c r="AA457" s="8">
        <v>101.92500000000001</v>
      </c>
      <c r="AB457" s="8">
        <v>169.875</v>
      </c>
      <c r="AC457" s="8">
        <v>271.8</v>
      </c>
      <c r="AD457" s="8">
        <v>135.90000000000003</v>
      </c>
    </row>
    <row r="458" spans="8:30" x14ac:dyDescent="0.2">
      <c r="H458" s="6">
        <v>454</v>
      </c>
      <c r="I458" s="8">
        <v>68.099999999999994</v>
      </c>
      <c r="J458" s="8">
        <v>113.5</v>
      </c>
      <c r="K458" s="8">
        <v>181.60000000000002</v>
      </c>
      <c r="L458" s="8">
        <v>90.799999999999955</v>
      </c>
      <c r="M458" s="70"/>
      <c r="N458" s="8">
        <v>454</v>
      </c>
      <c r="O458" s="8">
        <v>102.14999999999999</v>
      </c>
      <c r="P458" s="8">
        <v>170.25</v>
      </c>
      <c r="Q458" s="8">
        <v>272.40000000000003</v>
      </c>
      <c r="R458" s="8">
        <v>136.19999999999993</v>
      </c>
      <c r="T458" s="9">
        <v>454</v>
      </c>
      <c r="U458" s="8">
        <v>68.099999999999994</v>
      </c>
      <c r="V458" s="8">
        <v>113.5</v>
      </c>
      <c r="W458" s="8">
        <v>181.60000000000002</v>
      </c>
      <c r="X458" s="8">
        <v>90.799999999999955</v>
      </c>
      <c r="Z458" s="9">
        <v>454</v>
      </c>
      <c r="AA458" s="8">
        <v>102.14999999999999</v>
      </c>
      <c r="AB458" s="8">
        <v>170.25</v>
      </c>
      <c r="AC458" s="8">
        <v>272.40000000000003</v>
      </c>
      <c r="AD458" s="8">
        <v>136.19999999999993</v>
      </c>
    </row>
    <row r="459" spans="8:30" x14ac:dyDescent="0.2">
      <c r="H459" s="6">
        <v>455</v>
      </c>
      <c r="I459" s="8">
        <v>68.25</v>
      </c>
      <c r="J459" s="8">
        <v>113.75</v>
      </c>
      <c r="K459" s="8">
        <v>182</v>
      </c>
      <c r="L459" s="8">
        <v>91</v>
      </c>
      <c r="M459" s="70"/>
      <c r="N459" s="8">
        <v>455</v>
      </c>
      <c r="O459" s="8">
        <v>102.375</v>
      </c>
      <c r="P459" s="8">
        <v>170.625</v>
      </c>
      <c r="Q459" s="8">
        <v>273</v>
      </c>
      <c r="R459" s="8">
        <v>136.5</v>
      </c>
      <c r="T459" s="9">
        <v>455</v>
      </c>
      <c r="U459" s="8">
        <v>68.25</v>
      </c>
      <c r="V459" s="8">
        <v>113.75</v>
      </c>
      <c r="W459" s="8">
        <v>182</v>
      </c>
      <c r="X459" s="8">
        <v>91</v>
      </c>
      <c r="Z459" s="9">
        <v>455</v>
      </c>
      <c r="AA459" s="8">
        <v>102.375</v>
      </c>
      <c r="AB459" s="8">
        <v>170.625</v>
      </c>
      <c r="AC459" s="8">
        <v>273</v>
      </c>
      <c r="AD459" s="8">
        <v>136.5</v>
      </c>
    </row>
    <row r="460" spans="8:30" x14ac:dyDescent="0.2">
      <c r="H460" s="6">
        <v>456</v>
      </c>
      <c r="I460" s="8">
        <v>68.399999999999991</v>
      </c>
      <c r="J460" s="8">
        <v>114</v>
      </c>
      <c r="K460" s="8">
        <v>182.4</v>
      </c>
      <c r="L460" s="8">
        <v>91.200000000000045</v>
      </c>
      <c r="M460" s="70"/>
      <c r="N460" s="8">
        <v>456</v>
      </c>
      <c r="O460" s="8">
        <v>102.6</v>
      </c>
      <c r="P460" s="8">
        <v>171</v>
      </c>
      <c r="Q460" s="8">
        <v>273.60000000000002</v>
      </c>
      <c r="R460" s="8">
        <v>136.80000000000007</v>
      </c>
      <c r="T460" s="9">
        <v>456</v>
      </c>
      <c r="U460" s="8">
        <v>68.399999999999991</v>
      </c>
      <c r="V460" s="8">
        <v>114</v>
      </c>
      <c r="W460" s="8">
        <v>182.4</v>
      </c>
      <c r="X460" s="8">
        <v>91.200000000000045</v>
      </c>
      <c r="Z460" s="9">
        <v>456</v>
      </c>
      <c r="AA460" s="8">
        <v>102.6</v>
      </c>
      <c r="AB460" s="8">
        <v>171</v>
      </c>
      <c r="AC460" s="8">
        <v>273.60000000000002</v>
      </c>
      <c r="AD460" s="8">
        <v>136.80000000000007</v>
      </c>
    </row>
    <row r="461" spans="8:30" x14ac:dyDescent="0.2">
      <c r="H461" s="6">
        <v>457</v>
      </c>
      <c r="I461" s="8">
        <v>68.55</v>
      </c>
      <c r="J461" s="8">
        <v>114.25</v>
      </c>
      <c r="K461" s="8">
        <v>182.8</v>
      </c>
      <c r="L461" s="8">
        <v>91.399999999999977</v>
      </c>
      <c r="M461" s="70"/>
      <c r="N461" s="8">
        <v>457</v>
      </c>
      <c r="O461" s="8">
        <v>102.82499999999999</v>
      </c>
      <c r="P461" s="8">
        <v>171.375</v>
      </c>
      <c r="Q461" s="8">
        <v>274.20000000000005</v>
      </c>
      <c r="R461" s="8">
        <v>137.09999999999997</v>
      </c>
      <c r="T461" s="9">
        <v>457</v>
      </c>
      <c r="U461" s="8">
        <v>68.55</v>
      </c>
      <c r="V461" s="8">
        <v>114.25</v>
      </c>
      <c r="W461" s="8">
        <v>182.8</v>
      </c>
      <c r="X461" s="8">
        <v>91.399999999999977</v>
      </c>
      <c r="Z461" s="9">
        <v>457</v>
      </c>
      <c r="AA461" s="8">
        <v>102.82499999999999</v>
      </c>
      <c r="AB461" s="8">
        <v>171.375</v>
      </c>
      <c r="AC461" s="8">
        <v>274.20000000000005</v>
      </c>
      <c r="AD461" s="8">
        <v>137.09999999999997</v>
      </c>
    </row>
    <row r="462" spans="8:30" x14ac:dyDescent="0.2">
      <c r="H462" s="6">
        <v>458</v>
      </c>
      <c r="I462" s="8">
        <v>68.7</v>
      </c>
      <c r="J462" s="8">
        <v>114.5</v>
      </c>
      <c r="K462" s="8">
        <v>183.20000000000002</v>
      </c>
      <c r="L462" s="8">
        <v>91.600000000000023</v>
      </c>
      <c r="M462" s="70"/>
      <c r="N462" s="8">
        <v>458</v>
      </c>
      <c r="O462" s="8">
        <v>103.05000000000001</v>
      </c>
      <c r="P462" s="8">
        <v>171.75</v>
      </c>
      <c r="Q462" s="8">
        <v>274.8</v>
      </c>
      <c r="R462" s="8">
        <v>137.40000000000003</v>
      </c>
      <c r="T462" s="9">
        <v>458</v>
      </c>
      <c r="U462" s="8">
        <v>68.7</v>
      </c>
      <c r="V462" s="8">
        <v>114.5</v>
      </c>
      <c r="W462" s="8">
        <v>183.20000000000002</v>
      </c>
      <c r="X462" s="8">
        <v>91.600000000000023</v>
      </c>
      <c r="Z462" s="9">
        <v>458</v>
      </c>
      <c r="AA462" s="8">
        <v>103.05000000000001</v>
      </c>
      <c r="AB462" s="8">
        <v>171.75</v>
      </c>
      <c r="AC462" s="8">
        <v>274.8</v>
      </c>
      <c r="AD462" s="8">
        <v>137.40000000000003</v>
      </c>
    </row>
    <row r="463" spans="8:30" x14ac:dyDescent="0.2">
      <c r="H463" s="6">
        <v>459</v>
      </c>
      <c r="I463" s="8">
        <v>68.849999999999994</v>
      </c>
      <c r="J463" s="8">
        <v>114.75</v>
      </c>
      <c r="K463" s="8">
        <v>183.60000000000002</v>
      </c>
      <c r="L463" s="8">
        <v>91.799999999999955</v>
      </c>
      <c r="M463" s="70"/>
      <c r="N463" s="8">
        <v>459</v>
      </c>
      <c r="O463" s="8">
        <v>103.27499999999999</v>
      </c>
      <c r="P463" s="8">
        <v>172.125</v>
      </c>
      <c r="Q463" s="8">
        <v>275.40000000000003</v>
      </c>
      <c r="R463" s="8">
        <v>137.69999999999993</v>
      </c>
      <c r="T463" s="9">
        <v>459</v>
      </c>
      <c r="U463" s="8">
        <v>68.849999999999994</v>
      </c>
      <c r="V463" s="8">
        <v>114.75</v>
      </c>
      <c r="W463" s="8">
        <v>183.60000000000002</v>
      </c>
      <c r="X463" s="8">
        <v>91.799999999999955</v>
      </c>
      <c r="Z463" s="9">
        <v>459</v>
      </c>
      <c r="AA463" s="8">
        <v>103.27499999999999</v>
      </c>
      <c r="AB463" s="8">
        <v>172.125</v>
      </c>
      <c r="AC463" s="8">
        <v>275.40000000000003</v>
      </c>
      <c r="AD463" s="8">
        <v>137.69999999999993</v>
      </c>
    </row>
    <row r="464" spans="8:30" x14ac:dyDescent="0.2">
      <c r="H464" s="6">
        <v>460</v>
      </c>
      <c r="I464" s="8">
        <v>69</v>
      </c>
      <c r="J464" s="8">
        <v>115</v>
      </c>
      <c r="K464" s="8">
        <v>184</v>
      </c>
      <c r="L464" s="8">
        <v>92</v>
      </c>
      <c r="M464" s="70"/>
      <c r="N464" s="8">
        <v>460</v>
      </c>
      <c r="O464" s="8">
        <v>103.5</v>
      </c>
      <c r="P464" s="8">
        <v>172.5</v>
      </c>
      <c r="Q464" s="8">
        <v>276</v>
      </c>
      <c r="R464" s="8">
        <v>138</v>
      </c>
      <c r="T464" s="9">
        <v>460</v>
      </c>
      <c r="U464" s="8">
        <v>69</v>
      </c>
      <c r="V464" s="8">
        <v>115</v>
      </c>
      <c r="W464" s="8">
        <v>184</v>
      </c>
      <c r="X464" s="8">
        <v>92</v>
      </c>
      <c r="Z464" s="9">
        <v>460</v>
      </c>
      <c r="AA464" s="8">
        <v>103.5</v>
      </c>
      <c r="AB464" s="8">
        <v>172.5</v>
      </c>
      <c r="AC464" s="8">
        <v>276</v>
      </c>
      <c r="AD464" s="8">
        <v>138</v>
      </c>
    </row>
    <row r="465" spans="8:30" x14ac:dyDescent="0.2">
      <c r="H465" s="6">
        <v>461</v>
      </c>
      <c r="I465" s="8">
        <v>69.149999999999991</v>
      </c>
      <c r="J465" s="8">
        <v>115.25</v>
      </c>
      <c r="K465" s="8">
        <v>184.4</v>
      </c>
      <c r="L465" s="8">
        <v>92.200000000000045</v>
      </c>
      <c r="M465" s="70"/>
      <c r="N465" s="8">
        <v>461</v>
      </c>
      <c r="O465" s="8">
        <v>103.72499999999999</v>
      </c>
      <c r="P465" s="8">
        <v>172.875</v>
      </c>
      <c r="Q465" s="8">
        <v>276.60000000000002</v>
      </c>
      <c r="R465" s="8">
        <v>138.30000000000007</v>
      </c>
      <c r="T465" s="9">
        <v>461</v>
      </c>
      <c r="U465" s="8">
        <v>69.149999999999991</v>
      </c>
      <c r="V465" s="8">
        <v>115.25</v>
      </c>
      <c r="W465" s="8">
        <v>184.4</v>
      </c>
      <c r="X465" s="8">
        <v>92.200000000000045</v>
      </c>
      <c r="Z465" s="9">
        <v>461</v>
      </c>
      <c r="AA465" s="8">
        <v>103.72499999999999</v>
      </c>
      <c r="AB465" s="8">
        <v>172.875</v>
      </c>
      <c r="AC465" s="8">
        <v>276.60000000000002</v>
      </c>
      <c r="AD465" s="8">
        <v>138.30000000000007</v>
      </c>
    </row>
    <row r="466" spans="8:30" x14ac:dyDescent="0.2">
      <c r="H466" s="6">
        <v>462</v>
      </c>
      <c r="I466" s="8">
        <v>69.3</v>
      </c>
      <c r="J466" s="8">
        <v>115.5</v>
      </c>
      <c r="K466" s="8">
        <v>184.8</v>
      </c>
      <c r="L466" s="8">
        <v>92.399999999999977</v>
      </c>
      <c r="M466" s="70"/>
      <c r="N466" s="8">
        <v>462</v>
      </c>
      <c r="O466" s="8">
        <v>103.94999999999999</v>
      </c>
      <c r="P466" s="8">
        <v>173.25</v>
      </c>
      <c r="Q466" s="8">
        <v>277.20000000000005</v>
      </c>
      <c r="R466" s="8">
        <v>138.59999999999997</v>
      </c>
      <c r="T466" s="9">
        <v>462</v>
      </c>
      <c r="U466" s="8">
        <v>69.3</v>
      </c>
      <c r="V466" s="8">
        <v>115.5</v>
      </c>
      <c r="W466" s="8">
        <v>184.8</v>
      </c>
      <c r="X466" s="8">
        <v>92.399999999999977</v>
      </c>
      <c r="Z466" s="9">
        <v>462</v>
      </c>
      <c r="AA466" s="8">
        <v>103.94999999999999</v>
      </c>
      <c r="AB466" s="8">
        <v>173.25</v>
      </c>
      <c r="AC466" s="8">
        <v>277.20000000000005</v>
      </c>
      <c r="AD466" s="8">
        <v>138.59999999999997</v>
      </c>
    </row>
    <row r="467" spans="8:30" x14ac:dyDescent="0.2">
      <c r="H467" s="6">
        <v>463</v>
      </c>
      <c r="I467" s="8">
        <v>69.45</v>
      </c>
      <c r="J467" s="8">
        <v>115.75</v>
      </c>
      <c r="K467" s="8">
        <v>185.20000000000002</v>
      </c>
      <c r="L467" s="8">
        <v>92.600000000000023</v>
      </c>
      <c r="M467" s="70"/>
      <c r="N467" s="8">
        <v>463</v>
      </c>
      <c r="O467" s="8">
        <v>104.17500000000001</v>
      </c>
      <c r="P467" s="8">
        <v>173.625</v>
      </c>
      <c r="Q467" s="8">
        <v>277.8</v>
      </c>
      <c r="R467" s="8">
        <v>138.90000000000003</v>
      </c>
      <c r="T467" s="9">
        <v>463</v>
      </c>
      <c r="U467" s="8">
        <v>69.45</v>
      </c>
      <c r="V467" s="8">
        <v>115.75</v>
      </c>
      <c r="W467" s="8">
        <v>185.20000000000002</v>
      </c>
      <c r="X467" s="8">
        <v>92.600000000000023</v>
      </c>
      <c r="Z467" s="9">
        <v>463</v>
      </c>
      <c r="AA467" s="8">
        <v>104.17500000000001</v>
      </c>
      <c r="AB467" s="8">
        <v>173.625</v>
      </c>
      <c r="AC467" s="8">
        <v>277.8</v>
      </c>
      <c r="AD467" s="8">
        <v>138.90000000000003</v>
      </c>
    </row>
    <row r="468" spans="8:30" x14ac:dyDescent="0.2">
      <c r="H468" s="6">
        <v>464</v>
      </c>
      <c r="I468" s="8">
        <v>69.599999999999994</v>
      </c>
      <c r="J468" s="8">
        <v>116</v>
      </c>
      <c r="K468" s="8">
        <v>185.60000000000002</v>
      </c>
      <c r="L468" s="8">
        <v>92.799999999999955</v>
      </c>
      <c r="M468" s="70"/>
      <c r="N468" s="8">
        <v>464</v>
      </c>
      <c r="O468" s="8">
        <v>104.39999999999999</v>
      </c>
      <c r="P468" s="8">
        <v>174</v>
      </c>
      <c r="Q468" s="8">
        <v>278.40000000000003</v>
      </c>
      <c r="R468" s="8">
        <v>139.19999999999993</v>
      </c>
      <c r="T468" s="9">
        <v>464</v>
      </c>
      <c r="U468" s="8">
        <v>69.599999999999994</v>
      </c>
      <c r="V468" s="8">
        <v>116</v>
      </c>
      <c r="W468" s="8">
        <v>185.60000000000002</v>
      </c>
      <c r="X468" s="8">
        <v>92.799999999999955</v>
      </c>
      <c r="Z468" s="9">
        <v>464</v>
      </c>
      <c r="AA468" s="8">
        <v>104.39999999999999</v>
      </c>
      <c r="AB468" s="8">
        <v>174</v>
      </c>
      <c r="AC468" s="8">
        <v>278.40000000000003</v>
      </c>
      <c r="AD468" s="8">
        <v>139.19999999999993</v>
      </c>
    </row>
    <row r="469" spans="8:30" x14ac:dyDescent="0.2">
      <c r="H469" s="6">
        <v>465</v>
      </c>
      <c r="I469" s="8">
        <v>69.75</v>
      </c>
      <c r="J469" s="8">
        <v>116.25</v>
      </c>
      <c r="K469" s="8">
        <v>186</v>
      </c>
      <c r="L469" s="8">
        <v>93</v>
      </c>
      <c r="M469" s="70"/>
      <c r="N469" s="8">
        <v>465</v>
      </c>
      <c r="O469" s="8">
        <v>104.625</v>
      </c>
      <c r="P469" s="8">
        <v>174.375</v>
      </c>
      <c r="Q469" s="8">
        <v>279</v>
      </c>
      <c r="R469" s="8">
        <v>139.5</v>
      </c>
      <c r="T469" s="9">
        <v>465</v>
      </c>
      <c r="U469" s="8">
        <v>69.75</v>
      </c>
      <c r="V469" s="8">
        <v>116.25</v>
      </c>
      <c r="W469" s="8">
        <v>186</v>
      </c>
      <c r="X469" s="8">
        <v>93</v>
      </c>
      <c r="Z469" s="9">
        <v>465</v>
      </c>
      <c r="AA469" s="8">
        <v>104.625</v>
      </c>
      <c r="AB469" s="8">
        <v>174.375</v>
      </c>
      <c r="AC469" s="8">
        <v>279</v>
      </c>
      <c r="AD469" s="8">
        <v>139.5</v>
      </c>
    </row>
    <row r="470" spans="8:30" x14ac:dyDescent="0.2">
      <c r="H470" s="6">
        <v>466</v>
      </c>
      <c r="I470" s="8">
        <v>69.899999999999991</v>
      </c>
      <c r="J470" s="8">
        <v>116.5</v>
      </c>
      <c r="K470" s="8">
        <v>186.4</v>
      </c>
      <c r="L470" s="8">
        <v>93.200000000000045</v>
      </c>
      <c r="M470" s="70"/>
      <c r="N470" s="8">
        <v>466</v>
      </c>
      <c r="O470" s="8">
        <v>104.85</v>
      </c>
      <c r="P470" s="8">
        <v>174.75</v>
      </c>
      <c r="Q470" s="8">
        <v>279.60000000000002</v>
      </c>
      <c r="R470" s="8">
        <v>139.80000000000007</v>
      </c>
      <c r="T470" s="9">
        <v>466</v>
      </c>
      <c r="U470" s="8">
        <v>69.899999999999991</v>
      </c>
      <c r="V470" s="8">
        <v>116.5</v>
      </c>
      <c r="W470" s="8">
        <v>186.4</v>
      </c>
      <c r="X470" s="8">
        <v>93.200000000000045</v>
      </c>
      <c r="Z470" s="9">
        <v>466</v>
      </c>
      <c r="AA470" s="8">
        <v>104.85</v>
      </c>
      <c r="AB470" s="8">
        <v>174.75</v>
      </c>
      <c r="AC470" s="8">
        <v>279.60000000000002</v>
      </c>
      <c r="AD470" s="8">
        <v>139.80000000000007</v>
      </c>
    </row>
    <row r="471" spans="8:30" x14ac:dyDescent="0.2">
      <c r="H471" s="6">
        <v>467</v>
      </c>
      <c r="I471" s="8">
        <v>70.05</v>
      </c>
      <c r="J471" s="8">
        <v>116.75</v>
      </c>
      <c r="K471" s="8">
        <v>186.8</v>
      </c>
      <c r="L471" s="8">
        <v>93.399999999999977</v>
      </c>
      <c r="M471" s="70"/>
      <c r="N471" s="8">
        <v>467</v>
      </c>
      <c r="O471" s="8">
        <v>105.07499999999999</v>
      </c>
      <c r="P471" s="8">
        <v>175.125</v>
      </c>
      <c r="Q471" s="8">
        <v>280.20000000000005</v>
      </c>
      <c r="R471" s="8">
        <v>140.09999999999997</v>
      </c>
      <c r="T471" s="9">
        <v>467</v>
      </c>
      <c r="U471" s="8">
        <v>70.05</v>
      </c>
      <c r="V471" s="8">
        <v>116.75</v>
      </c>
      <c r="W471" s="8">
        <v>186.8</v>
      </c>
      <c r="X471" s="8">
        <v>93.399999999999977</v>
      </c>
      <c r="Z471" s="9">
        <v>467</v>
      </c>
      <c r="AA471" s="8">
        <v>105.07499999999999</v>
      </c>
      <c r="AB471" s="8">
        <v>175.125</v>
      </c>
      <c r="AC471" s="8">
        <v>280.20000000000005</v>
      </c>
      <c r="AD471" s="8">
        <v>140.09999999999997</v>
      </c>
    </row>
    <row r="472" spans="8:30" x14ac:dyDescent="0.2">
      <c r="H472" s="6">
        <v>468</v>
      </c>
      <c r="I472" s="8">
        <v>70.2</v>
      </c>
      <c r="J472" s="8">
        <v>117</v>
      </c>
      <c r="K472" s="8">
        <v>187.20000000000002</v>
      </c>
      <c r="L472" s="8">
        <v>93.600000000000023</v>
      </c>
      <c r="M472" s="70"/>
      <c r="N472" s="8">
        <v>468</v>
      </c>
      <c r="O472" s="8">
        <v>105.30000000000001</v>
      </c>
      <c r="P472" s="8">
        <v>175.5</v>
      </c>
      <c r="Q472" s="8">
        <v>280.8</v>
      </c>
      <c r="R472" s="8">
        <v>140.40000000000003</v>
      </c>
      <c r="T472" s="9">
        <v>468</v>
      </c>
      <c r="U472" s="8">
        <v>70.2</v>
      </c>
      <c r="V472" s="8">
        <v>117</v>
      </c>
      <c r="W472" s="8">
        <v>187.20000000000002</v>
      </c>
      <c r="X472" s="8">
        <v>93.600000000000023</v>
      </c>
      <c r="Z472" s="9">
        <v>468</v>
      </c>
      <c r="AA472" s="8">
        <v>105.30000000000001</v>
      </c>
      <c r="AB472" s="8">
        <v>175.5</v>
      </c>
      <c r="AC472" s="8">
        <v>280.8</v>
      </c>
      <c r="AD472" s="8">
        <v>140.40000000000003</v>
      </c>
    </row>
    <row r="473" spans="8:30" x14ac:dyDescent="0.2">
      <c r="H473" s="6">
        <v>469</v>
      </c>
      <c r="I473" s="8">
        <v>70.349999999999994</v>
      </c>
      <c r="J473" s="8">
        <v>117.25</v>
      </c>
      <c r="K473" s="8">
        <v>187.60000000000002</v>
      </c>
      <c r="L473" s="8">
        <v>93.799999999999955</v>
      </c>
      <c r="M473" s="70"/>
      <c r="N473" s="8">
        <v>469</v>
      </c>
      <c r="O473" s="8">
        <v>105.52499999999999</v>
      </c>
      <c r="P473" s="8">
        <v>175.875</v>
      </c>
      <c r="Q473" s="8">
        <v>281.40000000000003</v>
      </c>
      <c r="R473" s="8">
        <v>140.69999999999993</v>
      </c>
      <c r="T473" s="9">
        <v>469</v>
      </c>
      <c r="U473" s="8">
        <v>70.349999999999994</v>
      </c>
      <c r="V473" s="8">
        <v>117.25</v>
      </c>
      <c r="W473" s="8">
        <v>187.60000000000002</v>
      </c>
      <c r="X473" s="8">
        <v>93.799999999999955</v>
      </c>
      <c r="Z473" s="9">
        <v>469</v>
      </c>
      <c r="AA473" s="8">
        <v>105.52499999999999</v>
      </c>
      <c r="AB473" s="8">
        <v>175.875</v>
      </c>
      <c r="AC473" s="8">
        <v>281.40000000000003</v>
      </c>
      <c r="AD473" s="8">
        <v>140.69999999999993</v>
      </c>
    </row>
    <row r="474" spans="8:30" x14ac:dyDescent="0.2">
      <c r="H474" s="6">
        <v>470</v>
      </c>
      <c r="I474" s="8">
        <v>70.5</v>
      </c>
      <c r="J474" s="8">
        <v>117.5</v>
      </c>
      <c r="K474" s="8">
        <v>188</v>
      </c>
      <c r="L474" s="8">
        <v>94</v>
      </c>
      <c r="M474" s="70"/>
      <c r="N474" s="8">
        <v>470</v>
      </c>
      <c r="O474" s="8">
        <v>105.75</v>
      </c>
      <c r="P474" s="8">
        <v>176.25</v>
      </c>
      <c r="Q474" s="8">
        <v>282</v>
      </c>
      <c r="R474" s="8">
        <v>141</v>
      </c>
      <c r="T474" s="9">
        <v>470</v>
      </c>
      <c r="U474" s="8">
        <v>70.5</v>
      </c>
      <c r="V474" s="8">
        <v>117.5</v>
      </c>
      <c r="W474" s="8">
        <v>188</v>
      </c>
      <c r="X474" s="8">
        <v>94</v>
      </c>
      <c r="Z474" s="9">
        <v>470</v>
      </c>
      <c r="AA474" s="8">
        <v>105.75</v>
      </c>
      <c r="AB474" s="8">
        <v>176.25</v>
      </c>
      <c r="AC474" s="8">
        <v>282</v>
      </c>
      <c r="AD474" s="8">
        <v>141</v>
      </c>
    </row>
    <row r="475" spans="8:30" x14ac:dyDescent="0.2">
      <c r="H475" s="6">
        <v>471</v>
      </c>
      <c r="I475" s="8">
        <v>70.649999999999991</v>
      </c>
      <c r="J475" s="8">
        <v>117.75</v>
      </c>
      <c r="K475" s="8">
        <v>188.4</v>
      </c>
      <c r="L475" s="8">
        <v>94.200000000000045</v>
      </c>
      <c r="M475" s="70"/>
      <c r="N475" s="8">
        <v>471</v>
      </c>
      <c r="O475" s="8">
        <v>105.97499999999999</v>
      </c>
      <c r="P475" s="8">
        <v>176.625</v>
      </c>
      <c r="Q475" s="8">
        <v>282.60000000000002</v>
      </c>
      <c r="R475" s="8">
        <v>141.30000000000007</v>
      </c>
      <c r="T475" s="9">
        <v>471</v>
      </c>
      <c r="U475" s="8">
        <v>70.649999999999991</v>
      </c>
      <c r="V475" s="8">
        <v>117.75</v>
      </c>
      <c r="W475" s="8">
        <v>188.4</v>
      </c>
      <c r="X475" s="8">
        <v>94.200000000000045</v>
      </c>
      <c r="Z475" s="9">
        <v>471</v>
      </c>
      <c r="AA475" s="8">
        <v>105.97499999999999</v>
      </c>
      <c r="AB475" s="8">
        <v>176.625</v>
      </c>
      <c r="AC475" s="8">
        <v>282.60000000000002</v>
      </c>
      <c r="AD475" s="8">
        <v>141.30000000000007</v>
      </c>
    </row>
    <row r="476" spans="8:30" x14ac:dyDescent="0.2">
      <c r="H476" s="6">
        <v>472</v>
      </c>
      <c r="I476" s="8">
        <v>70.8</v>
      </c>
      <c r="J476" s="8">
        <v>118</v>
      </c>
      <c r="K476" s="8">
        <v>188.8</v>
      </c>
      <c r="L476" s="8">
        <v>94.399999999999977</v>
      </c>
      <c r="M476" s="70"/>
      <c r="N476" s="8">
        <v>472</v>
      </c>
      <c r="O476" s="8">
        <v>106.19999999999999</v>
      </c>
      <c r="P476" s="8">
        <v>177</v>
      </c>
      <c r="Q476" s="8">
        <v>283.20000000000005</v>
      </c>
      <c r="R476" s="8">
        <v>141.59999999999997</v>
      </c>
      <c r="T476" s="9">
        <v>472</v>
      </c>
      <c r="U476" s="8">
        <v>70.8</v>
      </c>
      <c r="V476" s="8">
        <v>118</v>
      </c>
      <c r="W476" s="8">
        <v>188.8</v>
      </c>
      <c r="X476" s="8">
        <v>94.399999999999977</v>
      </c>
      <c r="Z476" s="9">
        <v>472</v>
      </c>
      <c r="AA476" s="8">
        <v>106.19999999999999</v>
      </c>
      <c r="AB476" s="8">
        <v>177</v>
      </c>
      <c r="AC476" s="8">
        <v>283.20000000000005</v>
      </c>
      <c r="AD476" s="8">
        <v>141.59999999999997</v>
      </c>
    </row>
    <row r="477" spans="8:30" x14ac:dyDescent="0.2">
      <c r="H477" s="6">
        <v>473</v>
      </c>
      <c r="I477" s="8">
        <v>70.95</v>
      </c>
      <c r="J477" s="8">
        <v>118.25</v>
      </c>
      <c r="K477" s="8">
        <v>189.20000000000002</v>
      </c>
      <c r="L477" s="8">
        <v>94.600000000000023</v>
      </c>
      <c r="M477" s="70"/>
      <c r="N477" s="8">
        <v>473</v>
      </c>
      <c r="O477" s="8">
        <v>106.42500000000001</v>
      </c>
      <c r="P477" s="8">
        <v>177.375</v>
      </c>
      <c r="Q477" s="8">
        <v>283.8</v>
      </c>
      <c r="R477" s="8">
        <v>141.90000000000003</v>
      </c>
      <c r="T477" s="9">
        <v>473</v>
      </c>
      <c r="U477" s="8">
        <v>70.95</v>
      </c>
      <c r="V477" s="8">
        <v>118.25</v>
      </c>
      <c r="W477" s="8">
        <v>189.20000000000002</v>
      </c>
      <c r="X477" s="8">
        <v>94.600000000000023</v>
      </c>
      <c r="Z477" s="9">
        <v>473</v>
      </c>
      <c r="AA477" s="8">
        <v>106.42500000000001</v>
      </c>
      <c r="AB477" s="8">
        <v>177.375</v>
      </c>
      <c r="AC477" s="8">
        <v>283.8</v>
      </c>
      <c r="AD477" s="8">
        <v>141.90000000000003</v>
      </c>
    </row>
    <row r="478" spans="8:30" x14ac:dyDescent="0.2">
      <c r="H478" s="6">
        <v>474</v>
      </c>
      <c r="I478" s="8">
        <v>71.099999999999994</v>
      </c>
      <c r="J478" s="8">
        <v>118.5</v>
      </c>
      <c r="K478" s="8">
        <v>189.60000000000002</v>
      </c>
      <c r="L478" s="8">
        <v>94.799999999999955</v>
      </c>
      <c r="M478" s="70"/>
      <c r="N478" s="8">
        <v>474</v>
      </c>
      <c r="O478" s="8">
        <v>106.64999999999999</v>
      </c>
      <c r="P478" s="8">
        <v>177.75</v>
      </c>
      <c r="Q478" s="8">
        <v>284.40000000000003</v>
      </c>
      <c r="R478" s="8">
        <v>142.19999999999993</v>
      </c>
      <c r="T478" s="9">
        <v>474</v>
      </c>
      <c r="U478" s="8">
        <v>71.099999999999994</v>
      </c>
      <c r="V478" s="8">
        <v>118.5</v>
      </c>
      <c r="W478" s="8">
        <v>189.60000000000002</v>
      </c>
      <c r="X478" s="8">
        <v>94.799999999999955</v>
      </c>
      <c r="Z478" s="9">
        <v>474</v>
      </c>
      <c r="AA478" s="8">
        <v>106.64999999999999</v>
      </c>
      <c r="AB478" s="8">
        <v>177.75</v>
      </c>
      <c r="AC478" s="8">
        <v>284.40000000000003</v>
      </c>
      <c r="AD478" s="8">
        <v>142.19999999999993</v>
      </c>
    </row>
    <row r="479" spans="8:30" x14ac:dyDescent="0.2">
      <c r="H479" s="6">
        <v>475</v>
      </c>
      <c r="I479" s="8">
        <v>71.25</v>
      </c>
      <c r="J479" s="8">
        <v>118.75</v>
      </c>
      <c r="K479" s="8">
        <v>190</v>
      </c>
      <c r="L479" s="8">
        <v>95</v>
      </c>
      <c r="M479" s="70"/>
      <c r="N479" s="8">
        <v>475</v>
      </c>
      <c r="O479" s="8">
        <v>106.875</v>
      </c>
      <c r="P479" s="8">
        <v>178.125</v>
      </c>
      <c r="Q479" s="8">
        <v>285</v>
      </c>
      <c r="R479" s="8">
        <v>142.5</v>
      </c>
      <c r="T479" s="9">
        <v>475</v>
      </c>
      <c r="U479" s="8">
        <v>71.25</v>
      </c>
      <c r="V479" s="8">
        <v>118.75</v>
      </c>
      <c r="W479" s="8">
        <v>190</v>
      </c>
      <c r="X479" s="8">
        <v>95</v>
      </c>
      <c r="Z479" s="9">
        <v>475</v>
      </c>
      <c r="AA479" s="8">
        <v>106.875</v>
      </c>
      <c r="AB479" s="8">
        <v>178.125</v>
      </c>
      <c r="AC479" s="8">
        <v>285</v>
      </c>
      <c r="AD479" s="8">
        <v>142.5</v>
      </c>
    </row>
    <row r="480" spans="8:30" x14ac:dyDescent="0.2">
      <c r="H480" s="6">
        <v>476</v>
      </c>
      <c r="I480" s="8">
        <v>71.399999999999991</v>
      </c>
      <c r="J480" s="8">
        <v>119</v>
      </c>
      <c r="K480" s="8">
        <v>190.4</v>
      </c>
      <c r="L480" s="8">
        <v>95.200000000000045</v>
      </c>
      <c r="M480" s="70"/>
      <c r="N480" s="8">
        <v>476</v>
      </c>
      <c r="O480" s="8">
        <v>107.1</v>
      </c>
      <c r="P480" s="8">
        <v>178.5</v>
      </c>
      <c r="Q480" s="8">
        <v>285.60000000000002</v>
      </c>
      <c r="R480" s="8">
        <v>142.80000000000007</v>
      </c>
      <c r="T480" s="9">
        <v>476</v>
      </c>
      <c r="U480" s="8">
        <v>71.399999999999991</v>
      </c>
      <c r="V480" s="8">
        <v>119</v>
      </c>
      <c r="W480" s="8">
        <v>190.4</v>
      </c>
      <c r="X480" s="8">
        <v>95.200000000000045</v>
      </c>
      <c r="Z480" s="9">
        <v>476</v>
      </c>
      <c r="AA480" s="8">
        <v>107.1</v>
      </c>
      <c r="AB480" s="8">
        <v>178.5</v>
      </c>
      <c r="AC480" s="8">
        <v>285.60000000000002</v>
      </c>
      <c r="AD480" s="8">
        <v>142.80000000000007</v>
      </c>
    </row>
    <row r="481" spans="8:30" x14ac:dyDescent="0.2">
      <c r="H481" s="6">
        <v>477</v>
      </c>
      <c r="I481" s="8">
        <v>71.55</v>
      </c>
      <c r="J481" s="8">
        <v>119.25</v>
      </c>
      <c r="K481" s="8">
        <v>190.8</v>
      </c>
      <c r="L481" s="8">
        <v>95.399999999999977</v>
      </c>
      <c r="M481" s="70"/>
      <c r="N481" s="8">
        <v>477</v>
      </c>
      <c r="O481" s="8">
        <v>107.32499999999999</v>
      </c>
      <c r="P481" s="8">
        <v>178.875</v>
      </c>
      <c r="Q481" s="8">
        <v>286.20000000000005</v>
      </c>
      <c r="R481" s="8">
        <v>143.09999999999997</v>
      </c>
      <c r="T481" s="9">
        <v>477</v>
      </c>
      <c r="U481" s="8">
        <v>71.55</v>
      </c>
      <c r="V481" s="8">
        <v>119.25</v>
      </c>
      <c r="W481" s="8">
        <v>190.8</v>
      </c>
      <c r="X481" s="8">
        <v>95.399999999999977</v>
      </c>
      <c r="Z481" s="9">
        <v>477</v>
      </c>
      <c r="AA481" s="8">
        <v>107.32499999999999</v>
      </c>
      <c r="AB481" s="8">
        <v>178.875</v>
      </c>
      <c r="AC481" s="8">
        <v>286.20000000000005</v>
      </c>
      <c r="AD481" s="8">
        <v>143.09999999999997</v>
      </c>
    </row>
    <row r="482" spans="8:30" x14ac:dyDescent="0.2">
      <c r="H482" s="6">
        <v>478</v>
      </c>
      <c r="I482" s="8">
        <v>71.7</v>
      </c>
      <c r="J482" s="8">
        <v>119.5</v>
      </c>
      <c r="K482" s="8">
        <v>191.20000000000002</v>
      </c>
      <c r="L482" s="8">
        <v>95.600000000000023</v>
      </c>
      <c r="M482" s="70"/>
      <c r="N482" s="8">
        <v>478</v>
      </c>
      <c r="O482" s="8">
        <v>107.55000000000001</v>
      </c>
      <c r="P482" s="8">
        <v>179.25</v>
      </c>
      <c r="Q482" s="8">
        <v>286.8</v>
      </c>
      <c r="R482" s="8">
        <v>143.40000000000003</v>
      </c>
      <c r="T482" s="9">
        <v>478</v>
      </c>
      <c r="U482" s="8">
        <v>71.7</v>
      </c>
      <c r="V482" s="8">
        <v>119.5</v>
      </c>
      <c r="W482" s="8">
        <v>191.20000000000002</v>
      </c>
      <c r="X482" s="8">
        <v>95.600000000000023</v>
      </c>
      <c r="Z482" s="9">
        <v>478</v>
      </c>
      <c r="AA482" s="8">
        <v>107.55000000000001</v>
      </c>
      <c r="AB482" s="8">
        <v>179.25</v>
      </c>
      <c r="AC482" s="8">
        <v>286.8</v>
      </c>
      <c r="AD482" s="8">
        <v>143.40000000000003</v>
      </c>
    </row>
    <row r="483" spans="8:30" x14ac:dyDescent="0.2">
      <c r="H483" s="6">
        <v>479</v>
      </c>
      <c r="I483" s="8">
        <v>71.849999999999994</v>
      </c>
      <c r="J483" s="8">
        <v>119.75</v>
      </c>
      <c r="K483" s="8">
        <v>191.60000000000002</v>
      </c>
      <c r="L483" s="8">
        <v>95.799999999999955</v>
      </c>
      <c r="M483" s="70"/>
      <c r="N483" s="8">
        <v>479</v>
      </c>
      <c r="O483" s="8">
        <v>107.77499999999999</v>
      </c>
      <c r="P483" s="8">
        <v>179.625</v>
      </c>
      <c r="Q483" s="8">
        <v>287.40000000000003</v>
      </c>
      <c r="R483" s="8">
        <v>143.69999999999993</v>
      </c>
      <c r="T483" s="9">
        <v>479</v>
      </c>
      <c r="U483" s="8">
        <v>71.849999999999994</v>
      </c>
      <c r="V483" s="8">
        <v>119.75</v>
      </c>
      <c r="W483" s="8">
        <v>191.60000000000002</v>
      </c>
      <c r="X483" s="8">
        <v>95.799999999999955</v>
      </c>
      <c r="Z483" s="9">
        <v>479</v>
      </c>
      <c r="AA483" s="8">
        <v>107.77499999999999</v>
      </c>
      <c r="AB483" s="8">
        <v>179.625</v>
      </c>
      <c r="AC483" s="8">
        <v>287.40000000000003</v>
      </c>
      <c r="AD483" s="8">
        <v>143.69999999999993</v>
      </c>
    </row>
    <row r="484" spans="8:30" x14ac:dyDescent="0.2">
      <c r="H484" s="6">
        <v>480</v>
      </c>
      <c r="I484" s="8">
        <v>72</v>
      </c>
      <c r="J484" s="8">
        <v>120</v>
      </c>
      <c r="K484" s="8">
        <v>192</v>
      </c>
      <c r="L484" s="8">
        <v>96</v>
      </c>
      <c r="M484" s="70"/>
      <c r="N484" s="8">
        <v>480</v>
      </c>
      <c r="O484" s="8">
        <v>108</v>
      </c>
      <c r="P484" s="8">
        <v>180</v>
      </c>
      <c r="Q484" s="8">
        <v>288</v>
      </c>
      <c r="R484" s="8">
        <v>144</v>
      </c>
      <c r="T484" s="9">
        <v>480</v>
      </c>
      <c r="U484" s="8">
        <v>72</v>
      </c>
      <c r="V484" s="8">
        <v>120</v>
      </c>
      <c r="W484" s="8">
        <v>192</v>
      </c>
      <c r="X484" s="8">
        <v>96</v>
      </c>
      <c r="Z484" s="9">
        <v>480</v>
      </c>
      <c r="AA484" s="8">
        <v>108</v>
      </c>
      <c r="AB484" s="8">
        <v>180</v>
      </c>
      <c r="AC484" s="8">
        <v>288</v>
      </c>
      <c r="AD484" s="8">
        <v>144</v>
      </c>
    </row>
    <row r="485" spans="8:30" x14ac:dyDescent="0.2">
      <c r="H485" s="6">
        <v>481</v>
      </c>
      <c r="I485" s="8">
        <v>72.149999999999991</v>
      </c>
      <c r="J485" s="8">
        <v>120.25</v>
      </c>
      <c r="K485" s="8">
        <v>192.4</v>
      </c>
      <c r="L485" s="8">
        <v>96.200000000000045</v>
      </c>
      <c r="M485" s="70"/>
      <c r="N485" s="8">
        <v>481</v>
      </c>
      <c r="O485" s="8">
        <v>108.22499999999999</v>
      </c>
      <c r="P485" s="8">
        <v>180.375</v>
      </c>
      <c r="Q485" s="8">
        <v>288.60000000000002</v>
      </c>
      <c r="R485" s="8">
        <v>144.30000000000007</v>
      </c>
      <c r="T485" s="9">
        <v>481</v>
      </c>
      <c r="U485" s="8">
        <v>72.149999999999991</v>
      </c>
      <c r="V485" s="8">
        <v>120.25</v>
      </c>
      <c r="W485" s="8">
        <v>192.4</v>
      </c>
      <c r="X485" s="8">
        <v>96.200000000000045</v>
      </c>
      <c r="Z485" s="9">
        <v>481</v>
      </c>
      <c r="AA485" s="8">
        <v>108.22499999999999</v>
      </c>
      <c r="AB485" s="8">
        <v>180.375</v>
      </c>
      <c r="AC485" s="8">
        <v>288.60000000000002</v>
      </c>
      <c r="AD485" s="8">
        <v>144.30000000000007</v>
      </c>
    </row>
    <row r="486" spans="8:30" x14ac:dyDescent="0.2">
      <c r="H486" s="6">
        <v>482</v>
      </c>
      <c r="I486" s="8">
        <v>72.3</v>
      </c>
      <c r="J486" s="8">
        <v>120.5</v>
      </c>
      <c r="K486" s="8">
        <v>192.8</v>
      </c>
      <c r="L486" s="8">
        <v>96.399999999999977</v>
      </c>
      <c r="M486" s="70"/>
      <c r="N486" s="8">
        <v>482</v>
      </c>
      <c r="O486" s="8">
        <v>108.44999999999999</v>
      </c>
      <c r="P486" s="8">
        <v>180.75</v>
      </c>
      <c r="Q486" s="8">
        <v>289.20000000000005</v>
      </c>
      <c r="R486" s="8">
        <v>144.59999999999997</v>
      </c>
      <c r="T486" s="9">
        <v>482</v>
      </c>
      <c r="U486" s="8">
        <v>72.3</v>
      </c>
      <c r="V486" s="8">
        <v>120.5</v>
      </c>
      <c r="W486" s="8">
        <v>192.8</v>
      </c>
      <c r="X486" s="8">
        <v>96.399999999999977</v>
      </c>
      <c r="Z486" s="9">
        <v>482</v>
      </c>
      <c r="AA486" s="8">
        <v>108.44999999999999</v>
      </c>
      <c r="AB486" s="8">
        <v>180.75</v>
      </c>
      <c r="AC486" s="8">
        <v>289.20000000000005</v>
      </c>
      <c r="AD486" s="8">
        <v>144.59999999999997</v>
      </c>
    </row>
    <row r="487" spans="8:30" x14ac:dyDescent="0.2">
      <c r="H487" s="6">
        <v>483</v>
      </c>
      <c r="I487" s="8">
        <v>72.45</v>
      </c>
      <c r="J487" s="8">
        <v>120.75</v>
      </c>
      <c r="K487" s="8">
        <v>193.20000000000002</v>
      </c>
      <c r="L487" s="8">
        <v>96.600000000000023</v>
      </c>
      <c r="M487" s="70"/>
      <c r="N487" s="8">
        <v>483</v>
      </c>
      <c r="O487" s="8">
        <v>108.67500000000001</v>
      </c>
      <c r="P487" s="8">
        <v>181.125</v>
      </c>
      <c r="Q487" s="8">
        <v>289.8</v>
      </c>
      <c r="R487" s="8">
        <v>144.90000000000003</v>
      </c>
      <c r="T487" s="9">
        <v>483</v>
      </c>
      <c r="U487" s="8">
        <v>72.45</v>
      </c>
      <c r="V487" s="8">
        <v>120.75</v>
      </c>
      <c r="W487" s="8">
        <v>193.20000000000002</v>
      </c>
      <c r="X487" s="8">
        <v>96.600000000000023</v>
      </c>
      <c r="Z487" s="9">
        <v>483</v>
      </c>
      <c r="AA487" s="8">
        <v>108.67500000000001</v>
      </c>
      <c r="AB487" s="8">
        <v>181.125</v>
      </c>
      <c r="AC487" s="8">
        <v>289.8</v>
      </c>
      <c r="AD487" s="8">
        <v>144.90000000000003</v>
      </c>
    </row>
    <row r="488" spans="8:30" x14ac:dyDescent="0.2">
      <c r="H488" s="6">
        <v>484</v>
      </c>
      <c r="I488" s="8">
        <v>72.599999999999994</v>
      </c>
      <c r="J488" s="8">
        <v>121</v>
      </c>
      <c r="K488" s="8">
        <v>193.60000000000002</v>
      </c>
      <c r="L488" s="8">
        <v>96.799999999999955</v>
      </c>
      <c r="M488" s="70"/>
      <c r="N488" s="8">
        <v>484</v>
      </c>
      <c r="O488" s="8">
        <v>108.89999999999999</v>
      </c>
      <c r="P488" s="8">
        <v>181.5</v>
      </c>
      <c r="Q488" s="8">
        <v>290.40000000000003</v>
      </c>
      <c r="R488" s="8">
        <v>145.19999999999993</v>
      </c>
      <c r="T488" s="9">
        <v>484</v>
      </c>
      <c r="U488" s="8">
        <v>72.599999999999994</v>
      </c>
      <c r="V488" s="8">
        <v>121</v>
      </c>
      <c r="W488" s="8">
        <v>193.60000000000002</v>
      </c>
      <c r="X488" s="8">
        <v>96.799999999999955</v>
      </c>
      <c r="Z488" s="9">
        <v>484</v>
      </c>
      <c r="AA488" s="8">
        <v>108.89999999999999</v>
      </c>
      <c r="AB488" s="8">
        <v>181.5</v>
      </c>
      <c r="AC488" s="8">
        <v>290.40000000000003</v>
      </c>
      <c r="AD488" s="8">
        <v>145.19999999999993</v>
      </c>
    </row>
    <row r="489" spans="8:30" x14ac:dyDescent="0.2">
      <c r="H489" s="6">
        <v>485</v>
      </c>
      <c r="I489" s="8">
        <v>72.75</v>
      </c>
      <c r="J489" s="8">
        <v>121.25</v>
      </c>
      <c r="K489" s="8">
        <v>194</v>
      </c>
      <c r="L489" s="8">
        <v>97</v>
      </c>
      <c r="M489" s="70"/>
      <c r="N489" s="8">
        <v>485</v>
      </c>
      <c r="O489" s="8">
        <v>109.125</v>
      </c>
      <c r="P489" s="8">
        <v>181.875</v>
      </c>
      <c r="Q489" s="8">
        <v>291</v>
      </c>
      <c r="R489" s="8">
        <v>145.5</v>
      </c>
      <c r="T489" s="9">
        <v>485</v>
      </c>
      <c r="U489" s="8">
        <v>72.75</v>
      </c>
      <c r="V489" s="8">
        <v>121.25</v>
      </c>
      <c r="W489" s="8">
        <v>194</v>
      </c>
      <c r="X489" s="8">
        <v>97</v>
      </c>
      <c r="Z489" s="9">
        <v>485</v>
      </c>
      <c r="AA489" s="8">
        <v>109.125</v>
      </c>
      <c r="AB489" s="8">
        <v>181.875</v>
      </c>
      <c r="AC489" s="8">
        <v>291</v>
      </c>
      <c r="AD489" s="8">
        <v>145.5</v>
      </c>
    </row>
    <row r="490" spans="8:30" x14ac:dyDescent="0.2">
      <c r="H490" s="6">
        <v>486</v>
      </c>
      <c r="I490" s="8">
        <v>72.899999999999991</v>
      </c>
      <c r="J490" s="8">
        <v>121.5</v>
      </c>
      <c r="K490" s="8">
        <v>194.4</v>
      </c>
      <c r="L490" s="8">
        <v>97.200000000000045</v>
      </c>
      <c r="M490" s="70"/>
      <c r="N490" s="8">
        <v>486</v>
      </c>
      <c r="O490" s="8">
        <v>109.35</v>
      </c>
      <c r="P490" s="8">
        <v>182.25</v>
      </c>
      <c r="Q490" s="8">
        <v>291.60000000000002</v>
      </c>
      <c r="R490" s="8">
        <v>145.80000000000007</v>
      </c>
      <c r="T490" s="9">
        <v>486</v>
      </c>
      <c r="U490" s="8">
        <v>72.899999999999991</v>
      </c>
      <c r="V490" s="8">
        <v>121.5</v>
      </c>
      <c r="W490" s="8">
        <v>194.4</v>
      </c>
      <c r="X490" s="8">
        <v>97.200000000000045</v>
      </c>
      <c r="Z490" s="9">
        <v>486</v>
      </c>
      <c r="AA490" s="8">
        <v>109.35</v>
      </c>
      <c r="AB490" s="8">
        <v>182.25</v>
      </c>
      <c r="AC490" s="8">
        <v>291.60000000000002</v>
      </c>
      <c r="AD490" s="8">
        <v>145.80000000000007</v>
      </c>
    </row>
    <row r="491" spans="8:30" x14ac:dyDescent="0.2">
      <c r="H491" s="6">
        <v>487</v>
      </c>
      <c r="I491" s="8">
        <v>73.05</v>
      </c>
      <c r="J491" s="8">
        <v>121.75</v>
      </c>
      <c r="K491" s="8">
        <v>194.8</v>
      </c>
      <c r="L491" s="8">
        <v>97.399999999999977</v>
      </c>
      <c r="M491" s="70"/>
      <c r="N491" s="8">
        <v>487</v>
      </c>
      <c r="O491" s="8">
        <v>109.57499999999999</v>
      </c>
      <c r="P491" s="8">
        <v>182.625</v>
      </c>
      <c r="Q491" s="8">
        <v>292.20000000000005</v>
      </c>
      <c r="R491" s="8">
        <v>146.09999999999997</v>
      </c>
      <c r="T491" s="9">
        <v>487</v>
      </c>
      <c r="U491" s="8">
        <v>73.05</v>
      </c>
      <c r="V491" s="8">
        <v>121.75</v>
      </c>
      <c r="W491" s="8">
        <v>194.8</v>
      </c>
      <c r="X491" s="8">
        <v>97.399999999999977</v>
      </c>
      <c r="Z491" s="9">
        <v>487</v>
      </c>
      <c r="AA491" s="8">
        <v>109.57499999999999</v>
      </c>
      <c r="AB491" s="8">
        <v>182.625</v>
      </c>
      <c r="AC491" s="8">
        <v>292.20000000000005</v>
      </c>
      <c r="AD491" s="8">
        <v>146.09999999999997</v>
      </c>
    </row>
    <row r="492" spans="8:30" x14ac:dyDescent="0.2">
      <c r="H492" s="6">
        <v>488</v>
      </c>
      <c r="I492" s="8">
        <v>73.2</v>
      </c>
      <c r="J492" s="8">
        <v>122</v>
      </c>
      <c r="K492" s="8">
        <v>195.20000000000002</v>
      </c>
      <c r="L492" s="8">
        <v>97.600000000000023</v>
      </c>
      <c r="M492" s="70"/>
      <c r="N492" s="8">
        <v>488</v>
      </c>
      <c r="O492" s="8">
        <v>109.80000000000001</v>
      </c>
      <c r="P492" s="8">
        <v>183</v>
      </c>
      <c r="Q492" s="8">
        <v>292.8</v>
      </c>
      <c r="R492" s="8">
        <v>146.40000000000003</v>
      </c>
      <c r="T492" s="9">
        <v>488</v>
      </c>
      <c r="U492" s="8">
        <v>73.2</v>
      </c>
      <c r="V492" s="8">
        <v>122</v>
      </c>
      <c r="W492" s="8">
        <v>195.20000000000002</v>
      </c>
      <c r="X492" s="8">
        <v>97.600000000000023</v>
      </c>
      <c r="Z492" s="9">
        <v>488</v>
      </c>
      <c r="AA492" s="8">
        <v>109.80000000000001</v>
      </c>
      <c r="AB492" s="8">
        <v>183</v>
      </c>
      <c r="AC492" s="8">
        <v>292.8</v>
      </c>
      <c r="AD492" s="8">
        <v>146.40000000000003</v>
      </c>
    </row>
    <row r="493" spans="8:30" x14ac:dyDescent="0.2">
      <c r="H493" s="6">
        <v>489</v>
      </c>
      <c r="I493" s="8">
        <v>73.349999999999994</v>
      </c>
      <c r="J493" s="8">
        <v>122.25</v>
      </c>
      <c r="K493" s="8">
        <v>195.60000000000002</v>
      </c>
      <c r="L493" s="8">
        <v>97.799999999999955</v>
      </c>
      <c r="M493" s="70"/>
      <c r="N493" s="8">
        <v>489</v>
      </c>
      <c r="O493" s="8">
        <v>110.02499999999999</v>
      </c>
      <c r="P493" s="8">
        <v>183.375</v>
      </c>
      <c r="Q493" s="8">
        <v>293.40000000000003</v>
      </c>
      <c r="R493" s="8">
        <v>146.69999999999993</v>
      </c>
      <c r="T493" s="9">
        <v>489</v>
      </c>
      <c r="U493" s="8">
        <v>73.349999999999994</v>
      </c>
      <c r="V493" s="8">
        <v>122.25</v>
      </c>
      <c r="W493" s="8">
        <v>195.60000000000002</v>
      </c>
      <c r="X493" s="8">
        <v>97.799999999999955</v>
      </c>
      <c r="Z493" s="9">
        <v>489</v>
      </c>
      <c r="AA493" s="8">
        <v>110.02499999999999</v>
      </c>
      <c r="AB493" s="8">
        <v>183.375</v>
      </c>
      <c r="AC493" s="8">
        <v>293.40000000000003</v>
      </c>
      <c r="AD493" s="8">
        <v>146.69999999999993</v>
      </c>
    </row>
    <row r="494" spans="8:30" x14ac:dyDescent="0.2">
      <c r="H494" s="6">
        <v>490</v>
      </c>
      <c r="I494" s="8">
        <v>73.5</v>
      </c>
      <c r="J494" s="8">
        <v>122.5</v>
      </c>
      <c r="K494" s="8">
        <v>196</v>
      </c>
      <c r="L494" s="8">
        <v>98</v>
      </c>
      <c r="M494" s="70"/>
      <c r="N494" s="8">
        <v>490</v>
      </c>
      <c r="O494" s="8">
        <v>110.25</v>
      </c>
      <c r="P494" s="8">
        <v>183.75</v>
      </c>
      <c r="Q494" s="8">
        <v>294</v>
      </c>
      <c r="R494" s="8">
        <v>147</v>
      </c>
      <c r="T494" s="9">
        <v>490</v>
      </c>
      <c r="U494" s="8">
        <v>73.5</v>
      </c>
      <c r="V494" s="8">
        <v>122.5</v>
      </c>
      <c r="W494" s="8">
        <v>196</v>
      </c>
      <c r="X494" s="8">
        <v>98</v>
      </c>
      <c r="Z494" s="9">
        <v>490</v>
      </c>
      <c r="AA494" s="8">
        <v>110.25</v>
      </c>
      <c r="AB494" s="8">
        <v>183.75</v>
      </c>
      <c r="AC494" s="8">
        <v>294</v>
      </c>
      <c r="AD494" s="8">
        <v>147</v>
      </c>
    </row>
    <row r="495" spans="8:30" x14ac:dyDescent="0.2">
      <c r="H495" s="6">
        <v>491</v>
      </c>
      <c r="I495" s="8">
        <v>73.649999999999991</v>
      </c>
      <c r="J495" s="8">
        <v>122.75</v>
      </c>
      <c r="K495" s="8">
        <v>196.4</v>
      </c>
      <c r="L495" s="8">
        <v>98.200000000000045</v>
      </c>
      <c r="M495" s="70"/>
      <c r="N495" s="8">
        <v>491</v>
      </c>
      <c r="O495" s="8">
        <v>110.47499999999999</v>
      </c>
      <c r="P495" s="8">
        <v>184.125</v>
      </c>
      <c r="Q495" s="8">
        <v>294.60000000000002</v>
      </c>
      <c r="R495" s="8">
        <v>147.30000000000007</v>
      </c>
      <c r="T495" s="9">
        <v>491</v>
      </c>
      <c r="U495" s="8">
        <v>73.649999999999991</v>
      </c>
      <c r="V495" s="8">
        <v>122.75</v>
      </c>
      <c r="W495" s="8">
        <v>196.4</v>
      </c>
      <c r="X495" s="8">
        <v>98.200000000000045</v>
      </c>
      <c r="Z495" s="9">
        <v>491</v>
      </c>
      <c r="AA495" s="8">
        <v>110.47499999999999</v>
      </c>
      <c r="AB495" s="8">
        <v>184.125</v>
      </c>
      <c r="AC495" s="8">
        <v>294.60000000000002</v>
      </c>
      <c r="AD495" s="8">
        <v>147.30000000000007</v>
      </c>
    </row>
    <row r="496" spans="8:30" x14ac:dyDescent="0.2">
      <c r="H496" s="6">
        <v>492</v>
      </c>
      <c r="I496" s="8">
        <v>73.8</v>
      </c>
      <c r="J496" s="8">
        <v>123</v>
      </c>
      <c r="K496" s="8">
        <v>196.8</v>
      </c>
      <c r="L496" s="8">
        <v>98.399999999999977</v>
      </c>
      <c r="M496" s="70"/>
      <c r="N496" s="8">
        <v>492</v>
      </c>
      <c r="O496" s="8">
        <v>110.69999999999999</v>
      </c>
      <c r="P496" s="8">
        <v>184.5</v>
      </c>
      <c r="Q496" s="8">
        <v>295.20000000000005</v>
      </c>
      <c r="R496" s="8">
        <v>147.59999999999997</v>
      </c>
      <c r="T496" s="9">
        <v>492</v>
      </c>
      <c r="U496" s="8">
        <v>73.8</v>
      </c>
      <c r="V496" s="8">
        <v>123</v>
      </c>
      <c r="W496" s="8">
        <v>196.8</v>
      </c>
      <c r="X496" s="8">
        <v>98.399999999999977</v>
      </c>
      <c r="Z496" s="9">
        <v>492</v>
      </c>
      <c r="AA496" s="8">
        <v>110.69999999999999</v>
      </c>
      <c r="AB496" s="8">
        <v>184.5</v>
      </c>
      <c r="AC496" s="8">
        <v>295.20000000000005</v>
      </c>
      <c r="AD496" s="8">
        <v>147.59999999999997</v>
      </c>
    </row>
    <row r="497" spans="8:30" x14ac:dyDescent="0.2">
      <c r="H497" s="6">
        <v>493</v>
      </c>
      <c r="I497" s="8">
        <v>73.95</v>
      </c>
      <c r="J497" s="8">
        <v>123.25</v>
      </c>
      <c r="K497" s="8">
        <v>197.20000000000002</v>
      </c>
      <c r="L497" s="8">
        <v>98.600000000000023</v>
      </c>
      <c r="M497" s="70"/>
      <c r="N497" s="8">
        <v>493</v>
      </c>
      <c r="O497" s="8">
        <v>110.92500000000001</v>
      </c>
      <c r="P497" s="8">
        <v>184.875</v>
      </c>
      <c r="Q497" s="8">
        <v>295.8</v>
      </c>
      <c r="R497" s="8">
        <v>147.90000000000003</v>
      </c>
      <c r="T497" s="9">
        <v>493</v>
      </c>
      <c r="U497" s="8">
        <v>73.95</v>
      </c>
      <c r="V497" s="8">
        <v>123.25</v>
      </c>
      <c r="W497" s="8">
        <v>197.20000000000002</v>
      </c>
      <c r="X497" s="8">
        <v>98.600000000000023</v>
      </c>
      <c r="Z497" s="9">
        <v>493</v>
      </c>
      <c r="AA497" s="8">
        <v>110.92500000000001</v>
      </c>
      <c r="AB497" s="8">
        <v>184.875</v>
      </c>
      <c r="AC497" s="8">
        <v>295.8</v>
      </c>
      <c r="AD497" s="8">
        <v>147.90000000000003</v>
      </c>
    </row>
    <row r="498" spans="8:30" x14ac:dyDescent="0.2">
      <c r="H498" s="6">
        <v>494</v>
      </c>
      <c r="I498" s="8">
        <v>74.099999999999994</v>
      </c>
      <c r="J498" s="8">
        <v>123.5</v>
      </c>
      <c r="K498" s="8">
        <v>197.60000000000002</v>
      </c>
      <c r="L498" s="8">
        <v>98.799999999999955</v>
      </c>
      <c r="M498" s="70"/>
      <c r="N498" s="8">
        <v>494</v>
      </c>
      <c r="O498" s="8">
        <v>111.14999999999999</v>
      </c>
      <c r="P498" s="8">
        <v>185.25</v>
      </c>
      <c r="Q498" s="8">
        <v>296.40000000000003</v>
      </c>
      <c r="R498" s="8">
        <v>148.19999999999993</v>
      </c>
      <c r="T498" s="9">
        <v>494</v>
      </c>
      <c r="U498" s="8">
        <v>74.099999999999994</v>
      </c>
      <c r="V498" s="8">
        <v>123.5</v>
      </c>
      <c r="W498" s="8">
        <v>197.60000000000002</v>
      </c>
      <c r="X498" s="8">
        <v>98.799999999999955</v>
      </c>
      <c r="Z498" s="9">
        <v>494</v>
      </c>
      <c r="AA498" s="8">
        <v>111.14999999999999</v>
      </c>
      <c r="AB498" s="8">
        <v>185.25</v>
      </c>
      <c r="AC498" s="8">
        <v>296.40000000000003</v>
      </c>
      <c r="AD498" s="8">
        <v>148.19999999999993</v>
      </c>
    </row>
    <row r="499" spans="8:30" x14ac:dyDescent="0.2">
      <c r="H499" s="6">
        <v>495</v>
      </c>
      <c r="I499" s="8">
        <v>74.25</v>
      </c>
      <c r="J499" s="8">
        <v>123.75</v>
      </c>
      <c r="K499" s="8">
        <v>198</v>
      </c>
      <c r="L499" s="8">
        <v>99</v>
      </c>
      <c r="M499" s="70"/>
      <c r="N499" s="8">
        <v>495</v>
      </c>
      <c r="O499" s="8">
        <v>111.375</v>
      </c>
      <c r="P499" s="8">
        <v>185.625</v>
      </c>
      <c r="Q499" s="8">
        <v>297</v>
      </c>
      <c r="R499" s="8">
        <v>148.5</v>
      </c>
      <c r="T499" s="9">
        <v>495</v>
      </c>
      <c r="U499" s="8">
        <v>74.25</v>
      </c>
      <c r="V499" s="8">
        <v>123.75</v>
      </c>
      <c r="W499" s="8">
        <v>198</v>
      </c>
      <c r="X499" s="8">
        <v>99</v>
      </c>
      <c r="Z499" s="9">
        <v>495</v>
      </c>
      <c r="AA499" s="8">
        <v>111.375</v>
      </c>
      <c r="AB499" s="8">
        <v>185.625</v>
      </c>
      <c r="AC499" s="8">
        <v>297</v>
      </c>
      <c r="AD499" s="8">
        <v>148.5</v>
      </c>
    </row>
    <row r="500" spans="8:30" x14ac:dyDescent="0.2">
      <c r="H500" s="6">
        <v>496</v>
      </c>
      <c r="I500" s="8">
        <v>74.399999999999991</v>
      </c>
      <c r="J500" s="8">
        <v>124</v>
      </c>
      <c r="K500" s="8">
        <v>198.4</v>
      </c>
      <c r="L500" s="8">
        <v>99.200000000000045</v>
      </c>
      <c r="M500" s="70"/>
      <c r="N500" s="8">
        <v>496</v>
      </c>
      <c r="O500" s="8">
        <v>111.6</v>
      </c>
      <c r="P500" s="8">
        <v>186</v>
      </c>
      <c r="Q500" s="8">
        <v>297.60000000000002</v>
      </c>
      <c r="R500" s="8">
        <v>148.80000000000007</v>
      </c>
      <c r="T500" s="9">
        <v>496</v>
      </c>
      <c r="U500" s="8">
        <v>74.399999999999991</v>
      </c>
      <c r="V500" s="8">
        <v>124</v>
      </c>
      <c r="W500" s="8">
        <v>198.4</v>
      </c>
      <c r="X500" s="8">
        <v>99.200000000000045</v>
      </c>
      <c r="Z500" s="9">
        <v>496</v>
      </c>
      <c r="AA500" s="8">
        <v>111.6</v>
      </c>
      <c r="AB500" s="8">
        <v>186</v>
      </c>
      <c r="AC500" s="8">
        <v>297.60000000000002</v>
      </c>
      <c r="AD500" s="8">
        <v>148.80000000000007</v>
      </c>
    </row>
    <row r="501" spans="8:30" x14ac:dyDescent="0.2">
      <c r="H501" s="6">
        <v>497</v>
      </c>
      <c r="I501" s="8">
        <v>74.55</v>
      </c>
      <c r="J501" s="8">
        <v>124.25</v>
      </c>
      <c r="K501" s="8">
        <v>198.8</v>
      </c>
      <c r="L501" s="8">
        <v>99.399999999999977</v>
      </c>
      <c r="M501" s="70"/>
      <c r="N501" s="8">
        <v>497</v>
      </c>
      <c r="O501" s="8">
        <v>111.82499999999999</v>
      </c>
      <c r="P501" s="8">
        <v>186.375</v>
      </c>
      <c r="Q501" s="8">
        <v>298.20000000000005</v>
      </c>
      <c r="R501" s="8">
        <v>149.09999999999997</v>
      </c>
      <c r="T501" s="9">
        <v>497</v>
      </c>
      <c r="U501" s="8">
        <v>74.55</v>
      </c>
      <c r="V501" s="8">
        <v>124.25</v>
      </c>
      <c r="W501" s="8">
        <v>198.8</v>
      </c>
      <c r="X501" s="8">
        <v>99.399999999999977</v>
      </c>
      <c r="Z501" s="9">
        <v>497</v>
      </c>
      <c r="AA501" s="8">
        <v>111.82499999999999</v>
      </c>
      <c r="AB501" s="8">
        <v>186.375</v>
      </c>
      <c r="AC501" s="8">
        <v>298.20000000000005</v>
      </c>
      <c r="AD501" s="8">
        <v>149.09999999999997</v>
      </c>
    </row>
    <row r="502" spans="8:30" x14ac:dyDescent="0.2">
      <c r="H502" s="6">
        <v>498</v>
      </c>
      <c r="I502" s="8">
        <v>74.7</v>
      </c>
      <c r="J502" s="8">
        <v>124.5</v>
      </c>
      <c r="K502" s="8">
        <v>199.20000000000002</v>
      </c>
      <c r="L502" s="8">
        <v>99.600000000000023</v>
      </c>
      <c r="M502" s="70"/>
      <c r="N502" s="8">
        <v>498</v>
      </c>
      <c r="O502" s="8">
        <v>112.05000000000001</v>
      </c>
      <c r="P502" s="8">
        <v>186.75</v>
      </c>
      <c r="Q502" s="8">
        <v>298.8</v>
      </c>
      <c r="R502" s="8">
        <v>149.40000000000003</v>
      </c>
      <c r="T502" s="9">
        <v>498</v>
      </c>
      <c r="U502" s="8">
        <v>74.7</v>
      </c>
      <c r="V502" s="8">
        <v>124.5</v>
      </c>
      <c r="W502" s="8">
        <v>199.20000000000002</v>
      </c>
      <c r="X502" s="8">
        <v>99.600000000000023</v>
      </c>
      <c r="Z502" s="9">
        <v>498</v>
      </c>
      <c r="AA502" s="8">
        <v>112.05000000000001</v>
      </c>
      <c r="AB502" s="8">
        <v>186.75</v>
      </c>
      <c r="AC502" s="8">
        <v>298.8</v>
      </c>
      <c r="AD502" s="8">
        <v>149.40000000000003</v>
      </c>
    </row>
    <row r="503" spans="8:30" x14ac:dyDescent="0.2">
      <c r="H503" s="6">
        <v>499</v>
      </c>
      <c r="I503" s="8">
        <v>74.849999999999994</v>
      </c>
      <c r="J503" s="8">
        <v>124.75</v>
      </c>
      <c r="K503" s="8">
        <v>199.60000000000002</v>
      </c>
      <c r="L503" s="8">
        <v>99.799999999999955</v>
      </c>
      <c r="M503" s="70"/>
      <c r="N503" s="8">
        <v>499</v>
      </c>
      <c r="O503" s="8">
        <v>112.27499999999999</v>
      </c>
      <c r="P503" s="8">
        <v>187.125</v>
      </c>
      <c r="Q503" s="8">
        <v>299.40000000000003</v>
      </c>
      <c r="R503" s="8">
        <v>149.69999999999993</v>
      </c>
      <c r="T503" s="9">
        <v>499</v>
      </c>
      <c r="U503" s="8">
        <v>74.849999999999994</v>
      </c>
      <c r="V503" s="8">
        <v>124.75</v>
      </c>
      <c r="W503" s="8">
        <v>199.60000000000002</v>
      </c>
      <c r="X503" s="8">
        <v>99.799999999999955</v>
      </c>
      <c r="Z503" s="9">
        <v>499</v>
      </c>
      <c r="AA503" s="8">
        <v>112.27499999999999</v>
      </c>
      <c r="AB503" s="8">
        <v>187.125</v>
      </c>
      <c r="AC503" s="8">
        <v>299.40000000000003</v>
      </c>
      <c r="AD503" s="8">
        <v>149.69999999999993</v>
      </c>
    </row>
    <row r="504" spans="8:30" x14ac:dyDescent="0.2">
      <c r="H504" s="6">
        <v>500</v>
      </c>
      <c r="I504" s="8">
        <v>75</v>
      </c>
      <c r="J504" s="8">
        <v>125</v>
      </c>
      <c r="K504" s="8">
        <v>200</v>
      </c>
      <c r="L504" s="8">
        <v>100</v>
      </c>
      <c r="M504" s="70"/>
      <c r="N504" s="8">
        <v>500</v>
      </c>
      <c r="O504" s="8">
        <v>112.5</v>
      </c>
      <c r="P504" s="8">
        <v>187.5</v>
      </c>
      <c r="Q504" s="8">
        <v>300</v>
      </c>
      <c r="R504" s="8">
        <v>150</v>
      </c>
      <c r="T504" s="9">
        <v>500</v>
      </c>
      <c r="U504" s="8">
        <v>75</v>
      </c>
      <c r="V504" s="8">
        <v>125</v>
      </c>
      <c r="W504" s="8">
        <v>200</v>
      </c>
      <c r="X504" s="8">
        <v>100</v>
      </c>
      <c r="Z504" s="9">
        <v>500</v>
      </c>
      <c r="AA504" s="8">
        <v>112.5</v>
      </c>
      <c r="AB504" s="8">
        <v>187.5</v>
      </c>
      <c r="AC504" s="8">
        <v>300</v>
      </c>
      <c r="AD504" s="8">
        <v>150</v>
      </c>
    </row>
    <row r="505" spans="8:30" x14ac:dyDescent="0.2">
      <c r="H505" s="6">
        <v>501</v>
      </c>
      <c r="I505" s="8">
        <v>75.149999999999991</v>
      </c>
      <c r="J505" s="8">
        <v>125.25</v>
      </c>
      <c r="K505" s="8">
        <v>200.4</v>
      </c>
      <c r="L505" s="8">
        <v>100.20000000000005</v>
      </c>
      <c r="M505" s="70"/>
      <c r="N505" s="8">
        <v>501</v>
      </c>
      <c r="O505" s="8">
        <v>112.72499999999999</v>
      </c>
      <c r="P505" s="8">
        <v>187.875</v>
      </c>
      <c r="Q505" s="8">
        <v>300.60000000000002</v>
      </c>
      <c r="R505" s="8">
        <v>150.30000000000007</v>
      </c>
      <c r="T505" s="9">
        <v>501</v>
      </c>
      <c r="U505" s="8">
        <v>75.149999999999991</v>
      </c>
      <c r="V505" s="8">
        <v>125.25</v>
      </c>
      <c r="W505" s="8">
        <v>200.4</v>
      </c>
      <c r="X505" s="8">
        <v>100.20000000000005</v>
      </c>
      <c r="Z505" s="9">
        <v>501</v>
      </c>
      <c r="AA505" s="8">
        <v>112.72499999999999</v>
      </c>
      <c r="AB505" s="8">
        <v>187.875</v>
      </c>
      <c r="AC505" s="8">
        <v>300.60000000000002</v>
      </c>
      <c r="AD505" s="8">
        <v>150.30000000000007</v>
      </c>
    </row>
    <row r="506" spans="8:30" x14ac:dyDescent="0.2">
      <c r="H506" s="6">
        <v>502</v>
      </c>
      <c r="I506" s="8">
        <v>75.3</v>
      </c>
      <c r="J506" s="8">
        <v>125.5</v>
      </c>
      <c r="K506" s="8">
        <v>200.8</v>
      </c>
      <c r="L506" s="8">
        <v>100.39999999999998</v>
      </c>
      <c r="M506" s="70"/>
      <c r="N506" s="8">
        <v>502</v>
      </c>
      <c r="O506" s="8">
        <v>112.94999999999999</v>
      </c>
      <c r="P506" s="8">
        <v>188.25</v>
      </c>
      <c r="Q506" s="8">
        <v>301.20000000000005</v>
      </c>
      <c r="R506" s="8">
        <v>150.59999999999997</v>
      </c>
      <c r="T506" s="9">
        <v>502</v>
      </c>
      <c r="U506" s="8">
        <v>75.3</v>
      </c>
      <c r="V506" s="8">
        <v>125.5</v>
      </c>
      <c r="W506" s="8">
        <v>200.8</v>
      </c>
      <c r="X506" s="8">
        <v>100.39999999999998</v>
      </c>
      <c r="Z506" s="9">
        <v>502</v>
      </c>
      <c r="AA506" s="8">
        <v>112.94999999999999</v>
      </c>
      <c r="AB506" s="8">
        <v>188.25</v>
      </c>
      <c r="AC506" s="8">
        <v>301.20000000000005</v>
      </c>
      <c r="AD506" s="8">
        <v>150.59999999999997</v>
      </c>
    </row>
    <row r="507" spans="8:30" x14ac:dyDescent="0.2">
      <c r="H507" s="6">
        <v>503</v>
      </c>
      <c r="I507" s="8">
        <v>75.45</v>
      </c>
      <c r="J507" s="8">
        <v>125.75</v>
      </c>
      <c r="K507" s="8">
        <v>201.20000000000002</v>
      </c>
      <c r="L507" s="8">
        <v>100.60000000000002</v>
      </c>
      <c r="M507" s="70"/>
      <c r="N507" s="8">
        <v>503</v>
      </c>
      <c r="O507" s="8">
        <v>113.17500000000001</v>
      </c>
      <c r="P507" s="8">
        <v>188.625</v>
      </c>
      <c r="Q507" s="8">
        <v>301.8</v>
      </c>
      <c r="R507" s="8">
        <v>150.90000000000003</v>
      </c>
      <c r="T507" s="9">
        <v>503</v>
      </c>
      <c r="U507" s="8">
        <v>75.45</v>
      </c>
      <c r="V507" s="8">
        <v>125.75</v>
      </c>
      <c r="W507" s="8">
        <v>201.20000000000002</v>
      </c>
      <c r="X507" s="8">
        <v>100.60000000000002</v>
      </c>
      <c r="Z507" s="9">
        <v>503</v>
      </c>
      <c r="AA507" s="8">
        <v>113.17500000000001</v>
      </c>
      <c r="AB507" s="8">
        <v>188.625</v>
      </c>
      <c r="AC507" s="8">
        <v>301.8</v>
      </c>
      <c r="AD507" s="8">
        <v>150.90000000000003</v>
      </c>
    </row>
    <row r="508" spans="8:30" x14ac:dyDescent="0.2">
      <c r="H508" s="6">
        <v>504</v>
      </c>
      <c r="I508" s="8">
        <v>75.599999999999994</v>
      </c>
      <c r="J508" s="8">
        <v>126</v>
      </c>
      <c r="K508" s="8">
        <v>201.60000000000002</v>
      </c>
      <c r="L508" s="8">
        <v>100.79999999999995</v>
      </c>
      <c r="M508" s="70"/>
      <c r="N508" s="8">
        <v>504</v>
      </c>
      <c r="O508" s="8">
        <v>113.39999999999999</v>
      </c>
      <c r="P508" s="8">
        <v>189</v>
      </c>
      <c r="Q508" s="8">
        <v>302.40000000000003</v>
      </c>
      <c r="R508" s="8">
        <v>151.19999999999993</v>
      </c>
      <c r="T508" s="9">
        <v>504</v>
      </c>
      <c r="U508" s="8">
        <v>75.599999999999994</v>
      </c>
      <c r="V508" s="8">
        <v>126</v>
      </c>
      <c r="W508" s="8">
        <v>201.60000000000002</v>
      </c>
      <c r="X508" s="8">
        <v>100.79999999999995</v>
      </c>
      <c r="Z508" s="9">
        <v>504</v>
      </c>
      <c r="AA508" s="8">
        <v>113.39999999999999</v>
      </c>
      <c r="AB508" s="8">
        <v>189</v>
      </c>
      <c r="AC508" s="8">
        <v>302.40000000000003</v>
      </c>
      <c r="AD508" s="8">
        <v>151.19999999999993</v>
      </c>
    </row>
    <row r="509" spans="8:30" x14ac:dyDescent="0.2">
      <c r="H509" s="6">
        <v>505</v>
      </c>
      <c r="I509" s="8">
        <v>75.75</v>
      </c>
      <c r="J509" s="8">
        <v>126.25</v>
      </c>
      <c r="K509" s="8">
        <v>202</v>
      </c>
      <c r="L509" s="8">
        <v>101</v>
      </c>
      <c r="M509" s="70"/>
      <c r="N509" s="8">
        <v>505</v>
      </c>
      <c r="O509" s="8">
        <v>113.625</v>
      </c>
      <c r="P509" s="8">
        <v>189.375</v>
      </c>
      <c r="Q509" s="8">
        <v>303</v>
      </c>
      <c r="R509" s="8">
        <v>151.5</v>
      </c>
      <c r="T509" s="9">
        <v>505</v>
      </c>
      <c r="U509" s="8">
        <v>75.75</v>
      </c>
      <c r="V509" s="8">
        <v>126.25</v>
      </c>
      <c r="W509" s="8">
        <v>202</v>
      </c>
      <c r="X509" s="8">
        <v>101</v>
      </c>
      <c r="Z509" s="9">
        <v>505</v>
      </c>
      <c r="AA509" s="8">
        <v>113.625</v>
      </c>
      <c r="AB509" s="8">
        <v>189.375</v>
      </c>
      <c r="AC509" s="8">
        <v>303</v>
      </c>
      <c r="AD509" s="8">
        <v>151.5</v>
      </c>
    </row>
  </sheetData>
  <sheetProtection selectLockedCells="1" selectUnlockedCells="1"/>
  <mergeCells count="6">
    <mergeCell ref="Z3:AD3"/>
    <mergeCell ref="B3:F3"/>
    <mergeCell ref="H3:L3"/>
    <mergeCell ref="B13:F13"/>
    <mergeCell ref="N3:R3"/>
    <mergeCell ref="T3:X3"/>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dimension ref="A1:AK509"/>
  <sheetViews>
    <sheetView topLeftCell="M2" zoomScale="60" zoomScaleNormal="60" workbookViewId="0">
      <selection activeCell="V5" sqref="V5:V9"/>
    </sheetView>
  </sheetViews>
  <sheetFormatPr defaultColWidth="9.28515625" defaultRowHeight="14.25" x14ac:dyDescent="0.2"/>
  <cols>
    <col min="1" max="1" width="3.85546875" style="3" customWidth="1"/>
    <col min="2" max="2" width="60.140625" style="3" customWidth="1"/>
    <col min="3" max="3" width="20.5703125" style="3" bestFit="1" customWidth="1"/>
    <col min="4" max="4" width="18.28515625" style="10" customWidth="1"/>
    <col min="5" max="5" width="45.7109375" style="3" bestFit="1" customWidth="1"/>
    <col min="6" max="6" width="36.7109375" style="3" bestFit="1" customWidth="1"/>
    <col min="7" max="7" width="8.28515625" style="3" bestFit="1" customWidth="1"/>
    <col min="8" max="8" width="25.5703125" style="3" bestFit="1" customWidth="1"/>
    <col min="9" max="10" width="29.85546875" style="3" hidden="1" customWidth="1"/>
    <col min="11" max="11" width="34.42578125" style="3" customWidth="1"/>
    <col min="12" max="12" width="29.85546875" style="3" hidden="1" customWidth="1"/>
    <col min="13" max="13" width="18.7109375" style="3" customWidth="1"/>
    <col min="14" max="14" width="29.85546875" style="3" hidden="1" customWidth="1"/>
    <col min="15" max="15" width="31" style="3" bestFit="1" customWidth="1"/>
    <col min="16" max="16" width="17" style="3" bestFit="1" customWidth="1"/>
    <col min="17" max="17" width="16" style="3" customWidth="1"/>
    <col min="18" max="18" width="13.85546875" style="3" customWidth="1"/>
    <col min="19" max="19" width="11.85546875" style="3" customWidth="1"/>
    <col min="20" max="20" width="29.140625" style="3" bestFit="1" customWidth="1"/>
    <col min="21" max="21" width="29.7109375" style="3" customWidth="1"/>
    <col min="22" max="22" width="18.28515625" style="10" customWidth="1"/>
    <col min="23" max="24" width="18.28515625" style="232" customWidth="1"/>
    <col min="25" max="25" width="42.140625" style="3" customWidth="1"/>
    <col min="26" max="26" width="20.5703125" customWidth="1"/>
    <col min="31" max="31" width="50.85546875" style="3" hidden="1" customWidth="1"/>
    <col min="32" max="32" width="9.28515625" style="3"/>
    <col min="33" max="33" width="10.85546875" style="3" hidden="1" customWidth="1"/>
    <col min="34" max="34" width="12.140625" style="3" hidden="1" customWidth="1"/>
    <col min="35" max="35" width="11.5703125" style="64" hidden="1" customWidth="1"/>
    <col min="36" max="36" width="8.42578125" style="3" hidden="1" customWidth="1"/>
    <col min="37" max="37" width="8.85546875" style="3" hidden="1" customWidth="1"/>
    <col min="38" max="16384" width="9.28515625" style="3"/>
  </cols>
  <sheetData>
    <row r="1" spans="1:37" ht="15" x14ac:dyDescent="0.25">
      <c r="A1" s="2" t="s">
        <v>566</v>
      </c>
      <c r="Z1" s="237"/>
      <c r="AA1" s="237"/>
      <c r="AB1" s="237"/>
      <c r="AC1" s="237"/>
      <c r="AD1" s="237"/>
      <c r="AH1" s="3" t="s">
        <v>389</v>
      </c>
    </row>
    <row r="2" spans="1:37" s="242" customFormat="1" ht="42.75" x14ac:dyDescent="0.2">
      <c r="B2" s="507" t="s">
        <v>562</v>
      </c>
      <c r="C2" s="509"/>
      <c r="D2" s="509"/>
      <c r="E2" s="508"/>
      <c r="F2" s="243" t="s">
        <v>567</v>
      </c>
      <c r="G2" s="507" t="s">
        <v>563</v>
      </c>
      <c r="H2" s="509"/>
      <c r="I2" s="509"/>
      <c r="J2" s="509"/>
      <c r="K2" s="509"/>
      <c r="L2" s="509"/>
      <c r="M2" s="509"/>
      <c r="N2" s="509"/>
      <c r="O2" s="509"/>
      <c r="P2" s="508"/>
      <c r="Q2" s="507" t="s">
        <v>562</v>
      </c>
      <c r="R2" s="509"/>
      <c r="S2" s="508"/>
      <c r="T2" s="507" t="s">
        <v>559</v>
      </c>
      <c r="U2" s="508"/>
      <c r="V2" s="510" t="s">
        <v>561</v>
      </c>
      <c r="W2" s="511"/>
      <c r="X2" s="512"/>
      <c r="Y2" s="247" t="s">
        <v>565</v>
      </c>
      <c r="Z2" s="248" t="s">
        <v>560</v>
      </c>
      <c r="AA2" s="244"/>
      <c r="AB2" s="244"/>
      <c r="AC2" s="244"/>
      <c r="AD2" s="244"/>
      <c r="AI2" s="245"/>
    </row>
    <row r="3" spans="1:37" s="64" customFormat="1" ht="75.75" thickBot="1" x14ac:dyDescent="0.3">
      <c r="B3" s="267" t="s">
        <v>578</v>
      </c>
      <c r="C3" s="268" t="s">
        <v>579</v>
      </c>
      <c r="D3" s="269" t="s">
        <v>580</v>
      </c>
      <c r="E3" s="267" t="s">
        <v>581</v>
      </c>
      <c r="F3" s="270" t="s">
        <v>564</v>
      </c>
      <c r="G3" s="268" t="s">
        <v>585</v>
      </c>
      <c r="H3" s="268" t="s">
        <v>586</v>
      </c>
      <c r="I3" s="266" t="s">
        <v>314</v>
      </c>
      <c r="J3" s="264" t="s">
        <v>551</v>
      </c>
      <c r="K3" s="268" t="s">
        <v>587</v>
      </c>
      <c r="L3" s="265" t="s">
        <v>551</v>
      </c>
      <c r="M3" s="268" t="s">
        <v>582</v>
      </c>
      <c r="N3" s="265" t="s">
        <v>551</v>
      </c>
      <c r="O3" s="268" t="s">
        <v>588</v>
      </c>
      <c r="P3" s="268" t="s">
        <v>589</v>
      </c>
      <c r="Q3" s="268" t="s">
        <v>590</v>
      </c>
      <c r="R3" s="268" t="s">
        <v>591</v>
      </c>
      <c r="S3" s="268" t="s">
        <v>592</v>
      </c>
      <c r="T3" s="268" t="s">
        <v>593</v>
      </c>
      <c r="U3" s="268" t="s">
        <v>594</v>
      </c>
      <c r="V3" s="269" t="s">
        <v>595</v>
      </c>
      <c r="W3" s="269" t="s">
        <v>596</v>
      </c>
      <c r="X3" s="269" t="s">
        <v>597</v>
      </c>
      <c r="Y3" s="268" t="s">
        <v>598</v>
      </c>
      <c r="Z3" s="268" t="s">
        <v>599</v>
      </c>
      <c r="AE3" s="65" t="s">
        <v>395</v>
      </c>
      <c r="AG3" s="65" t="s">
        <v>64</v>
      </c>
      <c r="AH3" s="65" t="s">
        <v>335</v>
      </c>
      <c r="AI3" s="146" t="s">
        <v>545</v>
      </c>
      <c r="AJ3" s="179" t="s">
        <v>544</v>
      </c>
      <c r="AK3" s="175" t="s">
        <v>543</v>
      </c>
    </row>
    <row r="4" spans="1:37" ht="27" customHeight="1" thickBot="1" x14ac:dyDescent="0.3">
      <c r="B4" s="180"/>
      <c r="C4" s="209"/>
      <c r="D4" s="220"/>
      <c r="E4" s="180"/>
      <c r="F4" s="238" t="s">
        <v>554</v>
      </c>
      <c r="G4" s="176"/>
      <c r="H4" s="180"/>
      <c r="I4" s="172"/>
      <c r="J4" s="147"/>
      <c r="K4" s="229"/>
      <c r="L4" s="184"/>
      <c r="M4" s="231"/>
      <c r="N4" s="184"/>
      <c r="O4" s="180"/>
      <c r="P4" s="176" t="s">
        <v>315</v>
      </c>
      <c r="Q4" s="214"/>
      <c r="R4" s="214"/>
      <c r="S4" s="207"/>
      <c r="T4" s="197"/>
      <c r="U4" s="201"/>
      <c r="V4" s="189"/>
      <c r="W4" s="233"/>
      <c r="X4" s="233"/>
      <c r="Y4" s="214"/>
      <c r="Z4" s="214"/>
      <c r="AA4" s="70"/>
      <c r="AB4" s="70"/>
      <c r="AC4" s="70"/>
      <c r="AD4" s="70"/>
      <c r="AE4" s="205"/>
      <c r="AG4" s="195"/>
      <c r="AH4" s="145"/>
      <c r="AI4" s="200"/>
      <c r="AJ4" s="207"/>
      <c r="AK4" s="209"/>
    </row>
    <row r="5" spans="1:37" ht="27" customHeight="1" thickBot="1" x14ac:dyDescent="0.25">
      <c r="B5" s="262" t="s">
        <v>449</v>
      </c>
      <c r="C5" s="202" t="s">
        <v>390</v>
      </c>
      <c r="D5" s="221" t="s">
        <v>1</v>
      </c>
      <c r="E5" s="225" t="s">
        <v>366</v>
      </c>
      <c r="F5" s="239" t="s">
        <v>577</v>
      </c>
      <c r="G5" s="173"/>
      <c r="H5" s="174" t="s">
        <v>366</v>
      </c>
      <c r="I5" s="4" t="s">
        <v>366</v>
      </c>
      <c r="J5" s="157" t="s">
        <v>366</v>
      </c>
      <c r="K5" s="181" t="s">
        <v>366</v>
      </c>
      <c r="L5" s="177" t="s">
        <v>333</v>
      </c>
      <c r="M5" s="198" t="s">
        <v>11</v>
      </c>
      <c r="N5" s="177" t="s">
        <v>407</v>
      </c>
      <c r="O5" s="187" t="s">
        <v>69</v>
      </c>
      <c r="Q5" s="216" t="s">
        <v>0</v>
      </c>
      <c r="R5" s="216" t="s">
        <v>1</v>
      </c>
      <c r="S5" s="271" t="s">
        <v>601</v>
      </c>
      <c r="T5" s="198" t="s">
        <v>1</v>
      </c>
      <c r="U5" s="202" t="s">
        <v>1</v>
      </c>
      <c r="V5" s="190">
        <v>68</v>
      </c>
      <c r="W5" s="234">
        <v>1</v>
      </c>
      <c r="X5" s="234">
        <v>1</v>
      </c>
      <c r="Y5" s="260" t="s">
        <v>3</v>
      </c>
      <c r="Z5" s="216" t="s">
        <v>0</v>
      </c>
      <c r="AA5" s="70"/>
      <c r="AB5" s="70"/>
      <c r="AC5" s="70"/>
      <c r="AD5" s="70"/>
      <c r="AE5" s="206" t="s">
        <v>392</v>
      </c>
      <c r="AG5" s="212" t="s">
        <v>6</v>
      </c>
      <c r="AH5" s="66" t="s">
        <v>336</v>
      </c>
      <c r="AI5" s="208">
        <v>1</v>
      </c>
      <c r="AJ5" s="198" t="s">
        <v>373</v>
      </c>
      <c r="AK5" s="202" t="s">
        <v>369</v>
      </c>
    </row>
    <row r="6" spans="1:37" ht="27" customHeight="1" thickBot="1" x14ac:dyDescent="0.25">
      <c r="B6" s="262" t="s">
        <v>450</v>
      </c>
      <c r="C6" s="203" t="s">
        <v>391</v>
      </c>
      <c r="D6" s="221" t="s">
        <v>2</v>
      </c>
      <c r="E6" s="226" t="s">
        <v>332</v>
      </c>
      <c r="F6" s="238" t="s">
        <v>576</v>
      </c>
      <c r="G6" s="147"/>
      <c r="H6" s="230"/>
      <c r="I6" s="166" t="s">
        <v>332</v>
      </c>
      <c r="J6" s="166" t="s">
        <v>332</v>
      </c>
      <c r="K6" s="182" t="s">
        <v>10</v>
      </c>
      <c r="L6" s="177" t="s">
        <v>333</v>
      </c>
      <c r="M6" s="199" t="s">
        <v>21</v>
      </c>
      <c r="N6" s="177" t="s">
        <v>407</v>
      </c>
      <c r="O6" s="187" t="s">
        <v>410</v>
      </c>
      <c r="P6" s="147"/>
      <c r="Q6" s="217" t="s">
        <v>541</v>
      </c>
      <c r="R6" s="216" t="s">
        <v>2</v>
      </c>
      <c r="S6" s="271" t="s">
        <v>602</v>
      </c>
      <c r="T6" s="198" t="s">
        <v>2</v>
      </c>
      <c r="U6" s="202" t="s">
        <v>2</v>
      </c>
      <c r="V6" s="190">
        <v>74</v>
      </c>
      <c r="W6" s="234">
        <v>2</v>
      </c>
      <c r="X6" s="234">
        <v>2</v>
      </c>
      <c r="Y6" s="215" t="s">
        <v>4</v>
      </c>
      <c r="Z6" s="217" t="s">
        <v>541</v>
      </c>
      <c r="AA6" s="70"/>
      <c r="AB6" s="70"/>
      <c r="AC6" s="70"/>
      <c r="AD6" s="70"/>
      <c r="AE6" s="206" t="s">
        <v>393</v>
      </c>
      <c r="AG6" s="213" t="s">
        <v>7</v>
      </c>
      <c r="AH6" s="66" t="s">
        <v>61</v>
      </c>
      <c r="AI6" s="208">
        <v>2</v>
      </c>
      <c r="AJ6" s="198" t="s">
        <v>374</v>
      </c>
      <c r="AK6" s="202" t="s">
        <v>370</v>
      </c>
    </row>
    <row r="7" spans="1:37" ht="27" customHeight="1" thickBot="1" x14ac:dyDescent="0.25">
      <c r="B7" s="262" t="s">
        <v>451</v>
      </c>
      <c r="C7" s="210"/>
      <c r="D7" s="222" t="s">
        <v>542</v>
      </c>
      <c r="E7" s="219" t="s">
        <v>333</v>
      </c>
      <c r="F7" s="240" t="s">
        <v>552</v>
      </c>
      <c r="G7" s="165"/>
      <c r="H7" s="165"/>
      <c r="I7" s="165" t="s">
        <v>333</v>
      </c>
      <c r="J7" s="166" t="s">
        <v>332</v>
      </c>
      <c r="K7" s="182" t="s">
        <v>12</v>
      </c>
      <c r="L7" s="178"/>
      <c r="M7" s="185"/>
      <c r="N7" s="165" t="s">
        <v>407</v>
      </c>
      <c r="O7" s="187" t="s">
        <v>411</v>
      </c>
      <c r="P7" s="165"/>
      <c r="Q7" s="236"/>
      <c r="R7" s="199"/>
      <c r="S7" s="271" t="s">
        <v>603</v>
      </c>
      <c r="T7" s="198" t="s">
        <v>542</v>
      </c>
      <c r="U7" s="203" t="s">
        <v>542</v>
      </c>
      <c r="V7" s="190">
        <v>80</v>
      </c>
      <c r="W7" s="234">
        <v>3</v>
      </c>
      <c r="X7" s="234">
        <v>3</v>
      </c>
      <c r="Y7" s="215" t="s">
        <v>5</v>
      </c>
      <c r="Z7" s="70"/>
      <c r="AA7" s="70"/>
      <c r="AB7" s="70"/>
      <c r="AC7" s="70"/>
      <c r="AD7" s="70"/>
      <c r="AE7" s="206" t="s">
        <v>394</v>
      </c>
      <c r="AG7" s="195"/>
      <c r="AH7" s="66" t="s">
        <v>62</v>
      </c>
      <c r="AI7" s="208">
        <v>3</v>
      </c>
      <c r="AJ7" s="198" t="s">
        <v>375</v>
      </c>
      <c r="AK7" s="202" t="s">
        <v>371</v>
      </c>
    </row>
    <row r="8" spans="1:37" ht="27" customHeight="1" thickBot="1" x14ac:dyDescent="0.25">
      <c r="B8" s="262" t="s">
        <v>481</v>
      </c>
      <c r="C8" s="195"/>
      <c r="D8" s="223"/>
      <c r="E8" s="219" t="s">
        <v>407</v>
      </c>
      <c r="F8" s="241" t="s">
        <v>553</v>
      </c>
      <c r="G8" s="156"/>
      <c r="H8" s="156"/>
      <c r="I8" s="156" t="s">
        <v>407</v>
      </c>
      <c r="J8" s="166" t="s">
        <v>332</v>
      </c>
      <c r="K8" s="182" t="s">
        <v>13</v>
      </c>
      <c r="L8" s="178"/>
      <c r="M8" s="164"/>
      <c r="N8" s="165" t="s">
        <v>407</v>
      </c>
      <c r="O8" s="187" t="s">
        <v>159</v>
      </c>
      <c r="P8" s="156"/>
      <c r="Q8" s="195"/>
      <c r="R8" s="173"/>
      <c r="S8" s="271" t="s">
        <v>604</v>
      </c>
      <c r="T8" s="199" t="s">
        <v>508</v>
      </c>
      <c r="U8" s="204"/>
      <c r="V8" s="190">
        <v>86</v>
      </c>
      <c r="W8" s="234">
        <v>4</v>
      </c>
      <c r="X8" s="234">
        <v>4</v>
      </c>
      <c r="Y8" s="199" t="s">
        <v>574</v>
      </c>
      <c r="Z8" s="70"/>
      <c r="AA8" s="70"/>
      <c r="AB8" s="70"/>
      <c r="AC8" s="70"/>
      <c r="AD8" s="70"/>
      <c r="AE8" s="206" t="s">
        <v>396</v>
      </c>
      <c r="AG8" s="66"/>
      <c r="AH8" s="66" t="s">
        <v>63</v>
      </c>
      <c r="AI8" s="208">
        <v>4</v>
      </c>
      <c r="AJ8" s="198" t="s">
        <v>376</v>
      </c>
      <c r="AK8" s="203" t="s">
        <v>372</v>
      </c>
    </row>
    <row r="9" spans="1:37" ht="27" customHeight="1" x14ac:dyDescent="0.2">
      <c r="B9" s="262" t="s">
        <v>482</v>
      </c>
      <c r="C9" s="195"/>
      <c r="D9" s="224"/>
      <c r="E9" s="227" t="s">
        <v>65</v>
      </c>
      <c r="F9" s="239" t="s">
        <v>575</v>
      </c>
      <c r="G9" s="4"/>
      <c r="H9" s="4"/>
      <c r="I9" s="4" t="s">
        <v>315</v>
      </c>
      <c r="J9" s="166" t="s">
        <v>332</v>
      </c>
      <c r="K9" s="182" t="s">
        <v>14</v>
      </c>
      <c r="L9" s="178"/>
      <c r="M9" s="5"/>
      <c r="N9" s="165" t="s">
        <v>407</v>
      </c>
      <c r="O9" s="187" t="s">
        <v>409</v>
      </c>
      <c r="P9" s="4"/>
      <c r="Q9" s="195"/>
      <c r="R9" s="4"/>
      <c r="S9" s="271" t="s">
        <v>605</v>
      </c>
      <c r="T9" s="196"/>
      <c r="U9" s="66"/>
      <c r="V9" s="190">
        <v>92</v>
      </c>
      <c r="W9" s="234">
        <v>5</v>
      </c>
      <c r="X9" s="234">
        <v>5</v>
      </c>
      <c r="Y9" s="196"/>
      <c r="Z9" s="70"/>
      <c r="AA9" s="70"/>
      <c r="AB9" s="70"/>
      <c r="AC9" s="70"/>
      <c r="AD9" s="70"/>
      <c r="AE9" s="206" t="s">
        <v>397</v>
      </c>
      <c r="AG9" s="66"/>
      <c r="AH9" s="66" t="s">
        <v>360</v>
      </c>
      <c r="AI9" s="208">
        <v>5</v>
      </c>
      <c r="AJ9" s="198" t="s">
        <v>377</v>
      </c>
      <c r="AK9" s="210"/>
    </row>
    <row r="10" spans="1:37" ht="27" customHeight="1" thickBot="1" x14ac:dyDescent="0.25">
      <c r="B10" s="262" t="s">
        <v>518</v>
      </c>
      <c r="C10" s="195"/>
      <c r="D10" s="224"/>
      <c r="E10" s="226" t="s">
        <v>66</v>
      </c>
      <c r="F10" s="239" t="s">
        <v>575</v>
      </c>
      <c r="G10" s="4"/>
      <c r="H10" s="4"/>
      <c r="I10" s="4" t="s">
        <v>315</v>
      </c>
      <c r="J10" s="166" t="s">
        <v>332</v>
      </c>
      <c r="K10" s="182" t="s">
        <v>15</v>
      </c>
      <c r="L10" s="178"/>
      <c r="M10" s="5"/>
      <c r="N10" s="165" t="s">
        <v>407</v>
      </c>
      <c r="O10" s="187" t="s">
        <v>412</v>
      </c>
      <c r="P10" s="4"/>
      <c r="Q10" s="195"/>
      <c r="R10" s="4"/>
      <c r="S10" s="271" t="s">
        <v>606</v>
      </c>
      <c r="T10" s="66"/>
      <c r="U10" s="66"/>
      <c r="V10" s="191"/>
      <c r="W10" s="234">
        <v>6</v>
      </c>
      <c r="X10" s="234">
        <v>6</v>
      </c>
      <c r="Y10" s="66"/>
      <c r="Z10" s="70"/>
      <c r="AA10" s="70"/>
      <c r="AB10" s="70"/>
      <c r="AC10" s="70"/>
      <c r="AD10" s="70"/>
      <c r="AE10" s="206"/>
      <c r="AG10" s="66"/>
      <c r="AH10" s="66" t="s">
        <v>8</v>
      </c>
      <c r="AI10" s="208">
        <v>6</v>
      </c>
      <c r="AJ10" s="198" t="s">
        <v>378</v>
      </c>
      <c r="AK10" s="206"/>
    </row>
    <row r="11" spans="1:37" ht="27" customHeight="1" x14ac:dyDescent="0.2">
      <c r="B11" s="262" t="s">
        <v>483</v>
      </c>
      <c r="C11" s="64"/>
      <c r="D11" s="224"/>
      <c r="E11" s="226" t="s">
        <v>67</v>
      </c>
      <c r="F11" s="239" t="s">
        <v>575</v>
      </c>
      <c r="G11" s="4"/>
      <c r="H11" s="4"/>
      <c r="I11" s="4" t="s">
        <v>315</v>
      </c>
      <c r="J11" s="166" t="s">
        <v>332</v>
      </c>
      <c r="K11" s="182" t="s">
        <v>16</v>
      </c>
      <c r="L11" s="178"/>
      <c r="M11" s="164"/>
      <c r="N11" s="165" t="s">
        <v>407</v>
      </c>
      <c r="O11" s="187" t="s">
        <v>413</v>
      </c>
      <c r="P11" s="4"/>
      <c r="Q11" s="195"/>
      <c r="R11" s="4"/>
      <c r="S11" s="271" t="s">
        <v>607</v>
      </c>
      <c r="T11" s="66"/>
      <c r="U11" s="66"/>
      <c r="V11" s="192"/>
      <c r="W11" s="234">
        <v>7</v>
      </c>
      <c r="X11" s="234">
        <v>7</v>
      </c>
      <c r="Y11" s="66"/>
      <c r="Z11" s="70"/>
      <c r="AA11" s="70"/>
      <c r="AB11" s="70"/>
      <c r="AC11" s="70"/>
      <c r="AD11" s="70"/>
      <c r="AE11" s="64"/>
      <c r="AG11" s="66"/>
      <c r="AH11" s="64"/>
      <c r="AI11" s="208">
        <v>7</v>
      </c>
      <c r="AJ11" s="198" t="s">
        <v>379</v>
      </c>
      <c r="AK11" s="64"/>
    </row>
    <row r="12" spans="1:37" ht="27" customHeight="1" x14ac:dyDescent="0.2">
      <c r="B12" s="262" t="s">
        <v>484</v>
      </c>
      <c r="C12" s="151"/>
      <c r="D12" s="224"/>
      <c r="E12" s="226" t="s">
        <v>68</v>
      </c>
      <c r="F12" s="239" t="s">
        <v>575</v>
      </c>
      <c r="G12" s="4"/>
      <c r="H12" s="4"/>
      <c r="I12" s="4" t="s">
        <v>315</v>
      </c>
      <c r="J12" s="166" t="s">
        <v>332</v>
      </c>
      <c r="K12" s="182" t="s">
        <v>17</v>
      </c>
      <c r="L12" s="178"/>
      <c r="M12" s="5"/>
      <c r="N12" s="165" t="s">
        <v>407</v>
      </c>
      <c r="O12" s="187" t="s">
        <v>414</v>
      </c>
      <c r="P12" s="4"/>
      <c r="Q12" s="195"/>
      <c r="R12" s="4"/>
      <c r="S12" s="271" t="s">
        <v>608</v>
      </c>
      <c r="T12" s="66"/>
      <c r="U12" s="66"/>
      <c r="V12" s="193"/>
      <c r="W12" s="234">
        <v>8</v>
      </c>
      <c r="X12" s="234">
        <v>8</v>
      </c>
      <c r="Y12" s="66"/>
      <c r="Z12" s="70"/>
      <c r="AA12" s="70"/>
      <c r="AB12" s="70"/>
      <c r="AC12" s="70"/>
      <c r="AD12" s="70"/>
      <c r="AE12" s="206"/>
      <c r="AG12" s="66"/>
      <c r="AH12" s="150"/>
      <c r="AI12" s="208">
        <v>8</v>
      </c>
      <c r="AJ12" s="198" t="s">
        <v>380</v>
      </c>
      <c r="AK12" s="152"/>
    </row>
    <row r="13" spans="1:37" ht="27" customHeight="1" x14ac:dyDescent="0.2">
      <c r="B13" s="262" t="s">
        <v>485</v>
      </c>
      <c r="C13" s="64"/>
      <c r="D13" s="224"/>
      <c r="E13" s="226" t="s">
        <v>70</v>
      </c>
      <c r="F13" s="239" t="s">
        <v>575</v>
      </c>
      <c r="G13" s="4"/>
      <c r="H13" s="4"/>
      <c r="I13" s="4" t="s">
        <v>315</v>
      </c>
      <c r="J13" s="166" t="s">
        <v>332</v>
      </c>
      <c r="K13" s="182" t="s">
        <v>18</v>
      </c>
      <c r="L13" s="178"/>
      <c r="M13" s="5"/>
      <c r="N13" s="165" t="s">
        <v>407</v>
      </c>
      <c r="O13" s="187" t="s">
        <v>415</v>
      </c>
      <c r="P13" s="4"/>
      <c r="Q13" s="195"/>
      <c r="R13" s="4"/>
      <c r="S13" s="271" t="s">
        <v>609</v>
      </c>
      <c r="T13" s="66"/>
      <c r="U13" s="66"/>
      <c r="V13" s="193"/>
      <c r="W13" s="234">
        <v>9</v>
      </c>
      <c r="X13" s="234">
        <v>9</v>
      </c>
      <c r="Y13" s="66"/>
      <c r="Z13" s="70"/>
      <c r="AA13" s="70"/>
      <c r="AB13" s="70"/>
      <c r="AC13" s="70"/>
      <c r="AD13" s="70"/>
      <c r="AE13" s="64"/>
      <c r="AG13" s="66"/>
      <c r="AH13" s="64"/>
      <c r="AI13" s="208">
        <v>9</v>
      </c>
      <c r="AJ13" s="198" t="s">
        <v>381</v>
      </c>
      <c r="AK13" s="64"/>
    </row>
    <row r="14" spans="1:37" ht="27" customHeight="1" x14ac:dyDescent="0.2">
      <c r="B14" s="262" t="s">
        <v>486</v>
      </c>
      <c r="C14" s="151"/>
      <c r="D14" s="224"/>
      <c r="E14" s="226" t="s">
        <v>71</v>
      </c>
      <c r="F14" s="239" t="s">
        <v>575</v>
      </c>
      <c r="G14" s="4"/>
      <c r="H14" s="4"/>
      <c r="I14" s="4" t="s">
        <v>315</v>
      </c>
      <c r="J14" s="166" t="s">
        <v>332</v>
      </c>
      <c r="K14" s="182" t="s">
        <v>19</v>
      </c>
      <c r="L14" s="178"/>
      <c r="M14" s="5"/>
      <c r="N14" s="165" t="s">
        <v>407</v>
      </c>
      <c r="O14" s="187" t="s">
        <v>416</v>
      </c>
      <c r="P14" s="4"/>
      <c r="Q14" s="195"/>
      <c r="R14" s="4"/>
      <c r="S14" s="271" t="s">
        <v>610</v>
      </c>
      <c r="T14" s="66"/>
      <c r="U14" s="66"/>
      <c r="V14" s="193"/>
      <c r="W14" s="234">
        <v>10</v>
      </c>
      <c r="X14" s="234">
        <v>10</v>
      </c>
      <c r="Y14" s="66"/>
      <c r="Z14" s="70"/>
      <c r="AA14" s="70"/>
      <c r="AB14" s="70"/>
      <c r="AC14" s="70"/>
      <c r="AD14" s="70"/>
      <c r="AE14" s="206"/>
      <c r="AG14" s="66"/>
      <c r="AH14" s="150"/>
      <c r="AI14" s="208">
        <v>10</v>
      </c>
      <c r="AJ14" s="198" t="s">
        <v>382</v>
      </c>
      <c r="AK14" s="152"/>
    </row>
    <row r="15" spans="1:37" ht="27" customHeight="1" x14ac:dyDescent="0.2">
      <c r="B15" s="262" t="s">
        <v>487</v>
      </c>
      <c r="C15" s="151"/>
      <c r="D15" s="224"/>
      <c r="E15" s="226" t="s">
        <v>72</v>
      </c>
      <c r="F15" s="239" t="s">
        <v>575</v>
      </c>
      <c r="G15" s="4"/>
      <c r="H15" s="4"/>
      <c r="I15" s="4" t="s">
        <v>315</v>
      </c>
      <c r="J15" s="166" t="s">
        <v>332</v>
      </c>
      <c r="K15" s="182" t="s">
        <v>20</v>
      </c>
      <c r="L15" s="178"/>
      <c r="M15" s="5"/>
      <c r="N15" s="165" t="s">
        <v>407</v>
      </c>
      <c r="O15" s="187" t="s">
        <v>223</v>
      </c>
      <c r="P15" s="4"/>
      <c r="Q15" s="195"/>
      <c r="R15" s="4"/>
      <c r="S15" s="271" t="s">
        <v>611</v>
      </c>
      <c r="T15" s="66"/>
      <c r="U15" s="66"/>
      <c r="V15" s="193"/>
      <c r="W15" s="234">
        <v>11</v>
      </c>
      <c r="X15" s="234">
        <v>11</v>
      </c>
      <c r="Y15" s="66"/>
      <c r="Z15" s="70"/>
      <c r="AA15" s="70"/>
      <c r="AB15" s="70"/>
      <c r="AC15" s="70"/>
      <c r="AD15" s="70"/>
      <c r="AE15" s="206"/>
      <c r="AG15" s="66"/>
      <c r="AH15" s="150"/>
      <c r="AI15" s="208">
        <v>11</v>
      </c>
      <c r="AJ15" s="198" t="s">
        <v>383</v>
      </c>
      <c r="AK15" s="152"/>
    </row>
    <row r="16" spans="1:37" ht="27" customHeight="1" x14ac:dyDescent="0.2">
      <c r="B16" s="262" t="s">
        <v>488</v>
      </c>
      <c r="C16" s="151"/>
      <c r="D16" s="224"/>
      <c r="E16" s="226" t="s">
        <v>73</v>
      </c>
      <c r="F16" s="239" t="s">
        <v>575</v>
      </c>
      <c r="G16" s="4"/>
      <c r="H16" s="4"/>
      <c r="I16" s="4" t="s">
        <v>315</v>
      </c>
      <c r="J16" s="166" t="s">
        <v>332</v>
      </c>
      <c r="K16" s="182" t="s">
        <v>22</v>
      </c>
      <c r="L16" s="178"/>
      <c r="M16" s="5"/>
      <c r="N16" s="165" t="s">
        <v>407</v>
      </c>
      <c r="O16" s="187" t="s">
        <v>234</v>
      </c>
      <c r="P16" s="4"/>
      <c r="Q16" s="195"/>
      <c r="R16" s="4"/>
      <c r="S16" s="271" t="s">
        <v>612</v>
      </c>
      <c r="T16" s="66"/>
      <c r="U16" s="66"/>
      <c r="V16" s="193"/>
      <c r="W16" s="234">
        <v>12</v>
      </c>
      <c r="X16" s="234">
        <v>12</v>
      </c>
      <c r="Y16" s="66"/>
      <c r="Z16" s="70"/>
      <c r="AA16" s="70"/>
      <c r="AB16" s="70"/>
      <c r="AC16" s="70"/>
      <c r="AD16" s="70"/>
      <c r="AE16" s="206"/>
      <c r="AG16" s="66"/>
      <c r="AH16" s="150"/>
      <c r="AI16" s="208">
        <v>12</v>
      </c>
      <c r="AJ16" s="198" t="s">
        <v>384</v>
      </c>
      <c r="AK16" s="152"/>
    </row>
    <row r="17" spans="2:37" ht="27" customHeight="1" x14ac:dyDescent="0.2">
      <c r="B17" s="262" t="s">
        <v>489</v>
      </c>
      <c r="C17" s="151"/>
      <c r="D17" s="224"/>
      <c r="E17" s="226" t="s">
        <v>74</v>
      </c>
      <c r="F17" s="239" t="s">
        <v>575</v>
      </c>
      <c r="G17" s="4"/>
      <c r="H17" s="4"/>
      <c r="I17" s="4" t="s">
        <v>315</v>
      </c>
      <c r="J17" s="166" t="s">
        <v>332</v>
      </c>
      <c r="K17" s="182" t="s">
        <v>23</v>
      </c>
      <c r="L17" s="178"/>
      <c r="M17" s="164"/>
      <c r="N17" s="165" t="s">
        <v>407</v>
      </c>
      <c r="O17" s="187" t="s">
        <v>417</v>
      </c>
      <c r="P17" s="4"/>
      <c r="Q17" s="195"/>
      <c r="R17" s="4"/>
      <c r="S17" s="271" t="s">
        <v>613</v>
      </c>
      <c r="T17" s="66"/>
      <c r="U17" s="66"/>
      <c r="V17" s="193"/>
      <c r="W17" s="234">
        <v>13</v>
      </c>
      <c r="X17" s="234">
        <v>13</v>
      </c>
      <c r="Y17" s="66"/>
      <c r="Z17" s="70"/>
      <c r="AA17" s="70"/>
      <c r="AB17" s="70"/>
      <c r="AC17" s="70"/>
      <c r="AD17" s="70"/>
      <c r="AE17" s="206"/>
      <c r="AG17" s="66"/>
      <c r="AH17" s="150"/>
      <c r="AI17" s="208">
        <v>13</v>
      </c>
      <c r="AJ17" s="198" t="s">
        <v>385</v>
      </c>
      <c r="AK17" s="152"/>
    </row>
    <row r="18" spans="2:37" ht="27" customHeight="1" thickBot="1" x14ac:dyDescent="0.25">
      <c r="B18" s="262" t="s">
        <v>490</v>
      </c>
      <c r="C18" s="151"/>
      <c r="D18" s="224"/>
      <c r="E18" s="226" t="s">
        <v>75</v>
      </c>
      <c r="F18" s="239" t="s">
        <v>575</v>
      </c>
      <c r="G18" s="4"/>
      <c r="H18" s="4"/>
      <c r="I18" s="4" t="s">
        <v>315</v>
      </c>
      <c r="J18" s="166" t="s">
        <v>332</v>
      </c>
      <c r="K18" s="182" t="s">
        <v>24</v>
      </c>
      <c r="L18" s="178"/>
      <c r="M18" s="5"/>
      <c r="N18" s="165" t="s">
        <v>407</v>
      </c>
      <c r="O18" s="187" t="s">
        <v>247</v>
      </c>
      <c r="P18" s="4"/>
      <c r="Q18" s="195"/>
      <c r="R18" s="4"/>
      <c r="S18" s="271" t="s">
        <v>614</v>
      </c>
      <c r="T18" s="66"/>
      <c r="U18" s="66"/>
      <c r="V18" s="193"/>
      <c r="W18" s="234">
        <v>14</v>
      </c>
      <c r="X18" s="234">
        <v>14</v>
      </c>
      <c r="Y18" s="66"/>
      <c r="Z18" s="70"/>
      <c r="AA18" s="70"/>
      <c r="AB18" s="70"/>
      <c r="AC18" s="70"/>
      <c r="AD18" s="70"/>
      <c r="AE18" s="206"/>
      <c r="AG18" s="66"/>
      <c r="AH18" s="150"/>
      <c r="AI18" s="208">
        <v>14</v>
      </c>
      <c r="AJ18" s="199" t="s">
        <v>386</v>
      </c>
      <c r="AK18" s="152"/>
    </row>
    <row r="19" spans="2:37" ht="27" customHeight="1" x14ac:dyDescent="0.2">
      <c r="B19" s="262" t="s">
        <v>491</v>
      </c>
      <c r="C19" s="151"/>
      <c r="D19" s="224"/>
      <c r="E19" s="226" t="s">
        <v>76</v>
      </c>
      <c r="F19" s="239" t="s">
        <v>575</v>
      </c>
      <c r="G19" s="4"/>
      <c r="H19" s="4"/>
      <c r="I19" s="4" t="s">
        <v>315</v>
      </c>
      <c r="J19" s="166" t="s">
        <v>332</v>
      </c>
      <c r="K19" s="182" t="s">
        <v>25</v>
      </c>
      <c r="L19" s="178"/>
      <c r="M19" s="5"/>
      <c r="N19" s="165" t="s">
        <v>407</v>
      </c>
      <c r="O19" s="187" t="s">
        <v>418</v>
      </c>
      <c r="P19" s="4"/>
      <c r="Q19" s="195"/>
      <c r="R19" s="4"/>
      <c r="S19" s="271" t="s">
        <v>615</v>
      </c>
      <c r="T19" s="66"/>
      <c r="U19" s="66"/>
      <c r="V19" s="193"/>
      <c r="W19" s="234">
        <v>15</v>
      </c>
      <c r="X19" s="234">
        <v>15</v>
      </c>
      <c r="Y19" s="66"/>
      <c r="Z19" s="70"/>
      <c r="AA19" s="70"/>
      <c r="AB19" s="70"/>
      <c r="AC19" s="70"/>
      <c r="AD19" s="70"/>
      <c r="AE19" s="206"/>
      <c r="AG19" s="66"/>
      <c r="AH19" s="150"/>
      <c r="AI19" s="155">
        <v>15</v>
      </c>
      <c r="AJ19" s="211"/>
      <c r="AK19" s="153"/>
    </row>
    <row r="20" spans="2:37" ht="27" customHeight="1" x14ac:dyDescent="0.2">
      <c r="B20" s="262" t="s">
        <v>516</v>
      </c>
      <c r="C20" s="151"/>
      <c r="D20" s="224"/>
      <c r="E20" s="226" t="s">
        <v>77</v>
      </c>
      <c r="F20" s="239" t="s">
        <v>575</v>
      </c>
      <c r="G20" s="4"/>
      <c r="H20" s="4"/>
      <c r="I20" s="4" t="s">
        <v>315</v>
      </c>
      <c r="J20" s="166" t="s">
        <v>332</v>
      </c>
      <c r="K20" s="182" t="s">
        <v>26</v>
      </c>
      <c r="L20" s="178"/>
      <c r="M20" s="164"/>
      <c r="N20" s="165" t="s">
        <v>407</v>
      </c>
      <c r="O20" s="187" t="s">
        <v>419</v>
      </c>
      <c r="P20" s="4"/>
      <c r="Q20" s="195"/>
      <c r="R20" s="4"/>
      <c r="S20" s="271" t="s">
        <v>616</v>
      </c>
      <c r="T20" s="66"/>
      <c r="U20" s="66"/>
      <c r="V20" s="193"/>
      <c r="W20" s="234">
        <v>16</v>
      </c>
      <c r="X20" s="234">
        <v>16</v>
      </c>
      <c r="Y20" s="66"/>
      <c r="Z20" s="70"/>
      <c r="AA20" s="70"/>
      <c r="AB20" s="70"/>
      <c r="AC20" s="70"/>
      <c r="AD20" s="70"/>
      <c r="AE20" s="206"/>
      <c r="AG20" s="66"/>
      <c r="AH20" s="150"/>
      <c r="AI20" s="155">
        <v>16</v>
      </c>
      <c r="AJ20" s="150"/>
      <c r="AK20" s="153"/>
    </row>
    <row r="21" spans="2:37" ht="27" customHeight="1" x14ac:dyDescent="0.2">
      <c r="B21" s="262" t="s">
        <v>492</v>
      </c>
      <c r="C21" s="218"/>
      <c r="D21" s="224"/>
      <c r="E21" s="226" t="s">
        <v>78</v>
      </c>
      <c r="F21" s="239" t="s">
        <v>575</v>
      </c>
      <c r="G21" s="4"/>
      <c r="H21" s="4"/>
      <c r="I21" s="4" t="s">
        <v>315</v>
      </c>
      <c r="J21" s="166" t="s">
        <v>332</v>
      </c>
      <c r="K21" s="182" t="s">
        <v>27</v>
      </c>
      <c r="L21" s="178"/>
      <c r="M21" s="164"/>
      <c r="N21" s="165" t="s">
        <v>407</v>
      </c>
      <c r="O21" s="187" t="s">
        <v>420</v>
      </c>
      <c r="P21" s="4"/>
      <c r="Q21" s="172"/>
      <c r="R21" s="4"/>
      <c r="S21" s="271" t="s">
        <v>617</v>
      </c>
      <c r="T21" s="4"/>
      <c r="U21" s="4"/>
      <c r="V21" s="193"/>
      <c r="W21" s="234">
        <v>17</v>
      </c>
      <c r="X21" s="234">
        <v>17</v>
      </c>
      <c r="Y21" s="66"/>
      <c r="Z21" s="70"/>
      <c r="AA21" s="70"/>
      <c r="AB21" s="70"/>
      <c r="AC21" s="70"/>
      <c r="AD21" s="70"/>
      <c r="AE21" s="246"/>
      <c r="AG21" s="4"/>
      <c r="AH21" s="149"/>
      <c r="AI21" s="155">
        <v>17</v>
      </c>
      <c r="AJ21" s="149"/>
      <c r="AK21" s="149"/>
    </row>
    <row r="22" spans="2:37" ht="27" customHeight="1" thickBot="1" x14ac:dyDescent="0.25">
      <c r="B22" s="262" t="s">
        <v>493</v>
      </c>
      <c r="C22" s="218"/>
      <c r="D22" s="224"/>
      <c r="E22" s="226" t="s">
        <v>79</v>
      </c>
      <c r="F22" s="239" t="s">
        <v>575</v>
      </c>
      <c r="G22" s="4"/>
      <c r="H22" s="4"/>
      <c r="I22" s="4" t="s">
        <v>315</v>
      </c>
      <c r="J22" s="166" t="s">
        <v>332</v>
      </c>
      <c r="K22" s="182" t="s">
        <v>28</v>
      </c>
      <c r="L22" s="178"/>
      <c r="M22" s="164"/>
      <c r="N22" s="165" t="s">
        <v>407</v>
      </c>
      <c r="O22" s="188" t="s">
        <v>421</v>
      </c>
      <c r="P22" s="4"/>
      <c r="Q22" s="172"/>
      <c r="R22" s="4"/>
      <c r="S22" s="271" t="s">
        <v>618</v>
      </c>
      <c r="T22" s="4"/>
      <c r="U22" s="4"/>
      <c r="V22" s="193"/>
      <c r="W22" s="234">
        <v>18</v>
      </c>
      <c r="X22" s="234">
        <v>18</v>
      </c>
      <c r="Y22" s="4"/>
      <c r="Z22" s="70"/>
      <c r="AA22" s="70"/>
      <c r="AB22" s="70"/>
      <c r="AC22" s="70"/>
      <c r="AD22" s="70"/>
      <c r="AE22" s="246"/>
      <c r="AG22" s="4"/>
      <c r="AH22" s="149"/>
      <c r="AI22" s="155">
        <v>18</v>
      </c>
      <c r="AJ22" s="149"/>
      <c r="AK22" s="149"/>
    </row>
    <row r="23" spans="2:37" ht="27" customHeight="1" x14ac:dyDescent="0.2">
      <c r="B23" s="262" t="s">
        <v>494</v>
      </c>
      <c r="C23" s="218"/>
      <c r="D23" s="224"/>
      <c r="E23" s="226" t="s">
        <v>80</v>
      </c>
      <c r="F23" s="239" t="s">
        <v>575</v>
      </c>
      <c r="G23" s="4"/>
      <c r="H23" s="4"/>
      <c r="I23" s="4" t="s">
        <v>315</v>
      </c>
      <c r="J23" s="166" t="s">
        <v>332</v>
      </c>
      <c r="K23" s="182" t="s">
        <v>29</v>
      </c>
      <c r="L23" s="178"/>
      <c r="M23" s="5"/>
      <c r="N23" s="5"/>
      <c r="O23" s="186"/>
      <c r="P23" s="4"/>
      <c r="Q23" s="172"/>
      <c r="R23" s="4"/>
      <c r="S23" s="271" t="s">
        <v>619</v>
      </c>
      <c r="T23" s="4"/>
      <c r="U23" s="4"/>
      <c r="V23" s="194"/>
      <c r="W23" s="234">
        <v>19</v>
      </c>
      <c r="X23" s="234">
        <v>19</v>
      </c>
      <c r="Y23" s="4"/>
      <c r="Z23" s="70"/>
      <c r="AA23" s="70"/>
      <c r="AB23" s="70"/>
      <c r="AC23" s="70"/>
      <c r="AD23" s="70"/>
      <c r="AE23" s="246"/>
      <c r="AG23" s="4"/>
      <c r="AH23" s="149"/>
      <c r="AI23" s="155">
        <v>19</v>
      </c>
      <c r="AJ23" s="149"/>
      <c r="AK23" s="149"/>
    </row>
    <row r="24" spans="2:37" ht="27" customHeight="1" x14ac:dyDescent="0.2">
      <c r="B24" s="262" t="s">
        <v>495</v>
      </c>
      <c r="C24" s="218"/>
      <c r="D24" s="224"/>
      <c r="E24" s="226" t="s">
        <v>81</v>
      </c>
      <c r="F24" s="239" t="s">
        <v>575</v>
      </c>
      <c r="G24" s="4"/>
      <c r="H24" s="4"/>
      <c r="I24" s="4" t="s">
        <v>315</v>
      </c>
      <c r="J24" s="166" t="s">
        <v>332</v>
      </c>
      <c r="K24" s="182" t="s">
        <v>30</v>
      </c>
      <c r="L24" s="178"/>
      <c r="M24" s="5"/>
      <c r="N24" s="5"/>
      <c r="O24" s="154"/>
      <c r="P24" s="4"/>
      <c r="Q24" s="172"/>
      <c r="R24" s="4"/>
      <c r="S24" s="271" t="s">
        <v>620</v>
      </c>
      <c r="T24" s="4"/>
      <c r="U24" s="4"/>
      <c r="V24" s="194"/>
      <c r="W24" s="234">
        <v>20</v>
      </c>
      <c r="X24" s="234">
        <v>20</v>
      </c>
      <c r="Y24" s="4"/>
      <c r="Z24" s="70"/>
      <c r="AA24" s="70"/>
      <c r="AB24" s="70"/>
      <c r="AC24" s="70"/>
      <c r="AD24" s="70"/>
      <c r="AE24" s="246"/>
      <c r="AG24" s="4"/>
      <c r="AH24" s="149"/>
      <c r="AI24" s="155">
        <v>20</v>
      </c>
      <c r="AJ24" s="149"/>
      <c r="AK24" s="149"/>
    </row>
    <row r="25" spans="2:37" ht="27" customHeight="1" x14ac:dyDescent="0.2">
      <c r="B25" s="262" t="s">
        <v>496</v>
      </c>
      <c r="C25" s="218"/>
      <c r="D25" s="224"/>
      <c r="E25" s="226" t="s">
        <v>82</v>
      </c>
      <c r="F25" s="239" t="s">
        <v>575</v>
      </c>
      <c r="G25" s="4"/>
      <c r="H25" s="4"/>
      <c r="I25" s="4" t="s">
        <v>315</v>
      </c>
      <c r="J25" s="166" t="s">
        <v>332</v>
      </c>
      <c r="K25" s="182" t="s">
        <v>31</v>
      </c>
      <c r="L25" s="178"/>
      <c r="M25" s="5"/>
      <c r="N25" s="5"/>
      <c r="O25" s="154"/>
      <c r="P25" s="4"/>
      <c r="Q25" s="172"/>
      <c r="R25" s="4"/>
      <c r="S25" s="271" t="s">
        <v>621</v>
      </c>
      <c r="T25" s="4"/>
      <c r="U25" s="4"/>
      <c r="V25" s="194"/>
      <c r="W25" s="234">
        <v>21</v>
      </c>
      <c r="X25" s="234">
        <v>21</v>
      </c>
      <c r="Y25" s="4"/>
      <c r="Z25" s="70"/>
      <c r="AA25" s="70"/>
      <c r="AB25" s="70"/>
      <c r="AC25" s="70"/>
      <c r="AD25" s="70"/>
      <c r="AE25" s="246"/>
      <c r="AG25" s="4"/>
      <c r="AH25" s="149"/>
      <c r="AI25" s="155">
        <v>21</v>
      </c>
      <c r="AJ25" s="149"/>
      <c r="AK25" s="149"/>
    </row>
    <row r="26" spans="2:37" ht="27" customHeight="1" x14ac:dyDescent="0.2">
      <c r="B26" s="262" t="s">
        <v>497</v>
      </c>
      <c r="C26" s="218"/>
      <c r="D26" s="224"/>
      <c r="E26" s="226" t="s">
        <v>83</v>
      </c>
      <c r="F26" s="239" t="s">
        <v>575</v>
      </c>
      <c r="G26" s="4"/>
      <c r="H26" s="4"/>
      <c r="I26" s="4" t="s">
        <v>315</v>
      </c>
      <c r="J26" s="166" t="s">
        <v>332</v>
      </c>
      <c r="K26" s="182" t="s">
        <v>32</v>
      </c>
      <c r="L26" s="178"/>
      <c r="M26" s="5"/>
      <c r="N26" s="5"/>
      <c r="O26" s="154"/>
      <c r="P26" s="4"/>
      <c r="Q26" s="172"/>
      <c r="R26" s="4"/>
      <c r="S26" s="271" t="s">
        <v>622</v>
      </c>
      <c r="T26" s="4"/>
      <c r="U26" s="4"/>
      <c r="V26" s="194"/>
      <c r="W26" s="234">
        <v>22</v>
      </c>
      <c r="X26" s="234">
        <v>22</v>
      </c>
      <c r="Y26" s="4"/>
      <c r="Z26" s="70"/>
      <c r="AA26" s="70"/>
      <c r="AB26" s="70"/>
      <c r="AC26" s="70"/>
      <c r="AD26" s="70"/>
      <c r="AE26" s="246"/>
      <c r="AG26" s="4"/>
      <c r="AH26" s="149"/>
      <c r="AI26" s="155">
        <v>22</v>
      </c>
      <c r="AJ26" s="149"/>
      <c r="AK26" s="149"/>
    </row>
    <row r="27" spans="2:37" ht="27" customHeight="1" x14ac:dyDescent="0.2">
      <c r="B27" s="262" t="s">
        <v>498</v>
      </c>
      <c r="C27" s="218"/>
      <c r="D27" s="224"/>
      <c r="E27" s="226" t="s">
        <v>84</v>
      </c>
      <c r="F27" s="239" t="s">
        <v>575</v>
      </c>
      <c r="G27" s="4"/>
      <c r="H27" s="4"/>
      <c r="I27" s="4" t="s">
        <v>315</v>
      </c>
      <c r="J27" s="166" t="s">
        <v>332</v>
      </c>
      <c r="K27" s="182" t="s">
        <v>33</v>
      </c>
      <c r="L27" s="178"/>
      <c r="M27" s="164"/>
      <c r="N27" s="164"/>
      <c r="O27" s="154"/>
      <c r="P27" s="4"/>
      <c r="Q27" s="172"/>
      <c r="R27" s="4"/>
      <c r="S27" s="271" t="s">
        <v>623</v>
      </c>
      <c r="T27" s="4"/>
      <c r="U27" s="4"/>
      <c r="V27" s="194"/>
      <c r="W27" s="234">
        <v>23</v>
      </c>
      <c r="X27" s="234">
        <v>23</v>
      </c>
      <c r="Y27" s="4"/>
      <c r="Z27" s="70"/>
      <c r="AA27" s="70"/>
      <c r="AB27" s="70"/>
      <c r="AC27" s="70"/>
      <c r="AD27" s="70"/>
      <c r="AE27" s="246"/>
      <c r="AG27" s="4"/>
      <c r="AH27" s="149"/>
      <c r="AI27" s="155">
        <v>23</v>
      </c>
      <c r="AJ27" s="149"/>
      <c r="AK27" s="149"/>
    </row>
    <row r="28" spans="2:37" ht="27" customHeight="1" thickBot="1" x14ac:dyDescent="0.25">
      <c r="B28" s="262" t="s">
        <v>499</v>
      </c>
      <c r="C28" s="218"/>
      <c r="D28" s="224"/>
      <c r="E28" s="226" t="s">
        <v>85</v>
      </c>
      <c r="F28" s="239" t="s">
        <v>575</v>
      </c>
      <c r="G28" s="4"/>
      <c r="H28" s="4"/>
      <c r="I28" s="4" t="s">
        <v>315</v>
      </c>
      <c r="J28" s="166" t="s">
        <v>332</v>
      </c>
      <c r="K28" s="182" t="s">
        <v>34</v>
      </c>
      <c r="L28" s="178"/>
      <c r="M28" s="164"/>
      <c r="N28" s="164"/>
      <c r="O28" s="154"/>
      <c r="P28" s="4"/>
      <c r="Q28" s="172"/>
      <c r="R28" s="4"/>
      <c r="S28" s="272" t="s">
        <v>624</v>
      </c>
      <c r="T28" s="4"/>
      <c r="U28" s="4"/>
      <c r="V28" s="194"/>
      <c r="W28" s="234">
        <v>24</v>
      </c>
      <c r="X28" s="234">
        <v>24</v>
      </c>
      <c r="Y28" s="4"/>
      <c r="Z28" s="70"/>
      <c r="AA28" s="70"/>
      <c r="AB28" s="70"/>
      <c r="AC28" s="70"/>
      <c r="AD28" s="70"/>
      <c r="AE28" s="246"/>
      <c r="AG28" s="4"/>
      <c r="AH28" s="149"/>
      <c r="AI28" s="155">
        <v>24</v>
      </c>
      <c r="AJ28" s="149"/>
      <c r="AK28" s="149"/>
    </row>
    <row r="29" spans="2:37" ht="27" customHeight="1" x14ac:dyDescent="0.2">
      <c r="B29" s="262" t="s">
        <v>500</v>
      </c>
      <c r="C29" s="218"/>
      <c r="D29" s="224"/>
      <c r="E29" s="226" t="s">
        <v>86</v>
      </c>
      <c r="F29" s="239" t="s">
        <v>575</v>
      </c>
      <c r="G29" s="4"/>
      <c r="H29" s="4"/>
      <c r="I29" s="4" t="s">
        <v>315</v>
      </c>
      <c r="J29" s="166" t="s">
        <v>332</v>
      </c>
      <c r="K29" s="182" t="s">
        <v>35</v>
      </c>
      <c r="L29" s="178"/>
      <c r="M29" s="5"/>
      <c r="N29" s="5"/>
      <c r="O29" s="154"/>
      <c r="P29" s="4"/>
      <c r="Q29" s="172"/>
      <c r="R29" s="4"/>
      <c r="S29" s="149"/>
      <c r="T29" s="4"/>
      <c r="U29" s="4"/>
      <c r="V29" s="194"/>
      <c r="W29" s="234">
        <v>25</v>
      </c>
      <c r="X29" s="234">
        <v>25</v>
      </c>
      <c r="Y29" s="4"/>
      <c r="Z29" s="70"/>
      <c r="AA29" s="70"/>
      <c r="AB29" s="70"/>
      <c r="AC29" s="70"/>
      <c r="AD29" s="70"/>
      <c r="AE29" s="246"/>
      <c r="AG29" s="4"/>
      <c r="AH29" s="149"/>
      <c r="AI29" s="155">
        <v>25</v>
      </c>
      <c r="AJ29" s="149"/>
      <c r="AK29" s="149"/>
    </row>
    <row r="30" spans="2:37" ht="27" customHeight="1" x14ac:dyDescent="0.2">
      <c r="B30" s="262" t="s">
        <v>501</v>
      </c>
      <c r="C30" s="218"/>
      <c r="D30" s="224"/>
      <c r="E30" s="226" t="s">
        <v>87</v>
      </c>
      <c r="F30" s="239" t="s">
        <v>575</v>
      </c>
      <c r="G30" s="4"/>
      <c r="H30" s="4"/>
      <c r="I30" s="4" t="s">
        <v>315</v>
      </c>
      <c r="J30" s="166" t="s">
        <v>332</v>
      </c>
      <c r="K30" s="182" t="s">
        <v>36</v>
      </c>
      <c r="L30" s="178"/>
      <c r="M30" s="5"/>
      <c r="N30" s="5"/>
      <c r="O30" s="154"/>
      <c r="P30" s="4"/>
      <c r="Q30" s="172"/>
      <c r="R30" s="4"/>
      <c r="S30" s="149"/>
      <c r="T30" s="4"/>
      <c r="U30" s="4"/>
      <c r="V30" s="194"/>
      <c r="W30" s="234">
        <v>26</v>
      </c>
      <c r="X30" s="234">
        <v>26</v>
      </c>
      <c r="Y30" s="4"/>
      <c r="Z30" s="70"/>
      <c r="AA30" s="70"/>
      <c r="AB30" s="70"/>
      <c r="AC30" s="70"/>
      <c r="AD30" s="70"/>
      <c r="AE30" s="246"/>
      <c r="AG30" s="4"/>
      <c r="AH30" s="149"/>
      <c r="AI30" s="155">
        <v>26</v>
      </c>
      <c r="AJ30" s="149"/>
      <c r="AK30" s="149"/>
    </row>
    <row r="31" spans="2:37" ht="27" customHeight="1" x14ac:dyDescent="0.2">
      <c r="B31" s="262" t="s">
        <v>502</v>
      </c>
      <c r="C31" s="218"/>
      <c r="D31" s="224"/>
      <c r="E31" s="226" t="s">
        <v>88</v>
      </c>
      <c r="F31" s="239" t="s">
        <v>575</v>
      </c>
      <c r="G31" s="4"/>
      <c r="H31" s="4"/>
      <c r="I31" s="4" t="s">
        <v>315</v>
      </c>
      <c r="J31" s="166" t="s">
        <v>332</v>
      </c>
      <c r="K31" s="182" t="s">
        <v>37</v>
      </c>
      <c r="L31" s="178"/>
      <c r="M31" s="164"/>
      <c r="N31" s="164"/>
      <c r="O31" s="154"/>
      <c r="P31" s="4"/>
      <c r="Q31" s="172"/>
      <c r="R31" s="4"/>
      <c r="S31" s="149"/>
      <c r="T31" s="4"/>
      <c r="U31" s="4"/>
      <c r="V31" s="194"/>
      <c r="W31" s="234">
        <v>27</v>
      </c>
      <c r="X31" s="234">
        <v>27</v>
      </c>
      <c r="Y31" s="4"/>
      <c r="Z31" s="70"/>
      <c r="AA31" s="70"/>
      <c r="AB31" s="70"/>
      <c r="AC31" s="70"/>
      <c r="AD31" s="70"/>
      <c r="AE31" s="246"/>
      <c r="AG31" s="4"/>
      <c r="AH31" s="149"/>
      <c r="AI31" s="155">
        <v>27</v>
      </c>
      <c r="AJ31" s="149"/>
      <c r="AK31" s="149"/>
    </row>
    <row r="32" spans="2:37" ht="27" customHeight="1" x14ac:dyDescent="0.2">
      <c r="B32" s="262" t="s">
        <v>452</v>
      </c>
      <c r="C32" s="218"/>
      <c r="D32" s="224"/>
      <c r="E32" s="226" t="s">
        <v>89</v>
      </c>
      <c r="F32" s="239" t="s">
        <v>575</v>
      </c>
      <c r="G32" s="4"/>
      <c r="H32" s="4"/>
      <c r="I32" s="4" t="s">
        <v>315</v>
      </c>
      <c r="J32" s="166" t="s">
        <v>332</v>
      </c>
      <c r="K32" s="182" t="s">
        <v>38</v>
      </c>
      <c r="L32" s="178"/>
      <c r="M32" s="5"/>
      <c r="N32" s="5"/>
      <c r="O32" s="154"/>
      <c r="P32" s="4"/>
      <c r="Q32" s="172"/>
      <c r="R32" s="4"/>
      <c r="S32" s="149"/>
      <c r="T32" s="4"/>
      <c r="U32" s="4"/>
      <c r="V32" s="194"/>
      <c r="W32" s="234">
        <v>28</v>
      </c>
      <c r="X32" s="234">
        <v>28</v>
      </c>
      <c r="Y32" s="4"/>
      <c r="Z32" s="70"/>
      <c r="AA32" s="70"/>
      <c r="AB32" s="70"/>
      <c r="AC32" s="70"/>
      <c r="AD32" s="70"/>
      <c r="AE32" s="246"/>
      <c r="AG32" s="4"/>
      <c r="AH32" s="149"/>
      <c r="AI32" s="155">
        <v>28</v>
      </c>
      <c r="AJ32" s="149"/>
      <c r="AK32" s="149"/>
    </row>
    <row r="33" spans="2:37" ht="27" customHeight="1" x14ac:dyDescent="0.2">
      <c r="B33" s="262" t="s">
        <v>453</v>
      </c>
      <c r="C33" s="218"/>
      <c r="D33" s="224"/>
      <c r="E33" s="226" t="s">
        <v>90</v>
      </c>
      <c r="F33" s="239" t="s">
        <v>575</v>
      </c>
      <c r="G33" s="4"/>
      <c r="H33" s="4"/>
      <c r="I33" s="4" t="s">
        <v>315</v>
      </c>
      <c r="J33" s="166" t="s">
        <v>332</v>
      </c>
      <c r="K33" s="182" t="s">
        <v>39</v>
      </c>
      <c r="L33" s="178"/>
      <c r="M33" s="5"/>
      <c r="N33" s="5"/>
      <c r="O33" s="154"/>
      <c r="P33" s="4"/>
      <c r="Q33" s="172"/>
      <c r="R33" s="4"/>
      <c r="S33" s="149"/>
      <c r="T33" s="4"/>
      <c r="U33" s="4"/>
      <c r="V33" s="194"/>
      <c r="W33" s="234">
        <v>29</v>
      </c>
      <c r="X33" s="234">
        <v>29</v>
      </c>
      <c r="Y33" s="4"/>
      <c r="Z33" s="70"/>
      <c r="AA33" s="70"/>
      <c r="AB33" s="70"/>
      <c r="AC33" s="70"/>
      <c r="AD33" s="70"/>
      <c r="AE33" s="246"/>
      <c r="AG33" s="4"/>
      <c r="AH33" s="149"/>
      <c r="AI33" s="155">
        <v>29</v>
      </c>
      <c r="AJ33" s="149"/>
      <c r="AK33" s="149"/>
    </row>
    <row r="34" spans="2:37" ht="27" customHeight="1" x14ac:dyDescent="0.2">
      <c r="B34" s="262" t="s">
        <v>454</v>
      </c>
      <c r="C34" s="218"/>
      <c r="D34" s="224"/>
      <c r="E34" s="226" t="s">
        <v>91</v>
      </c>
      <c r="F34" s="239" t="s">
        <v>575</v>
      </c>
      <c r="G34" s="4"/>
      <c r="H34" s="4"/>
      <c r="I34" s="4" t="s">
        <v>315</v>
      </c>
      <c r="J34" s="166" t="s">
        <v>332</v>
      </c>
      <c r="K34" s="182" t="s">
        <v>40</v>
      </c>
      <c r="L34" s="178"/>
      <c r="M34" s="5"/>
      <c r="N34" s="5"/>
      <c r="O34" s="154"/>
      <c r="P34" s="4"/>
      <c r="Q34" s="172"/>
      <c r="R34" s="4"/>
      <c r="S34" s="149"/>
      <c r="T34" s="4"/>
      <c r="U34" s="4"/>
      <c r="V34" s="194"/>
      <c r="W34" s="234">
        <v>30</v>
      </c>
      <c r="X34" s="234">
        <v>30</v>
      </c>
      <c r="Y34" s="4"/>
      <c r="Z34" s="70"/>
      <c r="AA34" s="70"/>
      <c r="AB34" s="70"/>
      <c r="AC34" s="70"/>
      <c r="AD34" s="70"/>
      <c r="AE34" s="246"/>
      <c r="AG34" s="4"/>
      <c r="AH34" s="149"/>
      <c r="AI34" s="155">
        <v>30</v>
      </c>
      <c r="AJ34" s="149"/>
      <c r="AK34" s="149"/>
    </row>
    <row r="35" spans="2:37" ht="27" customHeight="1" x14ac:dyDescent="0.2">
      <c r="B35" s="262" t="s">
        <v>455</v>
      </c>
      <c r="C35" s="218"/>
      <c r="D35" s="224"/>
      <c r="E35" s="226" t="s">
        <v>92</v>
      </c>
      <c r="F35" s="239" t="s">
        <v>575</v>
      </c>
      <c r="G35" s="4"/>
      <c r="H35" s="4"/>
      <c r="I35" s="4" t="s">
        <v>315</v>
      </c>
      <c r="J35" s="166" t="s">
        <v>332</v>
      </c>
      <c r="K35" s="182" t="s">
        <v>41</v>
      </c>
      <c r="L35" s="178"/>
      <c r="M35" s="5"/>
      <c r="N35" s="5"/>
      <c r="O35" s="154"/>
      <c r="P35" s="4"/>
      <c r="Q35" s="172"/>
      <c r="R35" s="4"/>
      <c r="S35" s="149"/>
      <c r="T35" s="4"/>
      <c r="U35" s="4"/>
      <c r="V35" s="194"/>
      <c r="W35" s="234">
        <v>31</v>
      </c>
      <c r="X35" s="234">
        <v>31</v>
      </c>
      <c r="Y35" s="4"/>
      <c r="Z35" s="70"/>
      <c r="AA35" s="70"/>
      <c r="AB35" s="70"/>
      <c r="AC35" s="70"/>
      <c r="AD35" s="70"/>
      <c r="AE35" s="246"/>
      <c r="AG35" s="4"/>
      <c r="AH35" s="149"/>
      <c r="AI35" s="155">
        <v>31</v>
      </c>
      <c r="AJ35" s="149"/>
      <c r="AK35" s="149"/>
    </row>
    <row r="36" spans="2:37" ht="27" customHeight="1" x14ac:dyDescent="0.2">
      <c r="B36" s="262" t="s">
        <v>456</v>
      </c>
      <c r="C36" s="218"/>
      <c r="D36" s="224"/>
      <c r="E36" s="226" t="s">
        <v>93</v>
      </c>
      <c r="F36" s="239" t="s">
        <v>575</v>
      </c>
      <c r="G36" s="4"/>
      <c r="H36" s="4"/>
      <c r="I36" s="4" t="s">
        <v>315</v>
      </c>
      <c r="J36" s="166" t="s">
        <v>332</v>
      </c>
      <c r="K36" s="182" t="s">
        <v>42</v>
      </c>
      <c r="L36" s="178"/>
      <c r="M36" s="5"/>
      <c r="N36" s="5"/>
      <c r="O36" s="154"/>
      <c r="P36" s="4"/>
      <c r="Q36" s="172"/>
      <c r="R36" s="4"/>
      <c r="S36" s="149"/>
      <c r="T36" s="4"/>
      <c r="U36" s="4"/>
      <c r="V36" s="194"/>
      <c r="W36" s="234">
        <v>32</v>
      </c>
      <c r="X36" s="234">
        <v>32</v>
      </c>
      <c r="Y36" s="4"/>
      <c r="Z36" s="70"/>
      <c r="AA36" s="70"/>
      <c r="AB36" s="70"/>
      <c r="AC36" s="70"/>
      <c r="AD36" s="70"/>
      <c r="AE36" s="246"/>
      <c r="AG36" s="4"/>
      <c r="AH36" s="149"/>
      <c r="AI36" s="155">
        <v>32</v>
      </c>
      <c r="AJ36" s="149"/>
      <c r="AK36" s="149"/>
    </row>
    <row r="37" spans="2:37" ht="27" customHeight="1" x14ac:dyDescent="0.2">
      <c r="B37" s="262" t="s">
        <v>457</v>
      </c>
      <c r="C37" s="218"/>
      <c r="D37" s="224"/>
      <c r="E37" s="226" t="s">
        <v>94</v>
      </c>
      <c r="F37" s="239" t="s">
        <v>575</v>
      </c>
      <c r="G37" s="4"/>
      <c r="H37" s="4"/>
      <c r="I37" s="4" t="s">
        <v>315</v>
      </c>
      <c r="J37" s="166" t="s">
        <v>332</v>
      </c>
      <c r="K37" s="182" t="s">
        <v>43</v>
      </c>
      <c r="L37" s="178"/>
      <c r="M37" s="164"/>
      <c r="N37" s="164"/>
      <c r="O37" s="154"/>
      <c r="P37" s="4"/>
      <c r="Q37" s="172"/>
      <c r="R37" s="4"/>
      <c r="S37" s="149"/>
      <c r="T37" s="4"/>
      <c r="U37" s="4"/>
      <c r="V37" s="194"/>
      <c r="W37" s="234">
        <v>33</v>
      </c>
      <c r="X37" s="234">
        <v>33</v>
      </c>
      <c r="Y37" s="4"/>
      <c r="Z37" s="70"/>
      <c r="AA37" s="70"/>
      <c r="AB37" s="70"/>
      <c r="AC37" s="70"/>
      <c r="AD37" s="70"/>
      <c r="AE37" s="246"/>
      <c r="AG37" s="4"/>
      <c r="AH37" s="149"/>
      <c r="AI37" s="155">
        <v>33</v>
      </c>
      <c r="AJ37" s="149"/>
      <c r="AK37" s="149"/>
    </row>
    <row r="38" spans="2:37" ht="27" customHeight="1" x14ac:dyDescent="0.2">
      <c r="B38" s="262" t="s">
        <v>458</v>
      </c>
      <c r="C38" s="218"/>
      <c r="D38" s="224"/>
      <c r="E38" s="226" t="s">
        <v>95</v>
      </c>
      <c r="F38" s="239" t="s">
        <v>575</v>
      </c>
      <c r="G38" s="4"/>
      <c r="H38" s="4"/>
      <c r="I38" s="4" t="s">
        <v>315</v>
      </c>
      <c r="J38" s="166" t="s">
        <v>332</v>
      </c>
      <c r="K38" s="182" t="s">
        <v>44</v>
      </c>
      <c r="L38" s="178"/>
      <c r="M38" s="5"/>
      <c r="N38" s="5"/>
      <c r="O38" s="154"/>
      <c r="P38" s="4"/>
      <c r="Q38" s="172"/>
      <c r="R38" s="4"/>
      <c r="S38" s="149"/>
      <c r="T38" s="4"/>
      <c r="U38" s="4"/>
      <c r="V38" s="194"/>
      <c r="W38" s="234">
        <v>34</v>
      </c>
      <c r="X38" s="234">
        <v>34</v>
      </c>
      <c r="Y38" s="4"/>
      <c r="Z38" s="70"/>
      <c r="AA38" s="70"/>
      <c r="AB38" s="70"/>
      <c r="AC38" s="70"/>
      <c r="AD38" s="70"/>
      <c r="AE38" s="246"/>
      <c r="AG38" s="4"/>
      <c r="AH38" s="149"/>
      <c r="AI38" s="155">
        <v>34</v>
      </c>
      <c r="AJ38" s="149"/>
      <c r="AK38" s="149"/>
    </row>
    <row r="39" spans="2:37" ht="27" customHeight="1" x14ac:dyDescent="0.2">
      <c r="B39" s="262" t="s">
        <v>459</v>
      </c>
      <c r="C39" s="218"/>
      <c r="D39" s="224"/>
      <c r="E39" s="226" t="s">
        <v>96</v>
      </c>
      <c r="F39" s="239" t="s">
        <v>575</v>
      </c>
      <c r="G39" s="4"/>
      <c r="H39" s="4"/>
      <c r="I39" s="4" t="s">
        <v>315</v>
      </c>
      <c r="J39" s="166" t="s">
        <v>332</v>
      </c>
      <c r="K39" s="182" t="s">
        <v>45</v>
      </c>
      <c r="L39" s="178"/>
      <c r="M39" s="5"/>
      <c r="N39" s="5"/>
      <c r="O39" s="154"/>
      <c r="P39" s="4"/>
      <c r="Q39" s="172"/>
      <c r="R39" s="4"/>
      <c r="S39" s="149"/>
      <c r="T39" s="4"/>
      <c r="U39" s="4"/>
      <c r="V39" s="194"/>
      <c r="W39" s="234">
        <v>35</v>
      </c>
      <c r="X39" s="234">
        <v>35</v>
      </c>
      <c r="Y39" s="4"/>
      <c r="Z39" s="70"/>
      <c r="AA39" s="70"/>
      <c r="AB39" s="70"/>
      <c r="AC39" s="70"/>
      <c r="AD39" s="70"/>
      <c r="AE39" s="246"/>
      <c r="AG39" s="4"/>
      <c r="AH39" s="149"/>
      <c r="AI39" s="155">
        <v>35</v>
      </c>
      <c r="AJ39" s="149"/>
      <c r="AK39" s="149"/>
    </row>
    <row r="40" spans="2:37" ht="27" customHeight="1" x14ac:dyDescent="0.2">
      <c r="B40" s="262" t="s">
        <v>460</v>
      </c>
      <c r="C40" s="218"/>
      <c r="D40" s="224"/>
      <c r="E40" s="226" t="s">
        <v>97</v>
      </c>
      <c r="F40" s="239" t="s">
        <v>575</v>
      </c>
      <c r="G40" s="4"/>
      <c r="H40" s="4"/>
      <c r="I40" s="4" t="s">
        <v>315</v>
      </c>
      <c r="J40" s="166" t="s">
        <v>332</v>
      </c>
      <c r="K40" s="182" t="s">
        <v>46</v>
      </c>
      <c r="L40" s="178"/>
      <c r="M40" s="5"/>
      <c r="N40" s="5"/>
      <c r="O40" s="154"/>
      <c r="P40" s="4"/>
      <c r="Q40" s="172"/>
      <c r="R40" s="4"/>
      <c r="S40" s="149"/>
      <c r="T40" s="4"/>
      <c r="U40" s="4"/>
      <c r="V40" s="194"/>
      <c r="W40" s="234">
        <v>36</v>
      </c>
      <c r="X40" s="234">
        <v>36</v>
      </c>
      <c r="Y40" s="4"/>
      <c r="Z40" s="70"/>
      <c r="AA40" s="70"/>
      <c r="AB40" s="70"/>
      <c r="AC40" s="70"/>
      <c r="AD40" s="70"/>
      <c r="AE40" s="246"/>
      <c r="AG40" s="4"/>
      <c r="AH40" s="149"/>
      <c r="AI40" s="155">
        <v>36</v>
      </c>
      <c r="AJ40" s="149"/>
      <c r="AK40" s="149"/>
    </row>
    <row r="41" spans="2:37" ht="27" customHeight="1" x14ac:dyDescent="0.2">
      <c r="B41" s="262" t="s">
        <v>461</v>
      </c>
      <c r="C41" s="218"/>
      <c r="D41" s="224"/>
      <c r="E41" s="226" t="s">
        <v>98</v>
      </c>
      <c r="F41" s="239" t="s">
        <v>575</v>
      </c>
      <c r="G41" s="4"/>
      <c r="H41" s="4"/>
      <c r="I41" s="4" t="s">
        <v>315</v>
      </c>
      <c r="J41" s="166" t="s">
        <v>332</v>
      </c>
      <c r="K41" s="182" t="s">
        <v>47</v>
      </c>
      <c r="L41" s="178"/>
      <c r="M41" s="5"/>
      <c r="N41" s="5"/>
      <c r="O41" s="154"/>
      <c r="P41" s="4"/>
      <c r="Q41" s="172"/>
      <c r="R41" s="4"/>
      <c r="S41" s="149"/>
      <c r="T41" s="4"/>
      <c r="U41" s="4"/>
      <c r="V41" s="194"/>
      <c r="W41" s="234">
        <v>37</v>
      </c>
      <c r="X41" s="234">
        <v>37</v>
      </c>
      <c r="Y41" s="4"/>
      <c r="Z41" s="70"/>
      <c r="AA41" s="70"/>
      <c r="AB41" s="70"/>
      <c r="AC41" s="70"/>
      <c r="AD41" s="70"/>
      <c r="AE41" s="246"/>
      <c r="AG41" s="4"/>
      <c r="AH41" s="149"/>
      <c r="AI41" s="155">
        <v>37</v>
      </c>
      <c r="AJ41" s="149"/>
      <c r="AK41" s="149"/>
    </row>
    <row r="42" spans="2:37" ht="27" customHeight="1" x14ac:dyDescent="0.2">
      <c r="B42" s="262" t="s">
        <v>462</v>
      </c>
      <c r="C42" s="218"/>
      <c r="D42" s="224"/>
      <c r="E42" s="226" t="s">
        <v>99</v>
      </c>
      <c r="F42" s="239" t="s">
        <v>575</v>
      </c>
      <c r="G42" s="4"/>
      <c r="H42" s="4"/>
      <c r="I42" s="4" t="s">
        <v>315</v>
      </c>
      <c r="J42" s="166" t="s">
        <v>332</v>
      </c>
      <c r="K42" s="182" t="s">
        <v>48</v>
      </c>
      <c r="L42" s="178"/>
      <c r="M42" s="164"/>
      <c r="N42" s="164"/>
      <c r="O42" s="154"/>
      <c r="P42" s="4"/>
      <c r="Q42" s="172"/>
      <c r="R42" s="4"/>
      <c r="S42" s="149"/>
      <c r="T42" s="4"/>
      <c r="U42" s="4"/>
      <c r="V42" s="194"/>
      <c r="W42" s="234">
        <v>38</v>
      </c>
      <c r="X42" s="234">
        <v>38</v>
      </c>
      <c r="Y42" s="4"/>
      <c r="Z42" s="70"/>
      <c r="AA42" s="70"/>
      <c r="AB42" s="70"/>
      <c r="AC42" s="70"/>
      <c r="AD42" s="70"/>
      <c r="AE42" s="246"/>
      <c r="AG42" s="4"/>
      <c r="AH42" s="149"/>
      <c r="AI42" s="155">
        <v>38</v>
      </c>
      <c r="AJ42" s="149"/>
      <c r="AK42" s="149"/>
    </row>
    <row r="43" spans="2:37" ht="27" customHeight="1" x14ac:dyDescent="0.2">
      <c r="B43" s="262" t="s">
        <v>463</v>
      </c>
      <c r="C43" s="218"/>
      <c r="D43" s="224"/>
      <c r="E43" s="226" t="s">
        <v>100</v>
      </c>
      <c r="F43" s="239" t="s">
        <v>575</v>
      </c>
      <c r="G43" s="4"/>
      <c r="H43" s="4"/>
      <c r="I43" s="4" t="s">
        <v>315</v>
      </c>
      <c r="J43" s="166" t="s">
        <v>332</v>
      </c>
      <c r="K43" s="182" t="s">
        <v>49</v>
      </c>
      <c r="L43" s="178"/>
      <c r="M43" s="5"/>
      <c r="N43" s="5"/>
      <c r="O43" s="154"/>
      <c r="P43" s="4"/>
      <c r="Q43" s="172"/>
      <c r="R43" s="4"/>
      <c r="S43" s="149"/>
      <c r="T43" s="4"/>
      <c r="U43" s="4"/>
      <c r="V43" s="194"/>
      <c r="W43" s="234">
        <v>39</v>
      </c>
      <c r="X43" s="234">
        <v>39</v>
      </c>
      <c r="Y43" s="4"/>
      <c r="Z43" s="70"/>
      <c r="AA43" s="70"/>
      <c r="AB43" s="70"/>
      <c r="AC43" s="70"/>
      <c r="AD43" s="70"/>
      <c r="AE43" s="246"/>
      <c r="AG43" s="4"/>
      <c r="AH43" s="149"/>
      <c r="AI43" s="155">
        <v>39</v>
      </c>
      <c r="AJ43" s="149"/>
      <c r="AK43" s="149"/>
    </row>
    <row r="44" spans="2:37" ht="27" customHeight="1" x14ac:dyDescent="0.2">
      <c r="B44" s="262" t="s">
        <v>583</v>
      </c>
      <c r="C44" s="218"/>
      <c r="D44" s="224"/>
      <c r="E44" s="226" t="s">
        <v>101</v>
      </c>
      <c r="F44" s="239" t="s">
        <v>575</v>
      </c>
      <c r="G44" s="4"/>
      <c r="H44" s="4"/>
      <c r="I44" s="4" t="s">
        <v>315</v>
      </c>
      <c r="J44" s="166" t="s">
        <v>332</v>
      </c>
      <c r="K44" s="182" t="s">
        <v>50</v>
      </c>
      <c r="L44" s="178"/>
      <c r="M44" s="5"/>
      <c r="N44" s="5"/>
      <c r="O44" s="154"/>
      <c r="P44" s="4"/>
      <c r="Q44" s="172"/>
      <c r="R44" s="4"/>
      <c r="S44" s="149"/>
      <c r="T44" s="4"/>
      <c r="U44" s="4"/>
      <c r="V44" s="194"/>
      <c r="W44" s="234">
        <v>40</v>
      </c>
      <c r="X44" s="234">
        <v>40</v>
      </c>
      <c r="Y44" s="4"/>
      <c r="Z44" s="70"/>
      <c r="AA44" s="70"/>
      <c r="AB44" s="70"/>
      <c r="AC44" s="70"/>
      <c r="AD44" s="70"/>
      <c r="AE44" s="246"/>
      <c r="AG44" s="4"/>
      <c r="AH44" s="149"/>
      <c r="AI44" s="155">
        <v>40</v>
      </c>
      <c r="AJ44" s="149"/>
      <c r="AK44" s="149"/>
    </row>
    <row r="45" spans="2:37" ht="27" customHeight="1" x14ac:dyDescent="0.2">
      <c r="B45" s="262" t="s">
        <v>464</v>
      </c>
      <c r="C45" s="218"/>
      <c r="D45" s="224"/>
      <c r="E45" s="226" t="s">
        <v>102</v>
      </c>
      <c r="F45" s="239" t="s">
        <v>575</v>
      </c>
      <c r="G45" s="4"/>
      <c r="H45" s="4"/>
      <c r="I45" s="4" t="s">
        <v>315</v>
      </c>
      <c r="J45" s="166" t="s">
        <v>332</v>
      </c>
      <c r="K45" s="182" t="s">
        <v>51</v>
      </c>
      <c r="L45" s="178"/>
      <c r="M45" s="5"/>
      <c r="N45" s="5"/>
      <c r="O45" s="154"/>
      <c r="P45" s="4"/>
      <c r="Q45" s="172"/>
      <c r="R45" s="4"/>
      <c r="S45" s="149"/>
      <c r="T45" s="4"/>
      <c r="U45" s="4"/>
      <c r="V45" s="194"/>
      <c r="W45" s="234">
        <v>41</v>
      </c>
      <c r="X45" s="234">
        <v>41</v>
      </c>
      <c r="Y45" s="4"/>
      <c r="Z45" s="70"/>
      <c r="AA45" s="70"/>
      <c r="AB45" s="70"/>
      <c r="AC45" s="70"/>
      <c r="AD45" s="70"/>
      <c r="AE45" s="246"/>
      <c r="AG45" s="4"/>
      <c r="AH45" s="149"/>
      <c r="AI45" s="155">
        <v>41</v>
      </c>
      <c r="AJ45" s="149"/>
      <c r="AK45" s="149"/>
    </row>
    <row r="46" spans="2:37" ht="27" customHeight="1" x14ac:dyDescent="0.2">
      <c r="B46" s="262" t="s">
        <v>465</v>
      </c>
      <c r="C46" s="218"/>
      <c r="D46" s="224"/>
      <c r="E46" s="226" t="s">
        <v>103</v>
      </c>
      <c r="F46" s="239" t="s">
        <v>575</v>
      </c>
      <c r="G46" s="4"/>
      <c r="H46" s="4"/>
      <c r="I46" s="4" t="s">
        <v>315</v>
      </c>
      <c r="J46" s="166" t="s">
        <v>332</v>
      </c>
      <c r="K46" s="182" t="s">
        <v>52</v>
      </c>
      <c r="L46" s="178"/>
      <c r="M46" s="5"/>
      <c r="N46" s="5"/>
      <c r="O46" s="154"/>
      <c r="P46" s="4"/>
      <c r="Q46" s="172"/>
      <c r="R46" s="4"/>
      <c r="S46" s="149"/>
      <c r="T46" s="4"/>
      <c r="U46" s="4"/>
      <c r="V46" s="194"/>
      <c r="W46" s="234">
        <v>42</v>
      </c>
      <c r="X46" s="234">
        <v>42</v>
      </c>
      <c r="Y46" s="4"/>
      <c r="Z46" s="70"/>
      <c r="AA46" s="70"/>
      <c r="AB46" s="70"/>
      <c r="AC46" s="70"/>
      <c r="AD46" s="70"/>
      <c r="AE46" s="246"/>
      <c r="AG46" s="4"/>
      <c r="AH46" s="149"/>
      <c r="AI46" s="155">
        <v>42</v>
      </c>
      <c r="AJ46" s="149"/>
      <c r="AK46" s="149"/>
    </row>
    <row r="47" spans="2:37" ht="27" customHeight="1" x14ac:dyDescent="0.2">
      <c r="B47" s="262" t="s">
        <v>519</v>
      </c>
      <c r="C47" s="218"/>
      <c r="D47" s="224"/>
      <c r="E47" s="226" t="s">
        <v>104</v>
      </c>
      <c r="F47" s="239" t="s">
        <v>575</v>
      </c>
      <c r="G47" s="4"/>
      <c r="H47" s="4"/>
      <c r="I47" s="4" t="s">
        <v>315</v>
      </c>
      <c r="J47" s="166" t="s">
        <v>332</v>
      </c>
      <c r="K47" s="182" t="s">
        <v>53</v>
      </c>
      <c r="L47" s="178"/>
      <c r="M47" s="5"/>
      <c r="N47" s="5"/>
      <c r="O47" s="154"/>
      <c r="P47" s="4"/>
      <c r="Q47" s="172"/>
      <c r="R47" s="4"/>
      <c r="S47" s="149"/>
      <c r="T47" s="4"/>
      <c r="U47" s="4"/>
      <c r="V47" s="194"/>
      <c r="W47" s="234">
        <v>43</v>
      </c>
      <c r="X47" s="234">
        <v>43</v>
      </c>
      <c r="Y47" s="4"/>
      <c r="Z47" s="70"/>
      <c r="AA47" s="70"/>
      <c r="AB47" s="70"/>
      <c r="AC47" s="70"/>
      <c r="AD47" s="70"/>
      <c r="AE47" s="246"/>
      <c r="AG47" s="4"/>
      <c r="AH47" s="149"/>
      <c r="AI47" s="155">
        <v>43</v>
      </c>
      <c r="AJ47" s="149"/>
      <c r="AK47" s="149"/>
    </row>
    <row r="48" spans="2:37" ht="27" customHeight="1" x14ac:dyDescent="0.2">
      <c r="B48" s="262" t="s">
        <v>466</v>
      </c>
      <c r="C48" s="218"/>
      <c r="D48" s="224"/>
      <c r="E48" s="226" t="s">
        <v>105</v>
      </c>
      <c r="F48" s="239" t="s">
        <v>575</v>
      </c>
      <c r="G48" s="4"/>
      <c r="H48" s="4"/>
      <c r="I48" s="4" t="s">
        <v>315</v>
      </c>
      <c r="J48" s="166" t="s">
        <v>332</v>
      </c>
      <c r="K48" s="182" t="s">
        <v>54</v>
      </c>
      <c r="L48" s="178"/>
      <c r="M48" s="5"/>
      <c r="N48" s="5"/>
      <c r="O48" s="154"/>
      <c r="P48" s="4"/>
      <c r="Q48" s="172"/>
      <c r="R48" s="4"/>
      <c r="S48" s="149"/>
      <c r="T48" s="4"/>
      <c r="U48" s="4"/>
      <c r="V48" s="194"/>
      <c r="W48" s="234">
        <v>44</v>
      </c>
      <c r="X48" s="234">
        <v>44</v>
      </c>
      <c r="Y48" s="4"/>
      <c r="Z48" s="70"/>
      <c r="AA48" s="70"/>
      <c r="AB48" s="70"/>
      <c r="AC48" s="70"/>
      <c r="AD48" s="70"/>
      <c r="AE48" s="246"/>
      <c r="AG48" s="4"/>
      <c r="AH48" s="149"/>
      <c r="AI48" s="155">
        <v>44</v>
      </c>
      <c r="AJ48" s="149"/>
      <c r="AK48" s="149"/>
    </row>
    <row r="49" spans="2:37" ht="27" customHeight="1" x14ac:dyDescent="0.2">
      <c r="B49" s="262" t="s">
        <v>467</v>
      </c>
      <c r="C49" s="218"/>
      <c r="D49" s="224"/>
      <c r="E49" s="226" t="s">
        <v>106</v>
      </c>
      <c r="F49" s="239" t="s">
        <v>575</v>
      </c>
      <c r="G49" s="4"/>
      <c r="H49" s="4"/>
      <c r="I49" s="4" t="s">
        <v>315</v>
      </c>
      <c r="J49" s="166" t="s">
        <v>332</v>
      </c>
      <c r="K49" s="182" t="s">
        <v>55</v>
      </c>
      <c r="L49" s="178"/>
      <c r="M49" s="5"/>
      <c r="N49" s="5"/>
      <c r="O49" s="154"/>
      <c r="P49" s="4"/>
      <c r="Q49" s="172"/>
      <c r="R49" s="4"/>
      <c r="S49" s="149"/>
      <c r="T49" s="4"/>
      <c r="U49" s="4"/>
      <c r="V49" s="194"/>
      <c r="W49" s="234">
        <v>45</v>
      </c>
      <c r="X49" s="234">
        <v>45</v>
      </c>
      <c r="Y49" s="4"/>
      <c r="Z49" s="70"/>
      <c r="AA49" s="70"/>
      <c r="AB49" s="70"/>
      <c r="AC49" s="70"/>
      <c r="AD49" s="70"/>
      <c r="AE49" s="246"/>
      <c r="AG49" s="4"/>
      <c r="AH49" s="149"/>
      <c r="AI49" s="155">
        <v>45</v>
      </c>
      <c r="AJ49" s="149"/>
      <c r="AK49" s="149"/>
    </row>
    <row r="50" spans="2:37" ht="27" customHeight="1" x14ac:dyDescent="0.2">
      <c r="B50" s="262" t="s">
        <v>468</v>
      </c>
      <c r="C50" s="218"/>
      <c r="D50" s="224"/>
      <c r="E50" s="226" t="s">
        <v>107</v>
      </c>
      <c r="F50" s="239" t="s">
        <v>575</v>
      </c>
      <c r="G50" s="4"/>
      <c r="H50" s="4"/>
      <c r="I50" s="4" t="s">
        <v>315</v>
      </c>
      <c r="J50" s="166" t="s">
        <v>332</v>
      </c>
      <c r="K50" s="182" t="s">
        <v>56</v>
      </c>
      <c r="L50" s="178"/>
      <c r="M50" s="5"/>
      <c r="N50" s="5"/>
      <c r="O50" s="154"/>
      <c r="P50" s="4"/>
      <c r="Q50" s="172"/>
      <c r="R50" s="4"/>
      <c r="S50" s="149"/>
      <c r="T50" s="4"/>
      <c r="U50" s="4"/>
      <c r="V50" s="194"/>
      <c r="W50" s="234">
        <v>46</v>
      </c>
      <c r="X50" s="234">
        <v>46</v>
      </c>
      <c r="Y50" s="4"/>
      <c r="Z50" s="70"/>
      <c r="AA50" s="70"/>
      <c r="AB50" s="70"/>
      <c r="AC50" s="70"/>
      <c r="AD50" s="70"/>
      <c r="AE50" s="246"/>
      <c r="AG50" s="4"/>
      <c r="AH50" s="149"/>
      <c r="AI50" s="155">
        <v>46</v>
      </c>
      <c r="AJ50" s="149"/>
      <c r="AK50" s="149"/>
    </row>
    <row r="51" spans="2:37" ht="27" customHeight="1" x14ac:dyDescent="0.2">
      <c r="B51" s="262" t="s">
        <v>520</v>
      </c>
      <c r="C51" s="218"/>
      <c r="D51" s="224"/>
      <c r="E51" s="226" t="s">
        <v>108</v>
      </c>
      <c r="F51" s="239" t="s">
        <v>575</v>
      </c>
      <c r="G51" s="4"/>
      <c r="H51" s="4"/>
      <c r="I51" s="4" t="s">
        <v>315</v>
      </c>
      <c r="J51" s="166" t="s">
        <v>332</v>
      </c>
      <c r="K51" s="182" t="s">
        <v>57</v>
      </c>
      <c r="L51" s="178"/>
      <c r="M51" s="164"/>
      <c r="N51" s="164"/>
      <c r="O51" s="154"/>
      <c r="P51" s="4"/>
      <c r="Q51" s="172"/>
      <c r="R51" s="4"/>
      <c r="S51" s="149"/>
      <c r="T51" s="4"/>
      <c r="U51" s="4"/>
      <c r="V51" s="194"/>
      <c r="W51" s="234">
        <v>47</v>
      </c>
      <c r="X51" s="234">
        <v>47</v>
      </c>
      <c r="Y51" s="4"/>
      <c r="Z51" s="70"/>
      <c r="AA51" s="70"/>
      <c r="AB51" s="70"/>
      <c r="AC51" s="70"/>
      <c r="AD51" s="70"/>
      <c r="AE51" s="246"/>
      <c r="AG51" s="4"/>
      <c r="AH51" s="149"/>
      <c r="AI51" s="155">
        <v>47</v>
      </c>
      <c r="AJ51" s="149"/>
      <c r="AK51" s="149"/>
    </row>
    <row r="52" spans="2:37" ht="27" customHeight="1" x14ac:dyDescent="0.2">
      <c r="B52" s="262" t="s">
        <v>521</v>
      </c>
      <c r="C52" s="218"/>
      <c r="D52" s="224"/>
      <c r="E52" s="226" t="s">
        <v>109</v>
      </c>
      <c r="F52" s="239" t="s">
        <v>575</v>
      </c>
      <c r="G52" s="4"/>
      <c r="H52" s="4"/>
      <c r="I52" s="4" t="s">
        <v>315</v>
      </c>
      <c r="J52" s="166" t="s">
        <v>332</v>
      </c>
      <c r="K52" s="182" t="s">
        <v>58</v>
      </c>
      <c r="L52" s="178"/>
      <c r="M52" s="5"/>
      <c r="N52" s="5"/>
      <c r="O52" s="154"/>
      <c r="P52" s="4"/>
      <c r="Q52" s="172"/>
      <c r="R52" s="4"/>
      <c r="S52" s="149"/>
      <c r="T52" s="4"/>
      <c r="U52" s="4"/>
      <c r="V52" s="194"/>
      <c r="W52" s="234">
        <v>48</v>
      </c>
      <c r="X52" s="234">
        <v>48</v>
      </c>
      <c r="Y52" s="4"/>
      <c r="Z52" s="70"/>
      <c r="AA52" s="70"/>
      <c r="AB52" s="70"/>
      <c r="AC52" s="70"/>
      <c r="AD52" s="70"/>
      <c r="AE52" s="246"/>
      <c r="AG52" s="4"/>
      <c r="AH52" s="149"/>
      <c r="AI52" s="155">
        <v>48</v>
      </c>
      <c r="AJ52" s="149"/>
      <c r="AK52" s="149"/>
    </row>
    <row r="53" spans="2:37" ht="27" customHeight="1" x14ac:dyDescent="0.2">
      <c r="B53" s="262" t="s">
        <v>522</v>
      </c>
      <c r="C53" s="218"/>
      <c r="D53" s="224"/>
      <c r="E53" s="226" t="s">
        <v>110</v>
      </c>
      <c r="F53" s="239" t="s">
        <v>575</v>
      </c>
      <c r="G53" s="4"/>
      <c r="H53" s="4"/>
      <c r="I53" s="4" t="s">
        <v>315</v>
      </c>
      <c r="J53" s="166" t="s">
        <v>332</v>
      </c>
      <c r="K53" s="182" t="s">
        <v>59</v>
      </c>
      <c r="L53" s="178"/>
      <c r="M53" s="5"/>
      <c r="N53" s="5"/>
      <c r="O53" s="154"/>
      <c r="P53" s="4"/>
      <c r="Q53" s="172"/>
      <c r="R53" s="4"/>
      <c r="S53" s="149"/>
      <c r="T53" s="4"/>
      <c r="U53" s="4"/>
      <c r="V53" s="194"/>
      <c r="W53" s="234">
        <v>49</v>
      </c>
      <c r="X53" s="234">
        <v>49</v>
      </c>
      <c r="Y53" s="4"/>
      <c r="Z53" s="70"/>
      <c r="AA53" s="70"/>
      <c r="AB53" s="70"/>
      <c r="AC53" s="70"/>
      <c r="AD53" s="70"/>
      <c r="AE53" s="246"/>
      <c r="AG53" s="4"/>
      <c r="AH53" s="149"/>
      <c r="AI53" s="155">
        <v>49</v>
      </c>
      <c r="AJ53" s="149"/>
      <c r="AK53" s="149"/>
    </row>
    <row r="54" spans="2:37" ht="27" customHeight="1" thickBot="1" x14ac:dyDescent="0.25">
      <c r="B54" s="262" t="s">
        <v>469</v>
      </c>
      <c r="C54" s="218"/>
      <c r="D54" s="224"/>
      <c r="E54" s="226" t="s">
        <v>111</v>
      </c>
      <c r="F54" s="239" t="s">
        <v>575</v>
      </c>
      <c r="G54" s="4"/>
      <c r="H54" s="4"/>
      <c r="I54" s="4" t="s">
        <v>315</v>
      </c>
      <c r="J54" s="166" t="s">
        <v>332</v>
      </c>
      <c r="K54" s="183" t="s">
        <v>60</v>
      </c>
      <c r="L54" s="178"/>
      <c r="M54" s="5"/>
      <c r="N54" s="5"/>
      <c r="O54" s="154"/>
      <c r="P54" s="4"/>
      <c r="Q54" s="172"/>
      <c r="R54" s="4"/>
      <c r="S54" s="149"/>
      <c r="T54" s="4"/>
      <c r="U54" s="4"/>
      <c r="V54" s="194"/>
      <c r="W54" s="234">
        <v>50</v>
      </c>
      <c r="X54" s="234">
        <v>50</v>
      </c>
      <c r="Y54" s="4"/>
      <c r="Z54" s="70"/>
      <c r="AA54" s="70"/>
      <c r="AB54" s="70"/>
      <c r="AC54" s="70"/>
      <c r="AD54" s="70"/>
      <c r="AE54" s="246"/>
      <c r="AG54" s="4"/>
      <c r="AH54" s="149"/>
      <c r="AI54" s="155">
        <v>50</v>
      </c>
      <c r="AJ54" s="149"/>
      <c r="AK54" s="149"/>
    </row>
    <row r="55" spans="2:37" ht="27" customHeight="1" x14ac:dyDescent="0.2">
      <c r="B55" s="262" t="s">
        <v>470</v>
      </c>
      <c r="C55" s="218"/>
      <c r="D55" s="224"/>
      <c r="E55" s="226" t="s">
        <v>112</v>
      </c>
      <c r="F55" s="239" t="s">
        <v>575</v>
      </c>
      <c r="G55" s="4"/>
      <c r="H55" s="4"/>
      <c r="I55" s="4" t="s">
        <v>315</v>
      </c>
      <c r="J55" s="164"/>
      <c r="K55" s="173"/>
      <c r="L55" s="4"/>
      <c r="M55" s="164"/>
      <c r="N55" s="164"/>
      <c r="O55" s="154"/>
      <c r="P55" s="4"/>
      <c r="Q55" s="172"/>
      <c r="R55" s="4"/>
      <c r="S55" s="149"/>
      <c r="T55" s="4"/>
      <c r="U55" s="4"/>
      <c r="V55" s="194"/>
      <c r="W55" s="234">
        <v>51</v>
      </c>
      <c r="X55" s="234">
        <v>51</v>
      </c>
      <c r="Y55" s="4"/>
      <c r="Z55" s="70"/>
      <c r="AA55" s="70"/>
      <c r="AB55" s="70"/>
      <c r="AC55" s="70"/>
      <c r="AD55" s="70"/>
      <c r="AE55" s="246"/>
      <c r="AG55" s="4"/>
      <c r="AH55" s="149"/>
      <c r="AI55" s="155">
        <v>51</v>
      </c>
      <c r="AJ55" s="149"/>
      <c r="AK55" s="149"/>
    </row>
    <row r="56" spans="2:37" ht="27" customHeight="1" x14ac:dyDescent="0.2">
      <c r="B56" s="262" t="s">
        <v>523</v>
      </c>
      <c r="C56" s="218"/>
      <c r="D56" s="224"/>
      <c r="E56" s="226" t="s">
        <v>113</v>
      </c>
      <c r="F56" s="239" t="s">
        <v>575</v>
      </c>
      <c r="G56" s="4"/>
      <c r="H56" s="4"/>
      <c r="I56" s="4" t="s">
        <v>315</v>
      </c>
      <c r="J56" s="5"/>
      <c r="K56" s="4"/>
      <c r="L56" s="4"/>
      <c r="M56" s="5"/>
      <c r="N56" s="5"/>
      <c r="O56" s="154"/>
      <c r="P56" s="4"/>
      <c r="Q56" s="172"/>
      <c r="R56" s="4"/>
      <c r="S56" s="149"/>
      <c r="T56" s="4"/>
      <c r="U56" s="4"/>
      <c r="V56" s="194"/>
      <c r="W56" s="234">
        <v>52</v>
      </c>
      <c r="X56" s="234">
        <v>52</v>
      </c>
      <c r="Y56" s="4"/>
      <c r="Z56" s="70"/>
      <c r="AA56" s="70"/>
      <c r="AB56" s="70"/>
      <c r="AC56" s="70"/>
      <c r="AD56" s="70"/>
      <c r="AE56" s="246"/>
      <c r="AG56" s="4"/>
      <c r="AH56" s="149"/>
      <c r="AI56" s="155">
        <v>52</v>
      </c>
      <c r="AJ56" s="149"/>
      <c r="AK56" s="149"/>
    </row>
    <row r="57" spans="2:37" ht="27" customHeight="1" x14ac:dyDescent="0.2">
      <c r="B57" s="262" t="s">
        <v>471</v>
      </c>
      <c r="C57" s="218"/>
      <c r="D57" s="224"/>
      <c r="E57" s="226" t="s">
        <v>114</v>
      </c>
      <c r="F57" s="239" t="s">
        <v>575</v>
      </c>
      <c r="G57" s="4"/>
      <c r="H57" s="4"/>
      <c r="I57" s="4" t="s">
        <v>315</v>
      </c>
      <c r="J57" s="164"/>
      <c r="K57" s="4"/>
      <c r="L57" s="4"/>
      <c r="M57" s="164"/>
      <c r="N57" s="164"/>
      <c r="O57" s="154"/>
      <c r="P57" s="4"/>
      <c r="Q57" s="172"/>
      <c r="R57" s="4"/>
      <c r="S57" s="149"/>
      <c r="T57" s="4"/>
      <c r="U57" s="4"/>
      <c r="V57" s="194"/>
      <c r="W57" s="234">
        <v>53</v>
      </c>
      <c r="X57" s="234">
        <v>53</v>
      </c>
      <c r="Y57" s="4"/>
      <c r="Z57" s="70"/>
      <c r="AA57" s="70"/>
      <c r="AB57" s="70"/>
      <c r="AC57" s="70"/>
      <c r="AD57" s="70"/>
      <c r="AE57" s="246"/>
      <c r="AG57" s="4"/>
      <c r="AH57" s="149"/>
      <c r="AI57" s="155">
        <v>53</v>
      </c>
      <c r="AJ57" s="149"/>
      <c r="AK57" s="149"/>
    </row>
    <row r="58" spans="2:37" ht="27" customHeight="1" x14ac:dyDescent="0.2">
      <c r="B58" s="262" t="s">
        <v>524</v>
      </c>
      <c r="C58" s="218"/>
      <c r="D58" s="224"/>
      <c r="E58" s="226" t="s">
        <v>115</v>
      </c>
      <c r="F58" s="239" t="s">
        <v>575</v>
      </c>
      <c r="G58" s="4"/>
      <c r="H58" s="4"/>
      <c r="I58" s="4" t="s">
        <v>315</v>
      </c>
      <c r="J58" s="164"/>
      <c r="K58" s="4"/>
      <c r="L58" s="4"/>
      <c r="M58" s="164"/>
      <c r="N58" s="164"/>
      <c r="O58" s="154"/>
      <c r="P58" s="4"/>
      <c r="Q58" s="172"/>
      <c r="R58" s="4"/>
      <c r="S58" s="149"/>
      <c r="T58" s="4"/>
      <c r="U58" s="4"/>
      <c r="V58" s="194"/>
      <c r="W58" s="234">
        <v>54</v>
      </c>
      <c r="X58" s="234">
        <v>54</v>
      </c>
      <c r="Y58" s="4"/>
      <c r="Z58" s="70"/>
      <c r="AA58" s="70"/>
      <c r="AB58" s="70"/>
      <c r="AC58" s="70"/>
      <c r="AD58" s="70"/>
      <c r="AE58" s="246"/>
      <c r="AG58" s="4"/>
      <c r="AH58" s="149"/>
      <c r="AI58" s="155">
        <v>54</v>
      </c>
      <c r="AJ58" s="149"/>
      <c r="AK58" s="149"/>
    </row>
    <row r="59" spans="2:37" ht="27" customHeight="1" x14ac:dyDescent="0.2">
      <c r="B59" s="262" t="s">
        <v>472</v>
      </c>
      <c r="C59" s="218"/>
      <c r="D59" s="224"/>
      <c r="E59" s="226" t="s">
        <v>116</v>
      </c>
      <c r="F59" s="239" t="s">
        <v>575</v>
      </c>
      <c r="G59" s="4"/>
      <c r="H59" s="4"/>
      <c r="I59" s="4" t="s">
        <v>315</v>
      </c>
      <c r="J59" s="164"/>
      <c r="K59" s="4"/>
      <c r="L59" s="4"/>
      <c r="M59" s="164"/>
      <c r="N59" s="164"/>
      <c r="O59" s="154"/>
      <c r="P59" s="4"/>
      <c r="Q59" s="172"/>
      <c r="R59" s="4"/>
      <c r="S59" s="149"/>
      <c r="T59" s="4"/>
      <c r="U59" s="4"/>
      <c r="V59" s="194"/>
      <c r="W59" s="234">
        <v>55</v>
      </c>
      <c r="X59" s="234">
        <v>55</v>
      </c>
      <c r="Y59" s="4"/>
      <c r="Z59" s="70"/>
      <c r="AA59" s="70"/>
      <c r="AB59" s="70"/>
      <c r="AC59" s="70"/>
      <c r="AD59" s="70"/>
      <c r="AE59" s="246"/>
      <c r="AG59" s="4"/>
      <c r="AH59" s="149"/>
      <c r="AI59" s="155">
        <v>55</v>
      </c>
      <c r="AJ59" s="149"/>
      <c r="AK59" s="149"/>
    </row>
    <row r="60" spans="2:37" ht="27" customHeight="1" x14ac:dyDescent="0.2">
      <c r="B60" s="262" t="s">
        <v>473</v>
      </c>
      <c r="C60" s="218"/>
      <c r="D60" s="224"/>
      <c r="E60" s="226" t="s">
        <v>117</v>
      </c>
      <c r="F60" s="239" t="s">
        <v>575</v>
      </c>
      <c r="G60" s="4"/>
      <c r="H60" s="4"/>
      <c r="I60" s="4" t="s">
        <v>315</v>
      </c>
      <c r="J60" s="5"/>
      <c r="K60" s="4"/>
      <c r="L60" s="4"/>
      <c r="M60" s="5"/>
      <c r="N60" s="5"/>
      <c r="O60" s="154"/>
      <c r="P60" s="4"/>
      <c r="Q60" s="172"/>
      <c r="R60" s="4"/>
      <c r="S60" s="149"/>
      <c r="T60" s="4"/>
      <c r="U60" s="4"/>
      <c r="V60" s="194"/>
      <c r="W60" s="234">
        <v>56</v>
      </c>
      <c r="X60" s="234">
        <v>56</v>
      </c>
      <c r="Y60" s="4"/>
      <c r="Z60" s="70"/>
      <c r="AA60" s="70"/>
      <c r="AB60" s="70"/>
      <c r="AC60" s="70"/>
      <c r="AD60" s="70"/>
      <c r="AE60" s="246"/>
      <c r="AG60" s="4"/>
      <c r="AH60" s="149"/>
      <c r="AI60" s="155">
        <v>56</v>
      </c>
      <c r="AJ60" s="149"/>
      <c r="AK60" s="149"/>
    </row>
    <row r="61" spans="2:37" ht="27" customHeight="1" x14ac:dyDescent="0.2">
      <c r="B61" s="262" t="s">
        <v>474</v>
      </c>
      <c r="C61" s="218"/>
      <c r="D61" s="224"/>
      <c r="E61" s="226" t="s">
        <v>118</v>
      </c>
      <c r="F61" s="239" t="s">
        <v>575</v>
      </c>
      <c r="G61" s="4"/>
      <c r="H61" s="4"/>
      <c r="I61" s="4" t="s">
        <v>315</v>
      </c>
      <c r="J61" s="5"/>
      <c r="K61" s="4"/>
      <c r="L61" s="4"/>
      <c r="M61" s="5"/>
      <c r="N61" s="5"/>
      <c r="O61" s="154"/>
      <c r="P61" s="4"/>
      <c r="Q61" s="172"/>
      <c r="R61" s="4"/>
      <c r="S61" s="149"/>
      <c r="T61" s="4"/>
      <c r="U61" s="4"/>
      <c r="V61" s="194"/>
      <c r="W61" s="234">
        <v>57</v>
      </c>
      <c r="X61" s="234">
        <v>57</v>
      </c>
      <c r="Y61" s="4"/>
      <c r="Z61" s="70"/>
      <c r="AA61" s="70"/>
      <c r="AB61" s="70"/>
      <c r="AC61" s="70"/>
      <c r="AD61" s="70"/>
      <c r="AE61" s="246"/>
      <c r="AG61" s="4"/>
      <c r="AH61" s="149"/>
      <c r="AI61" s="155">
        <v>57</v>
      </c>
      <c r="AJ61" s="149"/>
      <c r="AK61" s="149"/>
    </row>
    <row r="62" spans="2:37" ht="27" customHeight="1" x14ac:dyDescent="0.2">
      <c r="B62" s="262" t="s">
        <v>475</v>
      </c>
      <c r="C62" s="218"/>
      <c r="D62" s="224"/>
      <c r="E62" s="226" t="s">
        <v>119</v>
      </c>
      <c r="F62" s="239" t="s">
        <v>575</v>
      </c>
      <c r="G62" s="4"/>
      <c r="H62" s="4"/>
      <c r="I62" s="4" t="s">
        <v>315</v>
      </c>
      <c r="J62" s="5"/>
      <c r="K62" s="4"/>
      <c r="L62" s="4"/>
      <c r="M62" s="5"/>
      <c r="N62" s="5"/>
      <c r="O62" s="154"/>
      <c r="P62" s="4"/>
      <c r="Q62" s="172"/>
      <c r="R62" s="4"/>
      <c r="S62" s="149"/>
      <c r="T62" s="4"/>
      <c r="U62" s="4"/>
      <c r="V62" s="194"/>
      <c r="W62" s="234">
        <v>58</v>
      </c>
      <c r="X62" s="234">
        <v>58</v>
      </c>
      <c r="Y62" s="4"/>
      <c r="Z62" s="70"/>
      <c r="AA62" s="70"/>
      <c r="AB62" s="70"/>
      <c r="AC62" s="70"/>
      <c r="AD62" s="70"/>
      <c r="AE62" s="246"/>
      <c r="AG62" s="4"/>
      <c r="AH62" s="149"/>
      <c r="AI62" s="155">
        <v>58</v>
      </c>
      <c r="AJ62" s="149"/>
      <c r="AK62" s="149"/>
    </row>
    <row r="63" spans="2:37" ht="27" customHeight="1" x14ac:dyDescent="0.2">
      <c r="B63" s="262" t="s">
        <v>476</v>
      </c>
      <c r="C63" s="218"/>
      <c r="D63" s="224"/>
      <c r="E63" s="226" t="s">
        <v>120</v>
      </c>
      <c r="F63" s="239" t="s">
        <v>575</v>
      </c>
      <c r="G63" s="4"/>
      <c r="H63" s="4"/>
      <c r="I63" s="4" t="s">
        <v>315</v>
      </c>
      <c r="J63" s="5"/>
      <c r="K63" s="4"/>
      <c r="L63" s="4"/>
      <c r="M63" s="5"/>
      <c r="N63" s="5"/>
      <c r="O63" s="154"/>
      <c r="P63" s="4"/>
      <c r="Q63" s="172"/>
      <c r="R63" s="4"/>
      <c r="S63" s="149"/>
      <c r="T63" s="4"/>
      <c r="U63" s="4"/>
      <c r="V63" s="194"/>
      <c r="W63" s="234">
        <v>59</v>
      </c>
      <c r="X63" s="234">
        <v>59</v>
      </c>
      <c r="Y63" s="4"/>
      <c r="Z63" s="70"/>
      <c r="AA63" s="70"/>
      <c r="AB63" s="70"/>
      <c r="AC63" s="70"/>
      <c r="AD63" s="70"/>
      <c r="AE63" s="246"/>
      <c r="AG63" s="4"/>
      <c r="AH63" s="149"/>
      <c r="AI63" s="155">
        <v>59</v>
      </c>
      <c r="AJ63" s="149"/>
      <c r="AK63" s="149"/>
    </row>
    <row r="64" spans="2:37" ht="27" customHeight="1" x14ac:dyDescent="0.2">
      <c r="B64" s="262" t="s">
        <v>477</v>
      </c>
      <c r="C64" s="218"/>
      <c r="D64" s="224"/>
      <c r="E64" s="226" t="s">
        <v>121</v>
      </c>
      <c r="F64" s="239" t="s">
        <v>575</v>
      </c>
      <c r="G64" s="4"/>
      <c r="H64" s="4"/>
      <c r="I64" s="4" t="s">
        <v>315</v>
      </c>
      <c r="J64" s="5"/>
      <c r="K64" s="4"/>
      <c r="L64" s="4"/>
      <c r="M64" s="5"/>
      <c r="N64" s="5"/>
      <c r="O64" s="154"/>
      <c r="P64" s="4"/>
      <c r="Q64" s="172"/>
      <c r="R64" s="4"/>
      <c r="S64" s="149"/>
      <c r="T64" s="4"/>
      <c r="U64" s="4"/>
      <c r="V64" s="194"/>
      <c r="W64" s="234">
        <v>60</v>
      </c>
      <c r="X64" s="234">
        <v>60</v>
      </c>
      <c r="Y64" s="4"/>
      <c r="Z64" s="70"/>
      <c r="AA64" s="70"/>
      <c r="AB64" s="70"/>
      <c r="AC64" s="70"/>
      <c r="AD64" s="70"/>
      <c r="AE64" s="246"/>
      <c r="AG64" s="4"/>
      <c r="AH64" s="149"/>
      <c r="AI64" s="155">
        <v>60</v>
      </c>
      <c r="AJ64" s="149"/>
      <c r="AK64" s="149"/>
    </row>
    <row r="65" spans="2:37" ht="27" customHeight="1" x14ac:dyDescent="0.2">
      <c r="B65" s="262" t="s">
        <v>478</v>
      </c>
      <c r="C65" s="218"/>
      <c r="D65" s="224"/>
      <c r="E65" s="226" t="s">
        <v>122</v>
      </c>
      <c r="F65" s="239" t="s">
        <v>575</v>
      </c>
      <c r="G65" s="4"/>
      <c r="H65" s="4"/>
      <c r="I65" s="4" t="s">
        <v>315</v>
      </c>
      <c r="J65" s="164"/>
      <c r="K65" s="4"/>
      <c r="L65" s="4"/>
      <c r="M65" s="164"/>
      <c r="N65" s="164"/>
      <c r="O65" s="154"/>
      <c r="P65" s="4"/>
      <c r="Q65" s="172"/>
      <c r="R65" s="4"/>
      <c r="S65" s="149"/>
      <c r="T65" s="4"/>
      <c r="U65" s="4"/>
      <c r="V65" s="194"/>
      <c r="W65" s="234">
        <v>61</v>
      </c>
      <c r="X65" s="234">
        <v>61</v>
      </c>
      <c r="Y65" s="4"/>
      <c r="Z65" s="70"/>
      <c r="AA65" s="70"/>
      <c r="AB65" s="70"/>
      <c r="AC65" s="70"/>
      <c r="AD65" s="70"/>
      <c r="AE65" s="246"/>
      <c r="AG65" s="4"/>
      <c r="AH65" s="149"/>
      <c r="AI65" s="155">
        <v>61</v>
      </c>
      <c r="AJ65" s="149"/>
      <c r="AK65" s="149"/>
    </row>
    <row r="66" spans="2:37" ht="27" customHeight="1" x14ac:dyDescent="0.2">
      <c r="B66" s="262" t="s">
        <v>479</v>
      </c>
      <c r="C66" s="218"/>
      <c r="D66" s="224"/>
      <c r="E66" s="226" t="s">
        <v>123</v>
      </c>
      <c r="F66" s="239" t="s">
        <v>575</v>
      </c>
      <c r="G66" s="4"/>
      <c r="H66" s="4"/>
      <c r="I66" s="4" t="s">
        <v>315</v>
      </c>
      <c r="J66" s="5"/>
      <c r="K66" s="4"/>
      <c r="L66" s="4"/>
      <c r="M66" s="5"/>
      <c r="N66" s="5"/>
      <c r="O66" s="154"/>
      <c r="P66" s="4"/>
      <c r="Q66" s="172"/>
      <c r="R66" s="4"/>
      <c r="S66" s="149"/>
      <c r="T66" s="4"/>
      <c r="U66" s="4"/>
      <c r="V66" s="194"/>
      <c r="W66" s="234">
        <v>62</v>
      </c>
      <c r="X66" s="234">
        <v>62</v>
      </c>
      <c r="Y66" s="4"/>
      <c r="Z66" s="70"/>
      <c r="AA66" s="70"/>
      <c r="AB66" s="70"/>
      <c r="AC66" s="70"/>
      <c r="AD66" s="70"/>
      <c r="AE66" s="246"/>
      <c r="AG66" s="4"/>
      <c r="AH66" s="149"/>
      <c r="AI66" s="155">
        <v>62</v>
      </c>
      <c r="AJ66" s="149"/>
      <c r="AK66" s="149"/>
    </row>
    <row r="67" spans="2:37" ht="27" customHeight="1" x14ac:dyDescent="0.2">
      <c r="B67" s="262" t="s">
        <v>515</v>
      </c>
      <c r="C67" s="218"/>
      <c r="D67" s="224"/>
      <c r="E67" s="226" t="s">
        <v>124</v>
      </c>
      <c r="F67" s="239" t="s">
        <v>575</v>
      </c>
      <c r="G67" s="4"/>
      <c r="H67" s="4"/>
      <c r="I67" s="4" t="s">
        <v>315</v>
      </c>
      <c r="J67" s="5"/>
      <c r="K67" s="4"/>
      <c r="L67" s="4"/>
      <c r="M67" s="5"/>
      <c r="N67" s="5"/>
      <c r="O67" s="154"/>
      <c r="P67" s="4"/>
      <c r="Q67" s="172"/>
      <c r="R67" s="4"/>
      <c r="S67" s="149"/>
      <c r="T67" s="4"/>
      <c r="U67" s="4"/>
      <c r="V67" s="194"/>
      <c r="W67" s="234">
        <v>63</v>
      </c>
      <c r="X67" s="234">
        <v>63</v>
      </c>
      <c r="Y67" s="4"/>
      <c r="Z67" s="70"/>
      <c r="AA67" s="70"/>
      <c r="AB67" s="70"/>
      <c r="AC67" s="70"/>
      <c r="AD67" s="70"/>
      <c r="AE67" s="246"/>
      <c r="AG67" s="4"/>
      <c r="AH67" s="149"/>
      <c r="AI67" s="155">
        <v>63</v>
      </c>
      <c r="AJ67" s="149"/>
      <c r="AK67" s="149"/>
    </row>
    <row r="68" spans="2:37" ht="27" customHeight="1" x14ac:dyDescent="0.2">
      <c r="B68" s="262" t="s">
        <v>480</v>
      </c>
      <c r="C68" s="218"/>
      <c r="D68" s="224"/>
      <c r="E68" s="219" t="s">
        <v>408</v>
      </c>
      <c r="F68" s="239" t="s">
        <v>575</v>
      </c>
      <c r="G68" s="4"/>
      <c r="H68" s="4"/>
      <c r="I68" s="4" t="s">
        <v>315</v>
      </c>
      <c r="J68" s="5"/>
      <c r="K68" s="4"/>
      <c r="L68" s="4"/>
      <c r="M68" s="5"/>
      <c r="N68" s="5"/>
      <c r="O68" s="156"/>
      <c r="P68" s="4"/>
      <c r="Q68" s="172"/>
      <c r="R68" s="4"/>
      <c r="S68" s="149"/>
      <c r="T68" s="4"/>
      <c r="U68" s="4"/>
      <c r="V68" s="194"/>
      <c r="W68" s="234">
        <v>64</v>
      </c>
      <c r="X68" s="234">
        <v>64</v>
      </c>
      <c r="Y68" s="4"/>
      <c r="Z68" s="70"/>
      <c r="AA68" s="70"/>
      <c r="AB68" s="70"/>
      <c r="AC68" s="70"/>
      <c r="AD68" s="70"/>
      <c r="AE68" s="246"/>
      <c r="AG68" s="4"/>
      <c r="AH68" s="149"/>
      <c r="AI68" s="155">
        <v>64</v>
      </c>
      <c r="AJ68" s="149"/>
      <c r="AK68" s="149"/>
    </row>
    <row r="69" spans="2:37" ht="27" customHeight="1" thickBot="1" x14ac:dyDescent="0.25">
      <c r="B69" s="263" t="s">
        <v>584</v>
      </c>
      <c r="C69" s="172"/>
      <c r="D69" s="224"/>
      <c r="E69" s="226" t="s">
        <v>125</v>
      </c>
      <c r="F69" s="239" t="s">
        <v>575</v>
      </c>
      <c r="G69" s="4"/>
      <c r="H69" s="4"/>
      <c r="I69" s="4" t="s">
        <v>315</v>
      </c>
      <c r="J69" s="164"/>
      <c r="K69" s="4"/>
      <c r="L69" s="4"/>
      <c r="M69" s="164"/>
      <c r="N69" s="164"/>
      <c r="O69" s="154"/>
      <c r="P69" s="4"/>
      <c r="Q69" s="172"/>
      <c r="R69" s="4"/>
      <c r="S69" s="4"/>
      <c r="T69" s="4"/>
      <c r="U69" s="4"/>
      <c r="V69" s="11"/>
      <c r="W69" s="234">
        <v>65</v>
      </c>
      <c r="X69" s="234">
        <v>65</v>
      </c>
      <c r="Y69" s="4"/>
      <c r="Z69" s="70"/>
      <c r="AA69" s="70"/>
      <c r="AB69" s="70"/>
      <c r="AC69" s="70"/>
      <c r="AD69" s="70"/>
      <c r="AE69" s="147"/>
      <c r="AG69" s="4"/>
      <c r="AH69" s="4"/>
      <c r="AI69" s="155">
        <v>65</v>
      </c>
      <c r="AJ69" s="4"/>
      <c r="AK69" s="4"/>
    </row>
    <row r="70" spans="2:37" ht="27" customHeight="1" x14ac:dyDescent="0.2">
      <c r="B70" s="173"/>
      <c r="C70" s="218"/>
      <c r="D70" s="224"/>
      <c r="E70" s="226" t="s">
        <v>126</v>
      </c>
      <c r="F70" s="239" t="s">
        <v>575</v>
      </c>
      <c r="G70" s="4"/>
      <c r="H70" s="4"/>
      <c r="I70" s="4" t="s">
        <v>315</v>
      </c>
      <c r="J70" s="5"/>
      <c r="K70" s="4"/>
      <c r="L70" s="4"/>
      <c r="M70" s="5"/>
      <c r="N70" s="5"/>
      <c r="O70" s="154"/>
      <c r="P70" s="4"/>
      <c r="Q70" s="172"/>
      <c r="R70" s="4"/>
      <c r="S70" s="149"/>
      <c r="T70" s="4"/>
      <c r="U70" s="4"/>
      <c r="V70" s="11"/>
      <c r="W70" s="234">
        <v>66</v>
      </c>
      <c r="X70" s="234">
        <v>66</v>
      </c>
      <c r="Y70" s="4"/>
      <c r="Z70" s="70"/>
      <c r="AA70" s="70"/>
      <c r="AB70" s="70"/>
      <c r="AC70" s="70"/>
      <c r="AD70" s="70"/>
      <c r="AE70" s="246"/>
      <c r="AG70" s="4"/>
      <c r="AH70" s="149"/>
      <c r="AI70" s="155">
        <v>66</v>
      </c>
      <c r="AJ70" s="149"/>
      <c r="AK70" s="149"/>
    </row>
    <row r="71" spans="2:37" ht="27" customHeight="1" x14ac:dyDescent="0.2">
      <c r="B71" s="4"/>
      <c r="C71" s="149"/>
      <c r="D71" s="224"/>
      <c r="E71" s="226" t="s">
        <v>127</v>
      </c>
      <c r="F71" s="239" t="s">
        <v>575</v>
      </c>
      <c r="G71" s="4"/>
      <c r="H71" s="4"/>
      <c r="I71" s="4" t="s">
        <v>315</v>
      </c>
      <c r="J71" s="5"/>
      <c r="K71" s="4"/>
      <c r="L71" s="4"/>
      <c r="M71" s="5"/>
      <c r="N71" s="5"/>
      <c r="O71" s="154"/>
      <c r="P71" s="4"/>
      <c r="Q71" s="172"/>
      <c r="R71" s="4"/>
      <c r="S71" s="149"/>
      <c r="T71" s="4"/>
      <c r="U71" s="4"/>
      <c r="V71" s="11"/>
      <c r="W71" s="234">
        <v>67</v>
      </c>
      <c r="X71" s="234">
        <v>67</v>
      </c>
      <c r="Y71" s="4"/>
      <c r="Z71" s="70"/>
      <c r="AA71" s="70"/>
      <c r="AB71" s="70"/>
      <c r="AC71" s="70"/>
      <c r="AD71" s="70"/>
      <c r="AE71" s="246"/>
      <c r="AG71" s="4"/>
      <c r="AH71" s="149"/>
      <c r="AI71" s="155">
        <v>67</v>
      </c>
      <c r="AJ71" s="149"/>
      <c r="AK71" s="149"/>
    </row>
    <row r="72" spans="2:37" ht="27" customHeight="1" x14ac:dyDescent="0.2">
      <c r="B72" s="4"/>
      <c r="C72" s="149"/>
      <c r="D72" s="224"/>
      <c r="E72" s="226" t="s">
        <v>128</v>
      </c>
      <c r="F72" s="239" t="s">
        <v>575</v>
      </c>
      <c r="G72" s="4"/>
      <c r="H72" s="4"/>
      <c r="I72" s="4" t="s">
        <v>315</v>
      </c>
      <c r="J72" s="5"/>
      <c r="K72" s="4"/>
      <c r="L72" s="4"/>
      <c r="M72" s="5"/>
      <c r="N72" s="5"/>
      <c r="O72" s="154"/>
      <c r="P72" s="4"/>
      <c r="Q72" s="172"/>
      <c r="R72" s="4"/>
      <c r="S72" s="149"/>
      <c r="T72" s="4"/>
      <c r="U72" s="4"/>
      <c r="V72" s="11"/>
      <c r="W72" s="234">
        <v>68</v>
      </c>
      <c r="X72" s="234">
        <v>68</v>
      </c>
      <c r="Y72" s="4"/>
      <c r="Z72" s="70"/>
      <c r="AA72" s="70"/>
      <c r="AB72" s="70"/>
      <c r="AC72" s="70"/>
      <c r="AD72" s="70"/>
      <c r="AE72" s="246"/>
      <c r="AG72" s="4"/>
      <c r="AH72" s="149"/>
      <c r="AI72" s="155">
        <v>68</v>
      </c>
      <c r="AJ72" s="149"/>
      <c r="AK72" s="149"/>
    </row>
    <row r="73" spans="2:37" ht="27" customHeight="1" x14ac:dyDescent="0.2">
      <c r="B73" s="4"/>
      <c r="C73" s="149"/>
      <c r="D73" s="224"/>
      <c r="E73" s="226" t="s">
        <v>129</v>
      </c>
      <c r="F73" s="239" t="s">
        <v>575</v>
      </c>
      <c r="G73" s="4"/>
      <c r="H73" s="4"/>
      <c r="I73" s="4" t="s">
        <v>315</v>
      </c>
      <c r="J73" s="5"/>
      <c r="K73" s="4"/>
      <c r="L73" s="4"/>
      <c r="M73" s="5"/>
      <c r="N73" s="5"/>
      <c r="O73" s="154"/>
      <c r="P73" s="4"/>
      <c r="Q73" s="172"/>
      <c r="R73" s="4"/>
      <c r="S73" s="149"/>
      <c r="T73" s="4"/>
      <c r="U73" s="4"/>
      <c r="V73" s="11"/>
      <c r="W73" s="234">
        <v>69</v>
      </c>
      <c r="X73" s="234">
        <v>69</v>
      </c>
      <c r="Y73" s="4"/>
      <c r="Z73" s="70"/>
      <c r="AA73" s="70"/>
      <c r="AB73" s="70"/>
      <c r="AC73" s="70"/>
      <c r="AD73" s="70"/>
      <c r="AE73" s="246"/>
      <c r="AG73" s="4"/>
      <c r="AH73" s="149"/>
      <c r="AI73" s="155">
        <v>69</v>
      </c>
      <c r="AJ73" s="149"/>
      <c r="AK73" s="149"/>
    </row>
    <row r="74" spans="2:37" ht="27" customHeight="1" x14ac:dyDescent="0.2">
      <c r="B74" s="4"/>
      <c r="C74" s="149"/>
      <c r="D74" s="224"/>
      <c r="E74" s="226" t="s">
        <v>130</v>
      </c>
      <c r="F74" s="239" t="s">
        <v>575</v>
      </c>
      <c r="G74" s="4"/>
      <c r="H74" s="4"/>
      <c r="I74" s="4" t="s">
        <v>315</v>
      </c>
      <c r="J74" s="4"/>
      <c r="K74" s="4"/>
      <c r="L74" s="4"/>
      <c r="M74" s="4"/>
      <c r="N74" s="4"/>
      <c r="O74" s="154"/>
      <c r="P74" s="4"/>
      <c r="Q74" s="172"/>
      <c r="R74" s="4"/>
      <c r="S74" s="149"/>
      <c r="T74" s="4"/>
      <c r="U74" s="4"/>
      <c r="V74" s="11"/>
      <c r="W74" s="234">
        <v>70</v>
      </c>
      <c r="X74" s="234">
        <v>70</v>
      </c>
      <c r="Y74" s="4"/>
      <c r="Z74" s="70"/>
      <c r="AA74" s="70"/>
      <c r="AB74" s="70"/>
      <c r="AC74" s="70"/>
      <c r="AD74" s="70"/>
      <c r="AE74" s="246"/>
      <c r="AG74" s="4"/>
      <c r="AH74" s="149"/>
      <c r="AI74" s="155">
        <v>70</v>
      </c>
      <c r="AJ74" s="149"/>
      <c r="AK74" s="149"/>
    </row>
    <row r="75" spans="2:37" ht="27" customHeight="1" x14ac:dyDescent="0.2">
      <c r="B75" s="4"/>
      <c r="C75" s="149"/>
      <c r="D75" s="224"/>
      <c r="E75" s="226" t="s">
        <v>131</v>
      </c>
      <c r="F75" s="239" t="s">
        <v>575</v>
      </c>
      <c r="G75" s="4"/>
      <c r="H75" s="4"/>
      <c r="I75" s="4" t="s">
        <v>315</v>
      </c>
      <c r="J75" s="4"/>
      <c r="K75" s="4"/>
      <c r="L75" s="4"/>
      <c r="M75" s="4"/>
      <c r="N75" s="4"/>
      <c r="O75" s="154"/>
      <c r="P75" s="4"/>
      <c r="Q75" s="172"/>
      <c r="R75" s="4"/>
      <c r="S75" s="149"/>
      <c r="T75" s="4"/>
      <c r="U75" s="4"/>
      <c r="V75" s="11"/>
      <c r="W75" s="234">
        <v>71</v>
      </c>
      <c r="X75" s="234">
        <v>71</v>
      </c>
      <c r="Y75" s="4"/>
      <c r="Z75" s="70"/>
      <c r="AA75" s="70"/>
      <c r="AB75" s="70"/>
      <c r="AC75" s="70"/>
      <c r="AD75" s="70"/>
      <c r="AE75" s="246"/>
      <c r="AG75" s="4"/>
      <c r="AH75" s="149"/>
      <c r="AI75" s="155">
        <v>71</v>
      </c>
      <c r="AJ75" s="149"/>
      <c r="AK75" s="149"/>
    </row>
    <row r="76" spans="2:37" ht="27" customHeight="1" x14ac:dyDescent="0.2">
      <c r="B76" s="4"/>
      <c r="C76" s="149"/>
      <c r="D76" s="224"/>
      <c r="E76" s="226" t="s">
        <v>132</v>
      </c>
      <c r="F76" s="239" t="s">
        <v>575</v>
      </c>
      <c r="G76" s="4"/>
      <c r="H76" s="4"/>
      <c r="I76" s="4" t="s">
        <v>315</v>
      </c>
      <c r="J76" s="4"/>
      <c r="K76" s="4"/>
      <c r="L76" s="4"/>
      <c r="M76" s="4"/>
      <c r="N76" s="4"/>
      <c r="O76" s="154"/>
      <c r="P76" s="4"/>
      <c r="Q76" s="172"/>
      <c r="R76" s="4"/>
      <c r="S76" s="149"/>
      <c r="T76" s="4"/>
      <c r="U76" s="4"/>
      <c r="V76" s="11"/>
      <c r="W76" s="234">
        <v>72</v>
      </c>
      <c r="X76" s="234">
        <v>72</v>
      </c>
      <c r="Y76" s="4"/>
      <c r="Z76" s="70"/>
      <c r="AA76" s="70"/>
      <c r="AB76" s="70"/>
      <c r="AC76" s="70"/>
      <c r="AD76" s="70"/>
      <c r="AE76" s="246"/>
      <c r="AG76" s="4"/>
      <c r="AH76" s="149"/>
      <c r="AI76" s="155">
        <v>72</v>
      </c>
      <c r="AJ76" s="149"/>
      <c r="AK76" s="149"/>
    </row>
    <row r="77" spans="2:37" ht="27" customHeight="1" x14ac:dyDescent="0.2">
      <c r="B77" s="4"/>
      <c r="C77" s="149"/>
      <c r="D77" s="224"/>
      <c r="E77" s="226" t="s">
        <v>133</v>
      </c>
      <c r="F77" s="239" t="s">
        <v>575</v>
      </c>
      <c r="G77" s="4"/>
      <c r="H77" s="4"/>
      <c r="I77" s="4" t="s">
        <v>315</v>
      </c>
      <c r="J77" s="4"/>
      <c r="K77" s="4"/>
      <c r="L77" s="4"/>
      <c r="M77" s="4"/>
      <c r="N77" s="4"/>
      <c r="O77" s="154"/>
      <c r="P77" s="4"/>
      <c r="Q77" s="172"/>
      <c r="R77" s="4"/>
      <c r="S77" s="149"/>
      <c r="T77" s="4"/>
      <c r="U77" s="4"/>
      <c r="V77" s="11"/>
      <c r="W77" s="234">
        <v>73</v>
      </c>
      <c r="X77" s="234">
        <v>73</v>
      </c>
      <c r="Y77" s="4"/>
      <c r="Z77" s="70"/>
      <c r="AA77" s="70"/>
      <c r="AB77" s="70"/>
      <c r="AC77" s="70"/>
      <c r="AD77" s="70"/>
      <c r="AE77" s="246"/>
      <c r="AG77" s="4"/>
      <c r="AH77" s="149"/>
      <c r="AI77" s="155">
        <v>73</v>
      </c>
      <c r="AJ77" s="149"/>
      <c r="AK77" s="149"/>
    </row>
    <row r="78" spans="2:37" ht="27" customHeight="1" x14ac:dyDescent="0.2">
      <c r="B78" s="4"/>
      <c r="C78" s="149"/>
      <c r="D78" s="224"/>
      <c r="E78" s="226" t="s">
        <v>134</v>
      </c>
      <c r="F78" s="239" t="s">
        <v>575</v>
      </c>
      <c r="G78" s="4"/>
      <c r="H78" s="4"/>
      <c r="I78" s="4" t="s">
        <v>315</v>
      </c>
      <c r="J78" s="4"/>
      <c r="K78" s="4"/>
      <c r="L78" s="4"/>
      <c r="M78" s="4"/>
      <c r="N78" s="4"/>
      <c r="O78" s="154"/>
      <c r="P78" s="4"/>
      <c r="Q78" s="172"/>
      <c r="R78" s="4"/>
      <c r="S78" s="149"/>
      <c r="T78" s="4"/>
      <c r="U78" s="4"/>
      <c r="V78" s="11"/>
      <c r="W78" s="234">
        <v>74</v>
      </c>
      <c r="X78" s="234">
        <v>74</v>
      </c>
      <c r="Y78" s="4"/>
      <c r="Z78" s="70"/>
      <c r="AA78" s="70"/>
      <c r="AB78" s="70"/>
      <c r="AC78" s="70"/>
      <c r="AD78" s="70"/>
      <c r="AE78" s="246"/>
      <c r="AG78" s="4"/>
      <c r="AH78" s="149"/>
      <c r="AI78" s="155">
        <v>74</v>
      </c>
      <c r="AJ78" s="149"/>
      <c r="AK78" s="149"/>
    </row>
    <row r="79" spans="2:37" ht="27" customHeight="1" x14ac:dyDescent="0.2">
      <c r="B79" s="4"/>
      <c r="C79" s="149"/>
      <c r="D79" s="224"/>
      <c r="E79" s="226" t="s">
        <v>135</v>
      </c>
      <c r="F79" s="239" t="s">
        <v>575</v>
      </c>
      <c r="G79" s="4"/>
      <c r="H79" s="4"/>
      <c r="I79" s="4" t="s">
        <v>315</v>
      </c>
      <c r="J79" s="4"/>
      <c r="K79" s="4"/>
      <c r="L79" s="4"/>
      <c r="M79" s="4"/>
      <c r="N79" s="4"/>
      <c r="O79" s="154"/>
      <c r="P79" s="4"/>
      <c r="Q79" s="172"/>
      <c r="R79" s="4"/>
      <c r="S79" s="149"/>
      <c r="T79" s="4"/>
      <c r="U79" s="4"/>
      <c r="V79" s="11"/>
      <c r="W79" s="234">
        <v>75</v>
      </c>
      <c r="X79" s="234">
        <v>75</v>
      </c>
      <c r="Y79" s="4"/>
      <c r="Z79" s="70"/>
      <c r="AA79" s="70"/>
      <c r="AB79" s="70"/>
      <c r="AC79" s="70"/>
      <c r="AD79" s="70"/>
      <c r="AE79" s="246"/>
      <c r="AG79" s="4"/>
      <c r="AH79" s="149"/>
      <c r="AI79" s="155">
        <v>75</v>
      </c>
      <c r="AJ79" s="149"/>
      <c r="AK79" s="149"/>
    </row>
    <row r="80" spans="2:37" ht="27" customHeight="1" x14ac:dyDescent="0.2">
      <c r="B80" s="4"/>
      <c r="C80" s="149"/>
      <c r="D80" s="224"/>
      <c r="E80" s="226" t="s">
        <v>136</v>
      </c>
      <c r="F80" s="239" t="s">
        <v>575</v>
      </c>
      <c r="G80" s="4"/>
      <c r="H80" s="4"/>
      <c r="I80" s="4" t="s">
        <v>315</v>
      </c>
      <c r="J80" s="4"/>
      <c r="K80" s="4"/>
      <c r="L80" s="4"/>
      <c r="M80" s="4"/>
      <c r="N80" s="4"/>
      <c r="O80" s="154"/>
      <c r="P80" s="4"/>
      <c r="Q80" s="172"/>
      <c r="R80" s="4"/>
      <c r="S80" s="149"/>
      <c r="T80" s="4"/>
      <c r="U80" s="4"/>
      <c r="V80" s="11"/>
      <c r="W80" s="234">
        <v>76</v>
      </c>
      <c r="X80" s="234">
        <v>76</v>
      </c>
      <c r="Y80" s="4"/>
      <c r="Z80" s="70"/>
      <c r="AA80" s="70"/>
      <c r="AB80" s="70"/>
      <c r="AC80" s="70"/>
      <c r="AD80" s="70"/>
      <c r="AE80" s="246"/>
      <c r="AG80" s="4"/>
      <c r="AH80" s="149"/>
      <c r="AI80" s="155">
        <v>76</v>
      </c>
      <c r="AJ80" s="149"/>
      <c r="AK80" s="149"/>
    </row>
    <row r="81" spans="2:37" ht="27" customHeight="1" x14ac:dyDescent="0.2">
      <c r="B81" s="4"/>
      <c r="C81" s="149"/>
      <c r="D81" s="224"/>
      <c r="E81" s="226" t="s">
        <v>137</v>
      </c>
      <c r="F81" s="239" t="s">
        <v>575</v>
      </c>
      <c r="G81" s="4"/>
      <c r="H81" s="4"/>
      <c r="I81" s="4" t="s">
        <v>315</v>
      </c>
      <c r="J81" s="4"/>
      <c r="K81" s="4"/>
      <c r="L81" s="4"/>
      <c r="M81" s="4"/>
      <c r="N81" s="4"/>
      <c r="O81" s="154"/>
      <c r="P81" s="4"/>
      <c r="Q81" s="172"/>
      <c r="R81" s="4"/>
      <c r="S81" s="149"/>
      <c r="T81" s="4"/>
      <c r="U81" s="4"/>
      <c r="V81" s="11"/>
      <c r="W81" s="234">
        <v>77</v>
      </c>
      <c r="X81" s="234">
        <v>77</v>
      </c>
      <c r="Y81" s="4"/>
      <c r="Z81" s="70"/>
      <c r="AA81" s="70"/>
      <c r="AB81" s="70"/>
      <c r="AC81" s="70"/>
      <c r="AD81" s="70"/>
      <c r="AE81" s="246"/>
      <c r="AG81" s="4"/>
      <c r="AH81" s="149"/>
      <c r="AI81" s="155">
        <v>77</v>
      </c>
      <c r="AJ81" s="149"/>
      <c r="AK81" s="149"/>
    </row>
    <row r="82" spans="2:37" ht="27" customHeight="1" x14ac:dyDescent="0.2">
      <c r="B82" s="4"/>
      <c r="C82" s="149"/>
      <c r="D82" s="224"/>
      <c r="E82" s="226" t="s">
        <v>138</v>
      </c>
      <c r="F82" s="239" t="s">
        <v>575</v>
      </c>
      <c r="G82" s="4"/>
      <c r="H82" s="4"/>
      <c r="I82" s="4" t="s">
        <v>315</v>
      </c>
      <c r="J82" s="4"/>
      <c r="K82" s="4"/>
      <c r="L82" s="4"/>
      <c r="M82" s="4"/>
      <c r="N82" s="4"/>
      <c r="O82" s="154"/>
      <c r="P82" s="4"/>
      <c r="Q82" s="172"/>
      <c r="R82" s="4"/>
      <c r="S82" s="149"/>
      <c r="T82" s="4"/>
      <c r="U82" s="4"/>
      <c r="V82" s="11"/>
      <c r="W82" s="234">
        <v>78</v>
      </c>
      <c r="X82" s="234">
        <v>78</v>
      </c>
      <c r="Y82" s="4"/>
      <c r="Z82" s="70"/>
      <c r="AA82" s="70"/>
      <c r="AB82" s="70"/>
      <c r="AC82" s="70"/>
      <c r="AD82" s="70"/>
      <c r="AE82" s="246"/>
      <c r="AG82" s="4"/>
      <c r="AH82" s="149"/>
      <c r="AI82" s="155">
        <v>78</v>
      </c>
      <c r="AJ82" s="149"/>
      <c r="AK82" s="149"/>
    </row>
    <row r="83" spans="2:37" ht="27" customHeight="1" x14ac:dyDescent="0.2">
      <c r="B83" s="4"/>
      <c r="C83" s="149"/>
      <c r="D83" s="224"/>
      <c r="E83" s="226" t="s">
        <v>139</v>
      </c>
      <c r="F83" s="239" t="s">
        <v>575</v>
      </c>
      <c r="G83" s="4"/>
      <c r="H83" s="4"/>
      <c r="I83" s="4" t="s">
        <v>315</v>
      </c>
      <c r="J83" s="4"/>
      <c r="K83" s="4"/>
      <c r="L83" s="4"/>
      <c r="M83" s="4"/>
      <c r="N83" s="4"/>
      <c r="O83" s="154"/>
      <c r="P83" s="4"/>
      <c r="Q83" s="172"/>
      <c r="R83" s="4"/>
      <c r="S83" s="149"/>
      <c r="T83" s="4"/>
      <c r="U83" s="4"/>
      <c r="V83" s="11"/>
      <c r="W83" s="234">
        <v>79</v>
      </c>
      <c r="X83" s="234">
        <v>79</v>
      </c>
      <c r="Y83" s="4"/>
      <c r="Z83" s="70"/>
      <c r="AA83" s="70"/>
      <c r="AB83" s="70"/>
      <c r="AC83" s="70"/>
      <c r="AD83" s="70"/>
      <c r="AE83" s="246"/>
      <c r="AG83" s="4"/>
      <c r="AH83" s="149"/>
      <c r="AI83" s="155">
        <v>79</v>
      </c>
      <c r="AJ83" s="149"/>
      <c r="AK83" s="149"/>
    </row>
    <row r="84" spans="2:37" ht="27" customHeight="1" x14ac:dyDescent="0.2">
      <c r="B84" s="4"/>
      <c r="C84" s="149"/>
      <c r="D84" s="224"/>
      <c r="E84" s="226" t="s">
        <v>140</v>
      </c>
      <c r="F84" s="239" t="s">
        <v>575</v>
      </c>
      <c r="G84" s="4"/>
      <c r="H84" s="4"/>
      <c r="I84" s="4" t="s">
        <v>315</v>
      </c>
      <c r="J84" s="4"/>
      <c r="K84" s="4"/>
      <c r="L84" s="4"/>
      <c r="M84" s="4"/>
      <c r="N84" s="4"/>
      <c r="O84" s="154"/>
      <c r="P84" s="4"/>
      <c r="Q84" s="172"/>
      <c r="R84" s="4"/>
      <c r="S84" s="149"/>
      <c r="T84" s="4"/>
      <c r="U84" s="4"/>
      <c r="V84" s="11"/>
      <c r="W84" s="234">
        <v>80</v>
      </c>
      <c r="X84" s="234">
        <v>80</v>
      </c>
      <c r="Y84" s="4"/>
      <c r="Z84" s="70"/>
      <c r="AA84" s="70"/>
      <c r="AB84" s="70"/>
      <c r="AC84" s="70"/>
      <c r="AD84" s="70"/>
      <c r="AE84" s="246"/>
      <c r="AG84" s="4"/>
      <c r="AH84" s="149"/>
      <c r="AI84" s="155">
        <v>80</v>
      </c>
      <c r="AJ84" s="149"/>
      <c r="AK84" s="149"/>
    </row>
    <row r="85" spans="2:37" ht="27" customHeight="1" x14ac:dyDescent="0.2">
      <c r="B85" s="4"/>
      <c r="C85" s="149"/>
      <c r="D85" s="224"/>
      <c r="E85" s="226" t="s">
        <v>141</v>
      </c>
      <c r="F85" s="239" t="s">
        <v>575</v>
      </c>
      <c r="G85" s="4"/>
      <c r="H85" s="4"/>
      <c r="I85" s="4" t="s">
        <v>315</v>
      </c>
      <c r="J85" s="4"/>
      <c r="K85" s="4"/>
      <c r="L85" s="4"/>
      <c r="M85" s="4"/>
      <c r="N85" s="4"/>
      <c r="O85" s="154"/>
      <c r="P85" s="4"/>
      <c r="Q85" s="172"/>
      <c r="R85" s="4"/>
      <c r="S85" s="149"/>
      <c r="T85" s="4"/>
      <c r="U85" s="4"/>
      <c r="V85" s="11"/>
      <c r="W85" s="234">
        <v>81</v>
      </c>
      <c r="X85" s="234">
        <v>81</v>
      </c>
      <c r="Y85" s="4"/>
      <c r="Z85" s="70"/>
      <c r="AA85" s="70"/>
      <c r="AB85" s="70"/>
      <c r="AC85" s="70"/>
      <c r="AD85" s="70"/>
      <c r="AE85" s="246"/>
      <c r="AG85" s="4"/>
      <c r="AH85" s="149"/>
      <c r="AI85" s="155">
        <v>81</v>
      </c>
      <c r="AJ85" s="149"/>
      <c r="AK85" s="149"/>
    </row>
    <row r="86" spans="2:37" ht="27" customHeight="1" x14ac:dyDescent="0.2">
      <c r="B86" s="4"/>
      <c r="C86" s="149"/>
      <c r="D86" s="224"/>
      <c r="E86" s="226" t="s">
        <v>142</v>
      </c>
      <c r="F86" s="239" t="s">
        <v>575</v>
      </c>
      <c r="G86" s="4"/>
      <c r="H86" s="4"/>
      <c r="I86" s="4" t="s">
        <v>315</v>
      </c>
      <c r="J86" s="4"/>
      <c r="K86" s="4"/>
      <c r="L86" s="4"/>
      <c r="M86" s="4"/>
      <c r="N86" s="4"/>
      <c r="O86" s="154"/>
      <c r="P86" s="4"/>
      <c r="Q86" s="172"/>
      <c r="R86" s="4"/>
      <c r="S86" s="149"/>
      <c r="T86" s="4"/>
      <c r="U86" s="4"/>
      <c r="V86" s="11"/>
      <c r="W86" s="234">
        <v>82</v>
      </c>
      <c r="X86" s="234">
        <v>82</v>
      </c>
      <c r="Y86" s="4"/>
      <c r="Z86" s="70"/>
      <c r="AA86" s="70"/>
      <c r="AB86" s="70"/>
      <c r="AC86" s="70"/>
      <c r="AD86" s="70"/>
      <c r="AE86" s="246"/>
      <c r="AG86" s="4"/>
      <c r="AH86" s="149"/>
      <c r="AI86" s="155">
        <v>82</v>
      </c>
      <c r="AJ86" s="149"/>
      <c r="AK86" s="149"/>
    </row>
    <row r="87" spans="2:37" ht="27" customHeight="1" x14ac:dyDescent="0.2">
      <c r="B87" s="4"/>
      <c r="C87" s="149"/>
      <c r="D87" s="224"/>
      <c r="E87" s="226" t="s">
        <v>143</v>
      </c>
      <c r="F87" s="239" t="s">
        <v>575</v>
      </c>
      <c r="G87" s="4"/>
      <c r="H87" s="4"/>
      <c r="I87" s="4" t="s">
        <v>315</v>
      </c>
      <c r="J87" s="4"/>
      <c r="K87" s="4"/>
      <c r="L87" s="4"/>
      <c r="M87" s="4"/>
      <c r="N87" s="4"/>
      <c r="O87" s="154"/>
      <c r="P87" s="4"/>
      <c r="Q87" s="172"/>
      <c r="R87" s="4"/>
      <c r="S87" s="149"/>
      <c r="T87" s="4"/>
      <c r="U87" s="4"/>
      <c r="V87" s="11"/>
      <c r="W87" s="234">
        <v>83</v>
      </c>
      <c r="X87" s="234">
        <v>83</v>
      </c>
      <c r="Y87" s="4"/>
      <c r="Z87" s="70"/>
      <c r="AA87" s="70"/>
      <c r="AB87" s="70"/>
      <c r="AC87" s="70"/>
      <c r="AD87" s="70"/>
      <c r="AE87" s="246"/>
      <c r="AG87" s="4"/>
      <c r="AH87" s="149"/>
      <c r="AI87" s="155">
        <v>83</v>
      </c>
      <c r="AJ87" s="149"/>
      <c r="AK87" s="149"/>
    </row>
    <row r="88" spans="2:37" ht="27" customHeight="1" x14ac:dyDescent="0.2">
      <c r="B88" s="4"/>
      <c r="C88" s="149"/>
      <c r="D88" s="224"/>
      <c r="E88" s="226" t="s">
        <v>144</v>
      </c>
      <c r="F88" s="239" t="s">
        <v>575</v>
      </c>
      <c r="G88" s="4"/>
      <c r="H88" s="4"/>
      <c r="I88" s="4" t="s">
        <v>315</v>
      </c>
      <c r="J88" s="4"/>
      <c r="K88" s="4"/>
      <c r="L88" s="4"/>
      <c r="M88" s="4"/>
      <c r="N88" s="4"/>
      <c r="O88" s="154"/>
      <c r="P88" s="4"/>
      <c r="Q88" s="172"/>
      <c r="R88" s="4"/>
      <c r="S88" s="149"/>
      <c r="T88" s="4"/>
      <c r="U88" s="4"/>
      <c r="V88" s="11"/>
      <c r="W88" s="234">
        <v>84</v>
      </c>
      <c r="X88" s="234">
        <v>84</v>
      </c>
      <c r="Y88" s="4"/>
      <c r="Z88" s="70"/>
      <c r="AA88" s="70"/>
      <c r="AB88" s="70"/>
      <c r="AC88" s="70"/>
      <c r="AD88" s="70"/>
      <c r="AE88" s="246"/>
      <c r="AG88" s="4"/>
      <c r="AH88" s="149"/>
      <c r="AI88" s="155">
        <v>84</v>
      </c>
      <c r="AJ88" s="149"/>
      <c r="AK88" s="149"/>
    </row>
    <row r="89" spans="2:37" ht="27" customHeight="1" x14ac:dyDescent="0.2">
      <c r="B89" s="4"/>
      <c r="C89" s="149"/>
      <c r="D89" s="224"/>
      <c r="E89" s="226" t="s">
        <v>145</v>
      </c>
      <c r="F89" s="239" t="s">
        <v>575</v>
      </c>
      <c r="G89" s="4"/>
      <c r="H89" s="4"/>
      <c r="I89" s="4" t="s">
        <v>315</v>
      </c>
      <c r="J89" s="4"/>
      <c r="K89" s="4"/>
      <c r="L89" s="4"/>
      <c r="M89" s="4"/>
      <c r="N89" s="4"/>
      <c r="O89" s="154"/>
      <c r="P89" s="4"/>
      <c r="Q89" s="172"/>
      <c r="R89" s="4"/>
      <c r="S89" s="149"/>
      <c r="T89" s="4"/>
      <c r="U89" s="4"/>
      <c r="V89" s="11"/>
      <c r="W89" s="234">
        <v>85</v>
      </c>
      <c r="X89" s="234">
        <v>85</v>
      </c>
      <c r="Y89" s="4"/>
      <c r="Z89" s="70"/>
      <c r="AA89" s="70"/>
      <c r="AB89" s="70"/>
      <c r="AC89" s="70"/>
      <c r="AD89" s="70"/>
      <c r="AE89" s="246"/>
      <c r="AG89" s="4"/>
      <c r="AH89" s="149"/>
      <c r="AI89" s="155">
        <v>85</v>
      </c>
      <c r="AJ89" s="149"/>
      <c r="AK89" s="149"/>
    </row>
    <row r="90" spans="2:37" ht="27" customHeight="1" x14ac:dyDescent="0.2">
      <c r="B90" s="4"/>
      <c r="C90" s="149"/>
      <c r="D90" s="224"/>
      <c r="E90" s="226" t="s">
        <v>146</v>
      </c>
      <c r="F90" s="239" t="s">
        <v>575</v>
      </c>
      <c r="G90" s="4"/>
      <c r="H90" s="4"/>
      <c r="I90" s="4" t="s">
        <v>315</v>
      </c>
      <c r="J90" s="4"/>
      <c r="K90" s="4"/>
      <c r="L90" s="4"/>
      <c r="M90" s="4"/>
      <c r="N90" s="4"/>
      <c r="O90" s="154"/>
      <c r="P90" s="4"/>
      <c r="Q90" s="172"/>
      <c r="R90" s="4"/>
      <c r="S90" s="149"/>
      <c r="T90" s="4"/>
      <c r="U90" s="4"/>
      <c r="V90" s="11"/>
      <c r="W90" s="234">
        <v>86</v>
      </c>
      <c r="X90" s="234">
        <v>86</v>
      </c>
      <c r="Y90" s="4"/>
      <c r="Z90" s="70"/>
      <c r="AA90" s="70"/>
      <c r="AB90" s="70"/>
      <c r="AC90" s="70"/>
      <c r="AD90" s="70"/>
      <c r="AE90" s="246"/>
      <c r="AG90" s="4"/>
      <c r="AH90" s="149"/>
      <c r="AI90" s="155">
        <v>86</v>
      </c>
      <c r="AJ90" s="149"/>
      <c r="AK90" s="149"/>
    </row>
    <row r="91" spans="2:37" ht="27" customHeight="1" x14ac:dyDescent="0.2">
      <c r="B91" s="4"/>
      <c r="C91" s="149"/>
      <c r="D91" s="224"/>
      <c r="E91" s="226" t="s">
        <v>147</v>
      </c>
      <c r="F91" s="239" t="s">
        <v>575</v>
      </c>
      <c r="G91" s="4"/>
      <c r="H91" s="4"/>
      <c r="I91" s="4" t="s">
        <v>315</v>
      </c>
      <c r="J91" s="4"/>
      <c r="K91" s="4"/>
      <c r="L91" s="4"/>
      <c r="M91" s="4"/>
      <c r="N91" s="4"/>
      <c r="O91" s="154"/>
      <c r="P91" s="4"/>
      <c r="Q91" s="172"/>
      <c r="R91" s="4"/>
      <c r="S91" s="149"/>
      <c r="T91" s="4"/>
      <c r="U91" s="4"/>
      <c r="V91" s="11"/>
      <c r="W91" s="234">
        <v>87</v>
      </c>
      <c r="X91" s="234">
        <v>87</v>
      </c>
      <c r="Y91" s="4"/>
      <c r="Z91" s="70"/>
      <c r="AA91" s="70"/>
      <c r="AB91" s="70"/>
      <c r="AC91" s="70"/>
      <c r="AD91" s="70"/>
      <c r="AE91" s="246"/>
      <c r="AG91" s="4"/>
      <c r="AH91" s="149"/>
      <c r="AI91" s="155">
        <v>87</v>
      </c>
      <c r="AJ91" s="149"/>
      <c r="AK91" s="149"/>
    </row>
    <row r="92" spans="2:37" ht="27" customHeight="1" x14ac:dyDescent="0.2">
      <c r="B92" s="4"/>
      <c r="C92" s="149"/>
      <c r="D92" s="224"/>
      <c r="E92" s="226" t="s">
        <v>148</v>
      </c>
      <c r="F92" s="239" t="s">
        <v>575</v>
      </c>
      <c r="G92" s="4"/>
      <c r="H92" s="4"/>
      <c r="I92" s="4" t="s">
        <v>315</v>
      </c>
      <c r="J92" s="4"/>
      <c r="K92" s="4"/>
      <c r="L92" s="4"/>
      <c r="M92" s="4"/>
      <c r="N92" s="4"/>
      <c r="O92" s="154"/>
      <c r="P92" s="4"/>
      <c r="Q92" s="172"/>
      <c r="R92" s="4"/>
      <c r="S92" s="149"/>
      <c r="T92" s="4"/>
      <c r="U92" s="4"/>
      <c r="V92" s="11"/>
      <c r="W92" s="234">
        <v>88</v>
      </c>
      <c r="X92" s="234">
        <v>88</v>
      </c>
      <c r="Y92" s="4"/>
      <c r="Z92" s="70"/>
      <c r="AA92" s="70"/>
      <c r="AB92" s="70"/>
      <c r="AC92" s="70"/>
      <c r="AD92" s="70"/>
      <c r="AE92" s="246"/>
      <c r="AG92" s="4"/>
      <c r="AH92" s="149"/>
      <c r="AI92" s="155">
        <v>88</v>
      </c>
      <c r="AJ92" s="149"/>
      <c r="AK92" s="149"/>
    </row>
    <row r="93" spans="2:37" ht="27" customHeight="1" x14ac:dyDescent="0.2">
      <c r="B93" s="4"/>
      <c r="C93" s="149"/>
      <c r="D93" s="224"/>
      <c r="E93" s="226" t="s">
        <v>149</v>
      </c>
      <c r="F93" s="239" t="s">
        <v>575</v>
      </c>
      <c r="G93" s="4"/>
      <c r="H93" s="4"/>
      <c r="I93" s="4" t="s">
        <v>315</v>
      </c>
      <c r="J93" s="4"/>
      <c r="K93" s="4"/>
      <c r="L93" s="4"/>
      <c r="M93" s="4"/>
      <c r="N93" s="4"/>
      <c r="O93" s="154"/>
      <c r="P93" s="4"/>
      <c r="Q93" s="172"/>
      <c r="R93" s="4"/>
      <c r="S93" s="149"/>
      <c r="T93" s="4"/>
      <c r="U93" s="4"/>
      <c r="V93" s="11"/>
      <c r="W93" s="234">
        <v>89</v>
      </c>
      <c r="X93" s="234">
        <v>89</v>
      </c>
      <c r="Y93" s="4"/>
      <c r="Z93" s="70"/>
      <c r="AA93" s="70"/>
      <c r="AB93" s="70"/>
      <c r="AC93" s="70"/>
      <c r="AD93" s="70"/>
      <c r="AE93" s="246"/>
      <c r="AG93" s="4"/>
      <c r="AH93" s="149"/>
      <c r="AI93" s="155">
        <v>89</v>
      </c>
      <c r="AJ93" s="149"/>
      <c r="AK93" s="149"/>
    </row>
    <row r="94" spans="2:37" ht="27" customHeight="1" x14ac:dyDescent="0.2">
      <c r="B94" s="4"/>
      <c r="C94" s="149"/>
      <c r="D94" s="224"/>
      <c r="E94" s="226" t="s">
        <v>150</v>
      </c>
      <c r="F94" s="239" t="s">
        <v>575</v>
      </c>
      <c r="G94" s="4"/>
      <c r="H94" s="4"/>
      <c r="I94" s="4" t="s">
        <v>315</v>
      </c>
      <c r="J94" s="4"/>
      <c r="K94" s="4"/>
      <c r="L94" s="4"/>
      <c r="M94" s="4"/>
      <c r="N94" s="4"/>
      <c r="O94" s="154"/>
      <c r="P94" s="4"/>
      <c r="Q94" s="172"/>
      <c r="R94" s="4"/>
      <c r="S94" s="149"/>
      <c r="T94" s="4"/>
      <c r="U94" s="4"/>
      <c r="V94" s="11"/>
      <c r="W94" s="234">
        <v>90</v>
      </c>
      <c r="X94" s="234">
        <v>90</v>
      </c>
      <c r="Y94" s="4"/>
      <c r="Z94" s="70"/>
      <c r="AA94" s="70"/>
      <c r="AB94" s="70"/>
      <c r="AC94" s="70"/>
      <c r="AD94" s="70"/>
      <c r="AE94" s="246"/>
      <c r="AG94" s="4"/>
      <c r="AH94" s="149"/>
      <c r="AI94" s="155">
        <v>90</v>
      </c>
      <c r="AJ94" s="149"/>
      <c r="AK94" s="149"/>
    </row>
    <row r="95" spans="2:37" ht="27" customHeight="1" x14ac:dyDescent="0.2">
      <c r="B95" s="4"/>
      <c r="C95" s="149"/>
      <c r="D95" s="224"/>
      <c r="E95" s="226" t="s">
        <v>20</v>
      </c>
      <c r="F95" s="239" t="s">
        <v>575</v>
      </c>
      <c r="G95" s="4"/>
      <c r="H95" s="4"/>
      <c r="I95" s="4" t="s">
        <v>315</v>
      </c>
      <c r="J95" s="4"/>
      <c r="K95" s="4"/>
      <c r="L95" s="4"/>
      <c r="M95" s="4"/>
      <c r="N95" s="4"/>
      <c r="O95" s="154"/>
      <c r="P95" s="4"/>
      <c r="Q95" s="172"/>
      <c r="R95" s="4"/>
      <c r="S95" s="149"/>
      <c r="T95" s="4"/>
      <c r="U95" s="4"/>
      <c r="V95" s="11"/>
      <c r="W95" s="234">
        <v>91</v>
      </c>
      <c r="X95" s="234">
        <v>91</v>
      </c>
      <c r="Y95" s="4"/>
      <c r="Z95" s="70"/>
      <c r="AA95" s="70"/>
      <c r="AB95" s="70"/>
      <c r="AC95" s="70"/>
      <c r="AD95" s="70"/>
      <c r="AE95" s="246"/>
      <c r="AG95" s="4"/>
      <c r="AH95" s="149"/>
      <c r="AI95" s="155">
        <v>91</v>
      </c>
      <c r="AJ95" s="149"/>
      <c r="AK95" s="149"/>
    </row>
    <row r="96" spans="2:37" ht="27" customHeight="1" x14ac:dyDescent="0.2">
      <c r="B96" s="4"/>
      <c r="C96" s="149"/>
      <c r="D96" s="224"/>
      <c r="E96" s="226" t="s">
        <v>151</v>
      </c>
      <c r="F96" s="239" t="s">
        <v>575</v>
      </c>
      <c r="G96" s="4"/>
      <c r="H96" s="4"/>
      <c r="I96" s="4" t="s">
        <v>315</v>
      </c>
      <c r="J96" s="4"/>
      <c r="K96" s="4"/>
      <c r="L96" s="4"/>
      <c r="M96" s="4"/>
      <c r="N96" s="4"/>
      <c r="O96" s="154"/>
      <c r="P96" s="4"/>
      <c r="Q96" s="172"/>
      <c r="R96" s="4"/>
      <c r="S96" s="149"/>
      <c r="T96" s="4"/>
      <c r="U96" s="4"/>
      <c r="V96" s="11"/>
      <c r="W96" s="234">
        <v>92</v>
      </c>
      <c r="X96" s="234">
        <v>92</v>
      </c>
      <c r="Y96" s="4"/>
      <c r="Z96" s="70"/>
      <c r="AA96" s="70"/>
      <c r="AB96" s="70"/>
      <c r="AC96" s="70"/>
      <c r="AD96" s="70"/>
      <c r="AE96" s="246"/>
      <c r="AG96" s="4"/>
      <c r="AH96" s="149"/>
      <c r="AI96" s="155">
        <v>92</v>
      </c>
      <c r="AJ96" s="149"/>
      <c r="AK96" s="149"/>
    </row>
    <row r="97" spans="2:37" ht="27" customHeight="1" x14ac:dyDescent="0.2">
      <c r="B97" s="4"/>
      <c r="C97" s="149"/>
      <c r="D97" s="224"/>
      <c r="E97" s="226" t="s">
        <v>152</v>
      </c>
      <c r="F97" s="239" t="s">
        <v>575</v>
      </c>
      <c r="G97" s="4"/>
      <c r="H97" s="4"/>
      <c r="I97" s="4" t="s">
        <v>315</v>
      </c>
      <c r="J97" s="4"/>
      <c r="K97" s="4"/>
      <c r="L97" s="4"/>
      <c r="M97" s="4"/>
      <c r="N97" s="4"/>
      <c r="O97" s="154"/>
      <c r="P97" s="4"/>
      <c r="Q97" s="172"/>
      <c r="R97" s="4"/>
      <c r="S97" s="149"/>
      <c r="T97" s="4"/>
      <c r="U97" s="4"/>
      <c r="V97" s="11"/>
      <c r="W97" s="234">
        <v>93</v>
      </c>
      <c r="X97" s="234">
        <v>93</v>
      </c>
      <c r="Y97" s="4"/>
      <c r="Z97" s="70"/>
      <c r="AA97" s="70"/>
      <c r="AB97" s="70"/>
      <c r="AC97" s="70"/>
      <c r="AD97" s="70"/>
      <c r="AE97" s="246"/>
      <c r="AG97" s="4"/>
      <c r="AH97" s="149"/>
      <c r="AI97" s="155">
        <v>93</v>
      </c>
      <c r="AJ97" s="149"/>
      <c r="AK97" s="149"/>
    </row>
    <row r="98" spans="2:37" ht="27" customHeight="1" x14ac:dyDescent="0.2">
      <c r="B98" s="4"/>
      <c r="C98" s="149"/>
      <c r="D98" s="224"/>
      <c r="E98" s="226" t="s">
        <v>153</v>
      </c>
      <c r="F98" s="239" t="s">
        <v>575</v>
      </c>
      <c r="G98" s="4"/>
      <c r="H98" s="4"/>
      <c r="I98" s="4" t="s">
        <v>315</v>
      </c>
      <c r="J98" s="4"/>
      <c r="K98" s="4"/>
      <c r="L98" s="4"/>
      <c r="M98" s="4"/>
      <c r="N98" s="4"/>
      <c r="O98" s="154"/>
      <c r="P98" s="4"/>
      <c r="Q98" s="172"/>
      <c r="R98" s="4"/>
      <c r="S98" s="149"/>
      <c r="T98" s="4"/>
      <c r="U98" s="4"/>
      <c r="V98" s="11"/>
      <c r="W98" s="234">
        <v>94</v>
      </c>
      <c r="X98" s="234">
        <v>94</v>
      </c>
      <c r="Y98" s="4"/>
      <c r="Z98" s="70"/>
      <c r="AA98" s="70"/>
      <c r="AB98" s="70"/>
      <c r="AC98" s="70"/>
      <c r="AD98" s="70"/>
      <c r="AE98" s="246"/>
      <c r="AG98" s="4"/>
      <c r="AH98" s="149"/>
      <c r="AI98" s="155">
        <v>94</v>
      </c>
      <c r="AJ98" s="149"/>
      <c r="AK98" s="149"/>
    </row>
    <row r="99" spans="2:37" ht="27" customHeight="1" x14ac:dyDescent="0.2">
      <c r="B99" s="4"/>
      <c r="C99" s="149"/>
      <c r="D99" s="224"/>
      <c r="E99" s="226" t="s">
        <v>154</v>
      </c>
      <c r="F99" s="239" t="s">
        <v>575</v>
      </c>
      <c r="G99" s="4"/>
      <c r="H99" s="4"/>
      <c r="I99" s="4" t="s">
        <v>315</v>
      </c>
      <c r="J99" s="4"/>
      <c r="K99" s="4"/>
      <c r="L99" s="4"/>
      <c r="M99" s="4"/>
      <c r="N99" s="4"/>
      <c r="O99" s="154"/>
      <c r="P99" s="4"/>
      <c r="Q99" s="172"/>
      <c r="R99" s="4"/>
      <c r="S99" s="149"/>
      <c r="T99" s="4"/>
      <c r="U99" s="4"/>
      <c r="V99" s="11"/>
      <c r="W99" s="234">
        <v>95</v>
      </c>
      <c r="X99" s="234">
        <v>95</v>
      </c>
      <c r="Y99" s="4"/>
      <c r="Z99" s="70"/>
      <c r="AA99" s="70"/>
      <c r="AB99" s="70"/>
      <c r="AC99" s="70"/>
      <c r="AD99" s="70"/>
      <c r="AE99" s="246"/>
      <c r="AG99" s="4"/>
      <c r="AH99" s="149"/>
      <c r="AI99" s="155">
        <v>95</v>
      </c>
      <c r="AJ99" s="149"/>
      <c r="AK99" s="149"/>
    </row>
    <row r="100" spans="2:37" ht="27" customHeight="1" x14ac:dyDescent="0.2">
      <c r="B100" s="4"/>
      <c r="C100" s="149"/>
      <c r="D100" s="224"/>
      <c r="E100" s="226" t="s">
        <v>155</v>
      </c>
      <c r="F100" s="239" t="s">
        <v>575</v>
      </c>
      <c r="G100" s="4"/>
      <c r="H100" s="4"/>
      <c r="I100" s="4" t="s">
        <v>315</v>
      </c>
      <c r="J100" s="4"/>
      <c r="K100" s="4"/>
      <c r="L100" s="4"/>
      <c r="M100" s="4"/>
      <c r="N100" s="4"/>
      <c r="O100" s="154"/>
      <c r="P100" s="4"/>
      <c r="Q100" s="172"/>
      <c r="R100" s="4"/>
      <c r="S100" s="149"/>
      <c r="T100" s="4"/>
      <c r="U100" s="4"/>
      <c r="V100" s="11"/>
      <c r="W100" s="234">
        <v>96</v>
      </c>
      <c r="X100" s="234">
        <v>96</v>
      </c>
      <c r="Y100" s="4"/>
      <c r="Z100" s="70"/>
      <c r="AA100" s="70"/>
      <c r="AB100" s="70"/>
      <c r="AC100" s="70"/>
      <c r="AD100" s="70"/>
      <c r="AE100" s="246"/>
      <c r="AG100" s="4"/>
      <c r="AH100" s="149"/>
      <c r="AI100" s="155">
        <v>96</v>
      </c>
      <c r="AJ100" s="149"/>
      <c r="AK100" s="149"/>
    </row>
    <row r="101" spans="2:37" ht="27" customHeight="1" x14ac:dyDescent="0.2">
      <c r="B101" s="4"/>
      <c r="C101" s="149"/>
      <c r="D101" s="224"/>
      <c r="E101" s="226" t="s">
        <v>156</v>
      </c>
      <c r="F101" s="239" t="s">
        <v>575</v>
      </c>
      <c r="G101" s="4"/>
      <c r="H101" s="4"/>
      <c r="I101" s="4" t="s">
        <v>315</v>
      </c>
      <c r="J101" s="4"/>
      <c r="K101" s="4"/>
      <c r="L101" s="4"/>
      <c r="M101" s="4"/>
      <c r="N101" s="4"/>
      <c r="O101" s="154"/>
      <c r="P101" s="4"/>
      <c r="Q101" s="172"/>
      <c r="R101" s="4"/>
      <c r="S101" s="149"/>
      <c r="T101" s="4"/>
      <c r="U101" s="4"/>
      <c r="V101" s="11"/>
      <c r="W101" s="234">
        <v>97</v>
      </c>
      <c r="X101" s="234">
        <v>97</v>
      </c>
      <c r="Y101" s="4"/>
      <c r="Z101" s="70"/>
      <c r="AA101" s="70"/>
      <c r="AB101" s="70"/>
      <c r="AC101" s="70"/>
      <c r="AD101" s="70"/>
      <c r="AE101" s="246"/>
      <c r="AG101" s="4"/>
      <c r="AH101" s="149"/>
      <c r="AI101" s="155">
        <v>97</v>
      </c>
      <c r="AJ101" s="149"/>
      <c r="AK101" s="149"/>
    </row>
    <row r="102" spans="2:37" ht="27" customHeight="1" x14ac:dyDescent="0.2">
      <c r="B102" s="4"/>
      <c r="C102" s="149"/>
      <c r="D102" s="224"/>
      <c r="E102" s="226" t="s">
        <v>157</v>
      </c>
      <c r="F102" s="239" t="s">
        <v>575</v>
      </c>
      <c r="G102" s="4"/>
      <c r="H102" s="4"/>
      <c r="I102" s="4" t="s">
        <v>315</v>
      </c>
      <c r="J102" s="4"/>
      <c r="K102" s="4"/>
      <c r="L102" s="4"/>
      <c r="M102" s="4"/>
      <c r="N102" s="4"/>
      <c r="O102" s="154"/>
      <c r="P102" s="4"/>
      <c r="Q102" s="172"/>
      <c r="R102" s="4"/>
      <c r="S102" s="149"/>
      <c r="T102" s="4"/>
      <c r="U102" s="4"/>
      <c r="V102" s="11"/>
      <c r="W102" s="234">
        <v>98</v>
      </c>
      <c r="X102" s="234">
        <v>98</v>
      </c>
      <c r="Y102" s="4"/>
      <c r="Z102" s="70"/>
      <c r="AA102" s="70"/>
      <c r="AB102" s="70"/>
      <c r="AC102" s="70"/>
      <c r="AD102" s="70"/>
      <c r="AE102" s="246"/>
      <c r="AG102" s="4"/>
      <c r="AH102" s="149"/>
      <c r="AI102" s="155">
        <v>98</v>
      </c>
      <c r="AJ102" s="149"/>
      <c r="AK102" s="149"/>
    </row>
    <row r="103" spans="2:37" ht="27" customHeight="1" x14ac:dyDescent="0.2">
      <c r="B103" s="4"/>
      <c r="C103" s="149"/>
      <c r="D103" s="224"/>
      <c r="E103" s="226" t="s">
        <v>158</v>
      </c>
      <c r="F103" s="239" t="s">
        <v>575</v>
      </c>
      <c r="G103" s="4"/>
      <c r="H103" s="4"/>
      <c r="I103" s="4" t="s">
        <v>315</v>
      </c>
      <c r="J103" s="4"/>
      <c r="K103" s="4"/>
      <c r="L103" s="4"/>
      <c r="M103" s="4"/>
      <c r="N103" s="4"/>
      <c r="O103" s="154"/>
      <c r="P103" s="4"/>
      <c r="Q103" s="172"/>
      <c r="R103" s="4"/>
      <c r="S103" s="149"/>
      <c r="T103" s="4"/>
      <c r="U103" s="4"/>
      <c r="V103" s="11"/>
      <c r="W103" s="234">
        <v>99</v>
      </c>
      <c r="X103" s="234">
        <v>99</v>
      </c>
      <c r="Y103" s="4"/>
      <c r="Z103" s="70"/>
      <c r="AA103" s="70"/>
      <c r="AB103" s="70"/>
      <c r="AC103" s="70"/>
      <c r="AD103" s="70"/>
      <c r="AE103" s="246"/>
      <c r="AG103" s="4"/>
      <c r="AH103" s="149"/>
      <c r="AI103" s="155">
        <v>99</v>
      </c>
      <c r="AJ103" s="149"/>
      <c r="AK103" s="149"/>
    </row>
    <row r="104" spans="2:37" ht="27" customHeight="1" x14ac:dyDescent="0.2">
      <c r="B104" s="4"/>
      <c r="C104" s="149"/>
      <c r="D104" s="224"/>
      <c r="E104" s="226" t="s">
        <v>160</v>
      </c>
      <c r="F104" s="239" t="s">
        <v>575</v>
      </c>
      <c r="G104" s="4"/>
      <c r="H104" s="4"/>
      <c r="I104" s="4" t="s">
        <v>315</v>
      </c>
      <c r="J104" s="4"/>
      <c r="K104" s="4"/>
      <c r="L104" s="4"/>
      <c r="M104" s="4"/>
      <c r="N104" s="4"/>
      <c r="O104" s="154"/>
      <c r="P104" s="4"/>
      <c r="Q104" s="172"/>
      <c r="R104" s="4"/>
      <c r="S104" s="149"/>
      <c r="T104" s="4"/>
      <c r="U104" s="4"/>
      <c r="V104" s="11"/>
      <c r="W104" s="234">
        <v>100</v>
      </c>
      <c r="X104" s="234">
        <v>100</v>
      </c>
      <c r="Y104" s="4"/>
      <c r="Z104" s="70"/>
      <c r="AA104" s="70"/>
      <c r="AB104" s="70"/>
      <c r="AC104" s="70"/>
      <c r="AD104" s="70"/>
      <c r="AE104" s="246"/>
      <c r="AG104" s="4"/>
      <c r="AH104" s="149"/>
      <c r="AI104" s="155">
        <v>100</v>
      </c>
      <c r="AJ104" s="149"/>
      <c r="AK104" s="149"/>
    </row>
    <row r="105" spans="2:37" ht="27" customHeight="1" x14ac:dyDescent="0.2">
      <c r="B105" s="4"/>
      <c r="C105" s="149"/>
      <c r="D105" s="224"/>
      <c r="E105" s="226" t="s">
        <v>161</v>
      </c>
      <c r="F105" s="239" t="s">
        <v>575</v>
      </c>
      <c r="G105" s="4"/>
      <c r="H105" s="4"/>
      <c r="I105" s="4" t="s">
        <v>315</v>
      </c>
      <c r="J105" s="4"/>
      <c r="K105" s="4"/>
      <c r="L105" s="4"/>
      <c r="M105" s="4"/>
      <c r="N105" s="4"/>
      <c r="O105" s="154"/>
      <c r="P105" s="4"/>
      <c r="Q105" s="172"/>
      <c r="R105" s="4"/>
      <c r="S105" s="149"/>
      <c r="T105" s="4"/>
      <c r="U105" s="4"/>
      <c r="V105" s="11"/>
      <c r="W105" s="234">
        <v>101</v>
      </c>
      <c r="X105" s="234">
        <v>101</v>
      </c>
      <c r="Y105" s="4"/>
      <c r="Z105" s="70"/>
      <c r="AA105" s="70"/>
      <c r="AB105" s="70"/>
      <c r="AC105" s="70"/>
      <c r="AD105" s="70"/>
      <c r="AE105" s="246"/>
      <c r="AG105" s="4"/>
      <c r="AH105" s="149"/>
      <c r="AI105" s="155">
        <v>101</v>
      </c>
      <c r="AJ105" s="149"/>
      <c r="AK105" s="149"/>
    </row>
    <row r="106" spans="2:37" ht="27" customHeight="1" x14ac:dyDescent="0.2">
      <c r="B106" s="4"/>
      <c r="C106" s="149"/>
      <c r="D106" s="224"/>
      <c r="E106" s="226" t="s">
        <v>162</v>
      </c>
      <c r="F106" s="239" t="s">
        <v>575</v>
      </c>
      <c r="G106" s="4"/>
      <c r="H106" s="4"/>
      <c r="I106" s="4" t="s">
        <v>315</v>
      </c>
      <c r="J106" s="4"/>
      <c r="K106" s="4"/>
      <c r="L106" s="4"/>
      <c r="M106" s="4"/>
      <c r="N106" s="4"/>
      <c r="O106" s="154"/>
      <c r="P106" s="4"/>
      <c r="Q106" s="172"/>
      <c r="R106" s="4"/>
      <c r="S106" s="149"/>
      <c r="T106" s="4"/>
      <c r="U106" s="4"/>
      <c r="V106" s="11"/>
      <c r="W106" s="234">
        <v>102</v>
      </c>
      <c r="X106" s="234">
        <v>102</v>
      </c>
      <c r="Y106" s="4"/>
      <c r="Z106" s="70"/>
      <c r="AA106" s="70"/>
      <c r="AB106" s="70"/>
      <c r="AC106" s="70"/>
      <c r="AD106" s="70"/>
      <c r="AE106" s="246"/>
      <c r="AG106" s="4"/>
      <c r="AH106" s="149"/>
      <c r="AI106" s="155">
        <v>102</v>
      </c>
      <c r="AJ106" s="149"/>
      <c r="AK106" s="149"/>
    </row>
    <row r="107" spans="2:37" ht="27" customHeight="1" x14ac:dyDescent="0.2">
      <c r="B107" s="4"/>
      <c r="C107" s="149"/>
      <c r="D107" s="224"/>
      <c r="E107" s="226" t="s">
        <v>163</v>
      </c>
      <c r="F107" s="239" t="s">
        <v>575</v>
      </c>
      <c r="G107" s="4"/>
      <c r="H107" s="4"/>
      <c r="I107" s="4" t="s">
        <v>315</v>
      </c>
      <c r="J107" s="4"/>
      <c r="K107" s="4"/>
      <c r="L107" s="4"/>
      <c r="M107" s="4"/>
      <c r="N107" s="4"/>
      <c r="O107" s="154"/>
      <c r="P107" s="4"/>
      <c r="Q107" s="172"/>
      <c r="R107" s="4"/>
      <c r="S107" s="149"/>
      <c r="T107" s="4"/>
      <c r="U107" s="4"/>
      <c r="V107" s="11"/>
      <c r="W107" s="234">
        <v>103</v>
      </c>
      <c r="X107" s="234">
        <v>103</v>
      </c>
      <c r="Y107" s="4"/>
      <c r="Z107" s="70"/>
      <c r="AA107" s="70"/>
      <c r="AB107" s="70"/>
      <c r="AC107" s="70"/>
      <c r="AD107" s="70"/>
      <c r="AE107" s="246"/>
      <c r="AG107" s="4"/>
      <c r="AH107" s="149"/>
      <c r="AI107" s="155">
        <v>103</v>
      </c>
      <c r="AJ107" s="149"/>
      <c r="AK107" s="149"/>
    </row>
    <row r="108" spans="2:37" ht="27" customHeight="1" x14ac:dyDescent="0.2">
      <c r="B108" s="4"/>
      <c r="C108" s="149"/>
      <c r="D108" s="224"/>
      <c r="E108" s="226" t="s">
        <v>164</v>
      </c>
      <c r="F108" s="239" t="s">
        <v>575</v>
      </c>
      <c r="G108" s="4"/>
      <c r="H108" s="4"/>
      <c r="I108" s="4" t="s">
        <v>315</v>
      </c>
      <c r="J108" s="4"/>
      <c r="K108" s="4"/>
      <c r="L108" s="4"/>
      <c r="M108" s="4"/>
      <c r="N108" s="4"/>
      <c r="O108" s="154"/>
      <c r="P108" s="4"/>
      <c r="Q108" s="172"/>
      <c r="R108" s="4"/>
      <c r="S108" s="149"/>
      <c r="T108" s="4"/>
      <c r="U108" s="4"/>
      <c r="V108" s="11"/>
      <c r="W108" s="234">
        <v>104</v>
      </c>
      <c r="X108" s="234">
        <v>104</v>
      </c>
      <c r="Y108" s="4"/>
      <c r="Z108" s="70"/>
      <c r="AA108" s="70"/>
      <c r="AB108" s="70"/>
      <c r="AC108" s="70"/>
      <c r="AD108" s="70"/>
      <c r="AE108" s="246"/>
      <c r="AG108" s="4"/>
      <c r="AH108" s="149"/>
      <c r="AI108" s="155">
        <v>104</v>
      </c>
      <c r="AJ108" s="149"/>
      <c r="AK108" s="149"/>
    </row>
    <row r="109" spans="2:37" ht="27" customHeight="1" x14ac:dyDescent="0.2">
      <c r="B109" s="4"/>
      <c r="C109" s="149"/>
      <c r="D109" s="224"/>
      <c r="E109" s="226" t="s">
        <v>165</v>
      </c>
      <c r="F109" s="239" t="s">
        <v>575</v>
      </c>
      <c r="G109" s="4"/>
      <c r="H109" s="4"/>
      <c r="I109" s="4" t="s">
        <v>315</v>
      </c>
      <c r="J109" s="4"/>
      <c r="K109" s="4"/>
      <c r="L109" s="4"/>
      <c r="M109" s="4"/>
      <c r="N109" s="4"/>
      <c r="O109" s="154"/>
      <c r="P109" s="4"/>
      <c r="Q109" s="172"/>
      <c r="R109" s="4"/>
      <c r="S109" s="149"/>
      <c r="T109" s="4"/>
      <c r="U109" s="4"/>
      <c r="V109" s="11"/>
      <c r="W109" s="234">
        <v>105</v>
      </c>
      <c r="X109" s="234">
        <v>105</v>
      </c>
      <c r="Y109" s="4"/>
      <c r="Z109" s="70"/>
      <c r="AA109" s="70"/>
      <c r="AB109" s="70"/>
      <c r="AC109" s="70"/>
      <c r="AD109" s="70"/>
      <c r="AE109" s="246"/>
      <c r="AG109" s="4"/>
      <c r="AH109" s="149"/>
      <c r="AI109" s="155">
        <v>105</v>
      </c>
      <c r="AJ109" s="149"/>
      <c r="AK109" s="149"/>
    </row>
    <row r="110" spans="2:37" ht="27" customHeight="1" x14ac:dyDescent="0.2">
      <c r="B110" s="4"/>
      <c r="C110" s="149"/>
      <c r="D110" s="224"/>
      <c r="E110" s="226" t="s">
        <v>166</v>
      </c>
      <c r="F110" s="239" t="s">
        <v>575</v>
      </c>
      <c r="G110" s="4"/>
      <c r="H110" s="4"/>
      <c r="I110" s="4" t="s">
        <v>315</v>
      </c>
      <c r="J110" s="4"/>
      <c r="K110" s="4"/>
      <c r="L110" s="4"/>
      <c r="M110" s="4"/>
      <c r="N110" s="4"/>
      <c r="O110" s="154"/>
      <c r="P110" s="4"/>
      <c r="Q110" s="172"/>
      <c r="R110" s="4"/>
      <c r="S110" s="149"/>
      <c r="T110" s="4"/>
      <c r="U110" s="4"/>
      <c r="V110" s="11"/>
      <c r="W110" s="234">
        <v>106</v>
      </c>
      <c r="X110" s="234">
        <v>106</v>
      </c>
      <c r="Y110" s="4"/>
      <c r="Z110" s="70"/>
      <c r="AA110" s="70"/>
      <c r="AB110" s="70"/>
      <c r="AC110" s="70"/>
      <c r="AD110" s="70"/>
      <c r="AE110" s="246"/>
      <c r="AG110" s="4"/>
      <c r="AH110" s="149"/>
      <c r="AI110" s="155">
        <v>106</v>
      </c>
      <c r="AJ110" s="149"/>
      <c r="AK110" s="149"/>
    </row>
    <row r="111" spans="2:37" ht="27" customHeight="1" x14ac:dyDescent="0.2">
      <c r="B111" s="4"/>
      <c r="C111" s="149"/>
      <c r="D111" s="224"/>
      <c r="E111" s="226" t="s">
        <v>167</v>
      </c>
      <c r="F111" s="239" t="s">
        <v>575</v>
      </c>
      <c r="G111" s="4"/>
      <c r="H111" s="4"/>
      <c r="I111" s="4" t="s">
        <v>315</v>
      </c>
      <c r="J111" s="4"/>
      <c r="K111" s="4"/>
      <c r="L111" s="4"/>
      <c r="M111" s="4"/>
      <c r="N111" s="4"/>
      <c r="O111" s="154"/>
      <c r="P111" s="4"/>
      <c r="Q111" s="172"/>
      <c r="R111" s="4"/>
      <c r="S111" s="149"/>
      <c r="T111" s="4"/>
      <c r="U111" s="4"/>
      <c r="V111" s="11"/>
      <c r="W111" s="234">
        <v>107</v>
      </c>
      <c r="X111" s="234">
        <v>107</v>
      </c>
      <c r="Y111" s="4"/>
      <c r="Z111" s="70"/>
      <c r="AA111" s="70"/>
      <c r="AB111" s="70"/>
      <c r="AC111" s="70"/>
      <c r="AD111" s="70"/>
      <c r="AE111" s="246"/>
      <c r="AG111" s="4"/>
      <c r="AH111" s="149"/>
      <c r="AI111" s="155">
        <v>107</v>
      </c>
      <c r="AJ111" s="149"/>
      <c r="AK111" s="149"/>
    </row>
    <row r="112" spans="2:37" ht="27" customHeight="1" x14ac:dyDescent="0.2">
      <c r="B112" s="4"/>
      <c r="C112" s="149"/>
      <c r="D112" s="224"/>
      <c r="E112" s="226" t="s">
        <v>168</v>
      </c>
      <c r="F112" s="239" t="s">
        <v>575</v>
      </c>
      <c r="G112" s="4"/>
      <c r="H112" s="4"/>
      <c r="I112" s="4" t="s">
        <v>315</v>
      </c>
      <c r="J112" s="4"/>
      <c r="K112" s="4"/>
      <c r="L112" s="4"/>
      <c r="M112" s="4"/>
      <c r="N112" s="4"/>
      <c r="O112" s="154"/>
      <c r="P112" s="4"/>
      <c r="Q112" s="172"/>
      <c r="R112" s="4"/>
      <c r="S112" s="149"/>
      <c r="T112" s="4"/>
      <c r="U112" s="4"/>
      <c r="V112" s="11"/>
      <c r="W112" s="234">
        <v>108</v>
      </c>
      <c r="X112" s="234">
        <v>108</v>
      </c>
      <c r="Y112" s="4"/>
      <c r="Z112" s="70"/>
      <c r="AA112" s="70"/>
      <c r="AB112" s="70"/>
      <c r="AC112" s="70"/>
      <c r="AD112" s="70"/>
      <c r="AE112" s="246"/>
      <c r="AG112" s="4"/>
      <c r="AH112" s="149"/>
      <c r="AI112" s="155">
        <v>108</v>
      </c>
      <c r="AJ112" s="149"/>
      <c r="AK112" s="149"/>
    </row>
    <row r="113" spans="2:37" ht="27" customHeight="1" x14ac:dyDescent="0.2">
      <c r="B113" s="4"/>
      <c r="C113" s="149"/>
      <c r="D113" s="224"/>
      <c r="E113" s="226" t="s">
        <v>169</v>
      </c>
      <c r="F113" s="239" t="s">
        <v>575</v>
      </c>
      <c r="G113" s="4"/>
      <c r="H113" s="4"/>
      <c r="I113" s="4" t="s">
        <v>315</v>
      </c>
      <c r="J113" s="4"/>
      <c r="K113" s="4"/>
      <c r="L113" s="4"/>
      <c r="M113" s="4"/>
      <c r="N113" s="4"/>
      <c r="O113" s="154"/>
      <c r="P113" s="4"/>
      <c r="Q113" s="172"/>
      <c r="R113" s="4"/>
      <c r="S113" s="149"/>
      <c r="T113" s="4"/>
      <c r="U113" s="4"/>
      <c r="V113" s="11"/>
      <c r="W113" s="234">
        <v>109</v>
      </c>
      <c r="X113" s="234">
        <v>109</v>
      </c>
      <c r="Y113" s="4"/>
      <c r="Z113" s="70"/>
      <c r="AA113" s="70"/>
      <c r="AB113" s="70"/>
      <c r="AC113" s="70"/>
      <c r="AD113" s="70"/>
      <c r="AE113" s="246"/>
      <c r="AG113" s="4"/>
      <c r="AH113" s="149"/>
      <c r="AI113" s="155">
        <v>109</v>
      </c>
      <c r="AJ113" s="149"/>
      <c r="AK113" s="149"/>
    </row>
    <row r="114" spans="2:37" ht="27" customHeight="1" x14ac:dyDescent="0.2">
      <c r="B114" s="4"/>
      <c r="C114" s="149"/>
      <c r="D114" s="224"/>
      <c r="E114" s="226" t="s">
        <v>170</v>
      </c>
      <c r="F114" s="239" t="s">
        <v>575</v>
      </c>
      <c r="G114" s="4"/>
      <c r="H114" s="4"/>
      <c r="I114" s="4" t="s">
        <v>315</v>
      </c>
      <c r="J114" s="4"/>
      <c r="K114" s="4"/>
      <c r="L114" s="4"/>
      <c r="M114" s="4"/>
      <c r="N114" s="4"/>
      <c r="O114" s="154"/>
      <c r="P114" s="4"/>
      <c r="Q114" s="172"/>
      <c r="R114" s="4"/>
      <c r="S114" s="149"/>
      <c r="T114" s="4"/>
      <c r="U114" s="4"/>
      <c r="V114" s="11"/>
      <c r="W114" s="234">
        <v>110</v>
      </c>
      <c r="X114" s="234">
        <v>110</v>
      </c>
      <c r="Y114" s="4"/>
      <c r="Z114" s="70"/>
      <c r="AA114" s="70"/>
      <c r="AB114" s="70"/>
      <c r="AC114" s="70"/>
      <c r="AD114" s="70"/>
      <c r="AE114" s="246"/>
      <c r="AG114" s="4"/>
      <c r="AH114" s="149"/>
      <c r="AI114" s="155">
        <v>110</v>
      </c>
      <c r="AJ114" s="149"/>
      <c r="AK114" s="149"/>
    </row>
    <row r="115" spans="2:37" ht="27" customHeight="1" x14ac:dyDescent="0.2">
      <c r="B115" s="4"/>
      <c r="C115" s="149"/>
      <c r="D115" s="224"/>
      <c r="E115" s="226" t="s">
        <v>171</v>
      </c>
      <c r="F115" s="239" t="s">
        <v>575</v>
      </c>
      <c r="G115" s="4"/>
      <c r="H115" s="4"/>
      <c r="I115" s="4" t="s">
        <v>315</v>
      </c>
      <c r="J115" s="4"/>
      <c r="K115" s="4"/>
      <c r="L115" s="4"/>
      <c r="M115" s="4"/>
      <c r="N115" s="4"/>
      <c r="O115" s="154"/>
      <c r="P115" s="4"/>
      <c r="Q115" s="172"/>
      <c r="R115" s="4"/>
      <c r="S115" s="149"/>
      <c r="T115" s="4"/>
      <c r="U115" s="4"/>
      <c r="V115" s="11"/>
      <c r="W115" s="234">
        <v>111</v>
      </c>
      <c r="X115" s="234">
        <v>111</v>
      </c>
      <c r="Y115" s="4"/>
      <c r="Z115" s="70"/>
      <c r="AA115" s="70"/>
      <c r="AB115" s="70"/>
      <c r="AC115" s="70"/>
      <c r="AD115" s="70"/>
      <c r="AE115" s="246"/>
      <c r="AG115" s="4"/>
      <c r="AH115" s="149"/>
      <c r="AI115" s="155">
        <v>111</v>
      </c>
      <c r="AJ115" s="149"/>
      <c r="AK115" s="149"/>
    </row>
    <row r="116" spans="2:37" ht="27" customHeight="1" x14ac:dyDescent="0.2">
      <c r="B116" s="4"/>
      <c r="C116" s="149"/>
      <c r="D116" s="224"/>
      <c r="E116" s="226" t="s">
        <v>172</v>
      </c>
      <c r="F116" s="239" t="s">
        <v>575</v>
      </c>
      <c r="G116" s="4"/>
      <c r="H116" s="4"/>
      <c r="I116" s="4" t="s">
        <v>315</v>
      </c>
      <c r="J116" s="4"/>
      <c r="K116" s="4"/>
      <c r="L116" s="4"/>
      <c r="M116" s="4"/>
      <c r="N116" s="4"/>
      <c r="O116" s="154"/>
      <c r="P116" s="4"/>
      <c r="Q116" s="172"/>
      <c r="R116" s="4"/>
      <c r="S116" s="149"/>
      <c r="T116" s="4"/>
      <c r="U116" s="4"/>
      <c r="V116" s="11"/>
      <c r="W116" s="234">
        <v>112</v>
      </c>
      <c r="X116" s="234">
        <v>112</v>
      </c>
      <c r="Y116" s="4"/>
      <c r="Z116" s="70"/>
      <c r="AA116" s="70"/>
      <c r="AB116" s="70"/>
      <c r="AC116" s="70"/>
      <c r="AD116" s="70"/>
      <c r="AE116" s="246"/>
      <c r="AG116" s="4"/>
      <c r="AH116" s="149"/>
      <c r="AI116" s="155">
        <v>112</v>
      </c>
      <c r="AJ116" s="149"/>
      <c r="AK116" s="149"/>
    </row>
    <row r="117" spans="2:37" ht="27" customHeight="1" x14ac:dyDescent="0.2">
      <c r="B117" s="4"/>
      <c r="C117" s="149"/>
      <c r="D117" s="224"/>
      <c r="E117" s="226" t="s">
        <v>173</v>
      </c>
      <c r="F117" s="239" t="s">
        <v>575</v>
      </c>
      <c r="G117" s="4"/>
      <c r="H117" s="4"/>
      <c r="I117" s="4" t="s">
        <v>315</v>
      </c>
      <c r="J117" s="4"/>
      <c r="K117" s="4"/>
      <c r="L117" s="4"/>
      <c r="M117" s="4"/>
      <c r="N117" s="4"/>
      <c r="O117" s="154"/>
      <c r="P117" s="4"/>
      <c r="Q117" s="172"/>
      <c r="R117" s="4"/>
      <c r="S117" s="149"/>
      <c r="T117" s="4"/>
      <c r="U117" s="4"/>
      <c r="V117" s="11"/>
      <c r="W117" s="234">
        <v>113</v>
      </c>
      <c r="X117" s="234">
        <v>113</v>
      </c>
      <c r="Y117" s="4"/>
      <c r="Z117" s="70"/>
      <c r="AA117" s="70"/>
      <c r="AB117" s="70"/>
      <c r="AC117" s="70"/>
      <c r="AD117" s="70"/>
      <c r="AE117" s="246"/>
      <c r="AG117" s="4"/>
      <c r="AH117" s="149"/>
      <c r="AI117" s="155">
        <v>113</v>
      </c>
      <c r="AJ117" s="149"/>
      <c r="AK117" s="149"/>
    </row>
    <row r="118" spans="2:37" ht="27" customHeight="1" x14ac:dyDescent="0.2">
      <c r="B118" s="4"/>
      <c r="C118" s="149"/>
      <c r="D118" s="224"/>
      <c r="E118" s="226" t="s">
        <v>174</v>
      </c>
      <c r="F118" s="239" t="s">
        <v>575</v>
      </c>
      <c r="G118" s="4"/>
      <c r="H118" s="4"/>
      <c r="I118" s="4" t="s">
        <v>315</v>
      </c>
      <c r="J118" s="4"/>
      <c r="K118" s="4"/>
      <c r="L118" s="4"/>
      <c r="M118" s="4"/>
      <c r="N118" s="4"/>
      <c r="O118" s="154"/>
      <c r="P118" s="4"/>
      <c r="Q118" s="172"/>
      <c r="R118" s="4"/>
      <c r="S118" s="149"/>
      <c r="T118" s="4"/>
      <c r="U118" s="4"/>
      <c r="V118" s="11"/>
      <c r="W118" s="234">
        <v>114</v>
      </c>
      <c r="X118" s="234">
        <v>114</v>
      </c>
      <c r="Y118" s="4"/>
      <c r="Z118" s="70"/>
      <c r="AA118" s="70"/>
      <c r="AB118" s="70"/>
      <c r="AC118" s="70"/>
      <c r="AD118" s="70"/>
      <c r="AE118" s="246"/>
      <c r="AG118" s="4"/>
      <c r="AH118" s="149"/>
      <c r="AI118" s="155">
        <v>114</v>
      </c>
      <c r="AJ118" s="149"/>
      <c r="AK118" s="149"/>
    </row>
    <row r="119" spans="2:37" ht="27" customHeight="1" x14ac:dyDescent="0.2">
      <c r="B119" s="4"/>
      <c r="C119" s="149"/>
      <c r="D119" s="224"/>
      <c r="E119" s="226" t="s">
        <v>175</v>
      </c>
      <c r="F119" s="239" t="s">
        <v>575</v>
      </c>
      <c r="G119" s="4"/>
      <c r="H119" s="4"/>
      <c r="I119" s="4" t="s">
        <v>315</v>
      </c>
      <c r="J119" s="4"/>
      <c r="K119" s="4"/>
      <c r="L119" s="4"/>
      <c r="M119" s="4"/>
      <c r="N119" s="4"/>
      <c r="O119" s="154"/>
      <c r="P119" s="4"/>
      <c r="Q119" s="172"/>
      <c r="R119" s="4"/>
      <c r="S119" s="149"/>
      <c r="T119" s="4"/>
      <c r="U119" s="4"/>
      <c r="V119" s="11"/>
      <c r="W119" s="234">
        <v>115</v>
      </c>
      <c r="X119" s="234">
        <v>115</v>
      </c>
      <c r="Y119" s="4"/>
      <c r="Z119" s="70"/>
      <c r="AA119" s="70"/>
      <c r="AB119" s="70"/>
      <c r="AC119" s="70"/>
      <c r="AD119" s="70"/>
      <c r="AE119" s="246"/>
      <c r="AG119" s="4"/>
      <c r="AH119" s="149"/>
      <c r="AI119" s="155">
        <v>115</v>
      </c>
      <c r="AJ119" s="149"/>
      <c r="AK119" s="149"/>
    </row>
    <row r="120" spans="2:37" ht="27" customHeight="1" x14ac:dyDescent="0.2">
      <c r="B120" s="4"/>
      <c r="C120" s="149"/>
      <c r="D120" s="224"/>
      <c r="E120" s="226" t="s">
        <v>176</v>
      </c>
      <c r="F120" s="239" t="s">
        <v>575</v>
      </c>
      <c r="G120" s="4"/>
      <c r="H120" s="4"/>
      <c r="I120" s="4" t="s">
        <v>315</v>
      </c>
      <c r="J120" s="4"/>
      <c r="K120" s="4"/>
      <c r="L120" s="4"/>
      <c r="M120" s="4"/>
      <c r="N120" s="4"/>
      <c r="O120" s="154"/>
      <c r="P120" s="4"/>
      <c r="Q120" s="172"/>
      <c r="R120" s="4"/>
      <c r="S120" s="149"/>
      <c r="T120" s="4"/>
      <c r="U120" s="4"/>
      <c r="V120" s="11"/>
      <c r="W120" s="234">
        <v>116</v>
      </c>
      <c r="X120" s="234">
        <v>116</v>
      </c>
      <c r="Y120" s="4"/>
      <c r="Z120" s="70"/>
      <c r="AA120" s="70"/>
      <c r="AB120" s="70"/>
      <c r="AC120" s="70"/>
      <c r="AD120" s="70"/>
      <c r="AE120" s="246"/>
      <c r="AG120" s="4"/>
      <c r="AH120" s="149"/>
      <c r="AI120" s="155">
        <v>116</v>
      </c>
      <c r="AJ120" s="149"/>
      <c r="AK120" s="149"/>
    </row>
    <row r="121" spans="2:37" ht="27" customHeight="1" x14ac:dyDescent="0.2">
      <c r="B121" s="4"/>
      <c r="C121" s="149"/>
      <c r="D121" s="224"/>
      <c r="E121" s="226" t="s">
        <v>177</v>
      </c>
      <c r="F121" s="239" t="s">
        <v>575</v>
      </c>
      <c r="G121" s="4"/>
      <c r="H121" s="4"/>
      <c r="I121" s="4" t="s">
        <v>315</v>
      </c>
      <c r="J121" s="4"/>
      <c r="K121" s="4"/>
      <c r="L121" s="4"/>
      <c r="M121" s="4"/>
      <c r="N121" s="4"/>
      <c r="O121" s="154"/>
      <c r="P121" s="4"/>
      <c r="Q121" s="172"/>
      <c r="R121" s="4"/>
      <c r="S121" s="149"/>
      <c r="T121" s="4"/>
      <c r="U121" s="4"/>
      <c r="V121" s="11"/>
      <c r="W121" s="234">
        <v>117</v>
      </c>
      <c r="X121" s="234">
        <v>117</v>
      </c>
      <c r="Y121" s="4"/>
      <c r="Z121" s="70"/>
      <c r="AA121" s="70"/>
      <c r="AB121" s="70"/>
      <c r="AC121" s="70"/>
      <c r="AD121" s="70"/>
      <c r="AE121" s="246"/>
      <c r="AG121" s="4"/>
      <c r="AH121" s="149"/>
      <c r="AI121" s="155">
        <v>117</v>
      </c>
      <c r="AJ121" s="149"/>
      <c r="AK121" s="149"/>
    </row>
    <row r="122" spans="2:37" ht="27" customHeight="1" x14ac:dyDescent="0.2">
      <c r="B122" s="4"/>
      <c r="C122" s="149"/>
      <c r="D122" s="224"/>
      <c r="E122" s="226" t="s">
        <v>178</v>
      </c>
      <c r="F122" s="239" t="s">
        <v>575</v>
      </c>
      <c r="G122" s="4"/>
      <c r="H122" s="4"/>
      <c r="I122" s="4" t="s">
        <v>315</v>
      </c>
      <c r="J122" s="4"/>
      <c r="K122" s="4"/>
      <c r="L122" s="4"/>
      <c r="M122" s="4"/>
      <c r="N122" s="4"/>
      <c r="O122" s="154"/>
      <c r="P122" s="4"/>
      <c r="Q122" s="172"/>
      <c r="R122" s="4"/>
      <c r="S122" s="149"/>
      <c r="T122" s="4"/>
      <c r="U122" s="4"/>
      <c r="V122" s="11"/>
      <c r="W122" s="234">
        <v>118</v>
      </c>
      <c r="X122" s="234">
        <v>118</v>
      </c>
      <c r="Y122" s="4"/>
      <c r="Z122" s="70"/>
      <c r="AA122" s="70"/>
      <c r="AB122" s="70"/>
      <c r="AC122" s="70"/>
      <c r="AD122" s="70"/>
      <c r="AE122" s="246"/>
      <c r="AG122" s="4"/>
      <c r="AH122" s="149"/>
      <c r="AI122" s="155">
        <v>118</v>
      </c>
      <c r="AJ122" s="149"/>
      <c r="AK122" s="149"/>
    </row>
    <row r="123" spans="2:37" ht="27" customHeight="1" x14ac:dyDescent="0.2">
      <c r="B123" s="4"/>
      <c r="C123" s="149"/>
      <c r="D123" s="224"/>
      <c r="E123" s="226" t="s">
        <v>179</v>
      </c>
      <c r="F123" s="239" t="s">
        <v>575</v>
      </c>
      <c r="G123" s="4"/>
      <c r="H123" s="4"/>
      <c r="I123" s="4" t="s">
        <v>315</v>
      </c>
      <c r="J123" s="4"/>
      <c r="K123" s="4"/>
      <c r="L123" s="4"/>
      <c r="M123" s="4"/>
      <c r="N123" s="4"/>
      <c r="O123" s="154"/>
      <c r="P123" s="4"/>
      <c r="Q123" s="172"/>
      <c r="R123" s="4"/>
      <c r="S123" s="149"/>
      <c r="T123" s="4"/>
      <c r="U123" s="4"/>
      <c r="V123" s="11"/>
      <c r="W123" s="234">
        <v>119</v>
      </c>
      <c r="X123" s="234">
        <v>119</v>
      </c>
      <c r="Y123" s="4"/>
      <c r="Z123" s="70"/>
      <c r="AA123" s="70"/>
      <c r="AB123" s="70"/>
      <c r="AC123" s="70"/>
      <c r="AD123" s="70"/>
      <c r="AE123" s="246"/>
      <c r="AG123" s="4"/>
      <c r="AH123" s="149"/>
      <c r="AI123" s="155">
        <v>119</v>
      </c>
      <c r="AJ123" s="149"/>
      <c r="AK123" s="149"/>
    </row>
    <row r="124" spans="2:37" ht="27" customHeight="1" x14ac:dyDescent="0.2">
      <c r="B124" s="4"/>
      <c r="C124" s="149"/>
      <c r="D124" s="224"/>
      <c r="E124" s="226" t="s">
        <v>180</v>
      </c>
      <c r="F124" s="239" t="s">
        <v>575</v>
      </c>
      <c r="G124" s="4"/>
      <c r="H124" s="4"/>
      <c r="I124" s="4" t="s">
        <v>315</v>
      </c>
      <c r="J124" s="4"/>
      <c r="K124" s="4"/>
      <c r="L124" s="4"/>
      <c r="M124" s="4"/>
      <c r="N124" s="4"/>
      <c r="O124" s="154"/>
      <c r="P124" s="4"/>
      <c r="Q124" s="172"/>
      <c r="R124" s="4"/>
      <c r="S124" s="149"/>
      <c r="T124" s="4"/>
      <c r="U124" s="4"/>
      <c r="V124" s="11"/>
      <c r="W124" s="234">
        <v>120</v>
      </c>
      <c r="X124" s="234">
        <v>120</v>
      </c>
      <c r="Y124" s="4"/>
      <c r="Z124" s="70"/>
      <c r="AA124" s="70"/>
      <c r="AB124" s="70"/>
      <c r="AC124" s="70"/>
      <c r="AD124" s="70"/>
      <c r="AE124" s="246"/>
      <c r="AG124" s="4"/>
      <c r="AH124" s="149"/>
      <c r="AI124" s="155">
        <v>120</v>
      </c>
      <c r="AJ124" s="149"/>
      <c r="AK124" s="149"/>
    </row>
    <row r="125" spans="2:37" ht="27" customHeight="1" x14ac:dyDescent="0.2">
      <c r="B125" s="4"/>
      <c r="C125" s="149"/>
      <c r="D125" s="224"/>
      <c r="E125" s="226" t="s">
        <v>181</v>
      </c>
      <c r="F125" s="239" t="s">
        <v>575</v>
      </c>
      <c r="G125" s="4"/>
      <c r="H125" s="4"/>
      <c r="I125" s="4" t="s">
        <v>315</v>
      </c>
      <c r="J125" s="4"/>
      <c r="K125" s="4"/>
      <c r="L125" s="4"/>
      <c r="M125" s="4"/>
      <c r="N125" s="4"/>
      <c r="O125" s="154"/>
      <c r="P125" s="4"/>
      <c r="Q125" s="172"/>
      <c r="R125" s="4"/>
      <c r="S125" s="149"/>
      <c r="T125" s="4"/>
      <c r="U125" s="4"/>
      <c r="V125" s="11"/>
      <c r="W125" s="234">
        <v>121</v>
      </c>
      <c r="X125" s="234">
        <v>121</v>
      </c>
      <c r="Y125" s="4"/>
      <c r="Z125" s="70"/>
      <c r="AA125" s="70"/>
      <c r="AB125" s="70"/>
      <c r="AC125" s="70"/>
      <c r="AD125" s="70"/>
      <c r="AE125" s="246"/>
      <c r="AG125" s="4"/>
      <c r="AH125" s="149"/>
      <c r="AI125" s="155">
        <v>121</v>
      </c>
      <c r="AJ125" s="149"/>
      <c r="AK125" s="149"/>
    </row>
    <row r="126" spans="2:37" ht="27" customHeight="1" x14ac:dyDescent="0.2">
      <c r="B126" s="4"/>
      <c r="C126" s="149"/>
      <c r="D126" s="224"/>
      <c r="E126" s="226" t="s">
        <v>182</v>
      </c>
      <c r="F126" s="239" t="s">
        <v>575</v>
      </c>
      <c r="G126" s="4"/>
      <c r="H126" s="4"/>
      <c r="I126" s="4" t="s">
        <v>315</v>
      </c>
      <c r="J126" s="4"/>
      <c r="K126" s="4"/>
      <c r="L126" s="4"/>
      <c r="M126" s="4"/>
      <c r="N126" s="4"/>
      <c r="O126" s="154"/>
      <c r="P126" s="4"/>
      <c r="Q126" s="172"/>
      <c r="R126" s="4"/>
      <c r="S126" s="149"/>
      <c r="T126" s="4"/>
      <c r="U126" s="4"/>
      <c r="V126" s="11"/>
      <c r="W126" s="234">
        <v>122</v>
      </c>
      <c r="X126" s="234">
        <v>122</v>
      </c>
      <c r="Y126" s="4"/>
      <c r="Z126" s="70"/>
      <c r="AA126" s="70"/>
      <c r="AB126" s="70"/>
      <c r="AC126" s="70"/>
      <c r="AD126" s="70"/>
      <c r="AE126" s="246"/>
      <c r="AG126" s="4"/>
      <c r="AH126" s="149"/>
      <c r="AI126" s="155">
        <v>122</v>
      </c>
      <c r="AJ126" s="149"/>
      <c r="AK126" s="149"/>
    </row>
    <row r="127" spans="2:37" ht="27" customHeight="1" x14ac:dyDescent="0.2">
      <c r="B127" s="4"/>
      <c r="C127" s="149"/>
      <c r="D127" s="224"/>
      <c r="E127" s="226" t="s">
        <v>183</v>
      </c>
      <c r="F127" s="239" t="s">
        <v>575</v>
      </c>
      <c r="G127" s="4"/>
      <c r="H127" s="4"/>
      <c r="I127" s="4" t="s">
        <v>315</v>
      </c>
      <c r="J127" s="4"/>
      <c r="K127" s="4"/>
      <c r="L127" s="4"/>
      <c r="M127" s="4"/>
      <c r="N127" s="4"/>
      <c r="O127" s="154"/>
      <c r="P127" s="4"/>
      <c r="Q127" s="172"/>
      <c r="R127" s="4"/>
      <c r="S127" s="149"/>
      <c r="T127" s="4"/>
      <c r="U127" s="4"/>
      <c r="V127" s="11"/>
      <c r="W127" s="234">
        <v>123</v>
      </c>
      <c r="X127" s="234">
        <v>123</v>
      </c>
      <c r="Y127" s="4"/>
      <c r="Z127" s="70"/>
      <c r="AA127" s="70"/>
      <c r="AB127" s="70"/>
      <c r="AC127" s="70"/>
      <c r="AD127" s="70"/>
      <c r="AE127" s="246"/>
      <c r="AG127" s="4"/>
      <c r="AH127" s="149"/>
      <c r="AI127" s="155">
        <v>123</v>
      </c>
      <c r="AJ127" s="149"/>
      <c r="AK127" s="149"/>
    </row>
    <row r="128" spans="2:37" ht="27" customHeight="1" x14ac:dyDescent="0.2">
      <c r="B128" s="4"/>
      <c r="C128" s="149"/>
      <c r="D128" s="224"/>
      <c r="E128" s="226" t="s">
        <v>184</v>
      </c>
      <c r="F128" s="239" t="s">
        <v>575</v>
      </c>
      <c r="G128" s="4"/>
      <c r="H128" s="4"/>
      <c r="I128" s="4" t="s">
        <v>315</v>
      </c>
      <c r="J128" s="4"/>
      <c r="K128" s="4"/>
      <c r="L128" s="4"/>
      <c r="M128" s="4"/>
      <c r="N128" s="4"/>
      <c r="O128" s="154"/>
      <c r="P128" s="4"/>
      <c r="Q128" s="172"/>
      <c r="R128" s="4"/>
      <c r="S128" s="149"/>
      <c r="T128" s="4"/>
      <c r="U128" s="4"/>
      <c r="V128" s="11"/>
      <c r="W128" s="234">
        <v>124</v>
      </c>
      <c r="X128" s="234">
        <v>124</v>
      </c>
      <c r="Y128" s="4"/>
      <c r="Z128" s="70"/>
      <c r="AA128" s="70"/>
      <c r="AB128" s="70"/>
      <c r="AC128" s="70"/>
      <c r="AD128" s="70"/>
      <c r="AE128" s="246"/>
      <c r="AG128" s="4"/>
      <c r="AH128" s="149"/>
      <c r="AI128" s="155">
        <v>124</v>
      </c>
      <c r="AJ128" s="149"/>
      <c r="AK128" s="149"/>
    </row>
    <row r="129" spans="2:37" ht="27" customHeight="1" x14ac:dyDescent="0.2">
      <c r="B129" s="4"/>
      <c r="C129" s="149"/>
      <c r="D129" s="224"/>
      <c r="E129" s="226" t="s">
        <v>185</v>
      </c>
      <c r="F129" s="239" t="s">
        <v>575</v>
      </c>
      <c r="G129" s="4"/>
      <c r="H129" s="4"/>
      <c r="I129" s="4" t="s">
        <v>315</v>
      </c>
      <c r="J129" s="4"/>
      <c r="K129" s="4"/>
      <c r="L129" s="4"/>
      <c r="M129" s="4"/>
      <c r="N129" s="4"/>
      <c r="O129" s="154"/>
      <c r="P129" s="4"/>
      <c r="Q129" s="172"/>
      <c r="R129" s="4"/>
      <c r="S129" s="149"/>
      <c r="T129" s="4"/>
      <c r="U129" s="4"/>
      <c r="V129" s="11"/>
      <c r="W129" s="234">
        <v>125</v>
      </c>
      <c r="X129" s="234">
        <v>125</v>
      </c>
      <c r="Y129" s="4"/>
      <c r="Z129" s="70"/>
      <c r="AA129" s="70"/>
      <c r="AB129" s="70"/>
      <c r="AC129" s="70"/>
      <c r="AD129" s="70"/>
      <c r="AE129" s="246"/>
      <c r="AG129" s="4"/>
      <c r="AH129" s="149"/>
      <c r="AI129" s="155">
        <v>125</v>
      </c>
      <c r="AJ129" s="149"/>
      <c r="AK129" s="149"/>
    </row>
    <row r="130" spans="2:37" ht="27" customHeight="1" x14ac:dyDescent="0.2">
      <c r="B130" s="4"/>
      <c r="C130" s="149"/>
      <c r="D130" s="224"/>
      <c r="E130" s="226" t="s">
        <v>186</v>
      </c>
      <c r="F130" s="239" t="s">
        <v>575</v>
      </c>
      <c r="G130" s="4"/>
      <c r="H130" s="4"/>
      <c r="I130" s="4" t="s">
        <v>315</v>
      </c>
      <c r="J130" s="4"/>
      <c r="K130" s="4"/>
      <c r="L130" s="4"/>
      <c r="M130" s="4"/>
      <c r="N130" s="4"/>
      <c r="O130" s="154"/>
      <c r="P130" s="4"/>
      <c r="Q130" s="172"/>
      <c r="R130" s="4"/>
      <c r="S130" s="149"/>
      <c r="T130" s="4"/>
      <c r="U130" s="4"/>
      <c r="V130" s="11"/>
      <c r="W130" s="234">
        <v>126</v>
      </c>
      <c r="X130" s="234">
        <v>126</v>
      </c>
      <c r="Y130" s="4"/>
      <c r="Z130" s="70"/>
      <c r="AA130" s="70"/>
      <c r="AB130" s="70"/>
      <c r="AC130" s="70"/>
      <c r="AD130" s="70"/>
      <c r="AE130" s="246"/>
      <c r="AG130" s="4"/>
      <c r="AH130" s="149"/>
      <c r="AI130" s="155">
        <v>126</v>
      </c>
      <c r="AJ130" s="149"/>
      <c r="AK130" s="149"/>
    </row>
    <row r="131" spans="2:37" ht="27" customHeight="1" x14ac:dyDescent="0.2">
      <c r="B131" s="4"/>
      <c r="C131" s="149"/>
      <c r="D131" s="224"/>
      <c r="E131" s="226" t="s">
        <v>187</v>
      </c>
      <c r="F131" s="239" t="s">
        <v>575</v>
      </c>
      <c r="G131" s="4"/>
      <c r="H131" s="4"/>
      <c r="I131" s="4" t="s">
        <v>315</v>
      </c>
      <c r="J131" s="4"/>
      <c r="K131" s="4"/>
      <c r="L131" s="4"/>
      <c r="M131" s="4"/>
      <c r="N131" s="4"/>
      <c r="O131" s="154"/>
      <c r="P131" s="4"/>
      <c r="Q131" s="172"/>
      <c r="R131" s="4"/>
      <c r="S131" s="149"/>
      <c r="T131" s="4"/>
      <c r="U131" s="4"/>
      <c r="V131" s="11"/>
      <c r="W131" s="234">
        <v>127</v>
      </c>
      <c r="X131" s="234">
        <v>127</v>
      </c>
      <c r="Y131" s="4"/>
      <c r="Z131" s="70"/>
      <c r="AA131" s="70"/>
      <c r="AB131" s="70"/>
      <c r="AC131" s="70"/>
      <c r="AD131" s="70"/>
      <c r="AE131" s="246"/>
      <c r="AG131" s="4"/>
      <c r="AH131" s="149"/>
      <c r="AI131" s="155">
        <v>127</v>
      </c>
      <c r="AJ131" s="149"/>
      <c r="AK131" s="149"/>
    </row>
    <row r="132" spans="2:37" ht="27" customHeight="1" x14ac:dyDescent="0.2">
      <c r="B132" s="4"/>
      <c r="C132" s="149"/>
      <c r="D132" s="224"/>
      <c r="E132" s="226" t="s">
        <v>188</v>
      </c>
      <c r="F132" s="239" t="s">
        <v>575</v>
      </c>
      <c r="G132" s="4"/>
      <c r="H132" s="4"/>
      <c r="I132" s="4" t="s">
        <v>315</v>
      </c>
      <c r="J132" s="4"/>
      <c r="K132" s="4"/>
      <c r="L132" s="4"/>
      <c r="M132" s="4"/>
      <c r="N132" s="4"/>
      <c r="O132" s="154"/>
      <c r="P132" s="4"/>
      <c r="Q132" s="172"/>
      <c r="R132" s="4"/>
      <c r="S132" s="149"/>
      <c r="T132" s="4"/>
      <c r="U132" s="4"/>
      <c r="V132" s="11"/>
      <c r="W132" s="234">
        <v>128</v>
      </c>
      <c r="X132" s="234">
        <v>128</v>
      </c>
      <c r="Y132" s="4"/>
      <c r="Z132" s="70"/>
      <c r="AA132" s="70"/>
      <c r="AB132" s="70"/>
      <c r="AC132" s="70"/>
      <c r="AD132" s="70"/>
      <c r="AE132" s="246"/>
      <c r="AG132" s="4"/>
      <c r="AH132" s="149"/>
      <c r="AI132" s="155">
        <v>128</v>
      </c>
      <c r="AJ132" s="149"/>
      <c r="AK132" s="149"/>
    </row>
    <row r="133" spans="2:37" ht="27" customHeight="1" x14ac:dyDescent="0.2">
      <c r="B133" s="4"/>
      <c r="C133" s="149"/>
      <c r="D133" s="224"/>
      <c r="E133" s="226" t="s">
        <v>189</v>
      </c>
      <c r="F133" s="239" t="s">
        <v>575</v>
      </c>
      <c r="G133" s="4"/>
      <c r="H133" s="4"/>
      <c r="I133" s="4" t="s">
        <v>315</v>
      </c>
      <c r="J133" s="4"/>
      <c r="K133" s="4"/>
      <c r="L133" s="4"/>
      <c r="M133" s="4"/>
      <c r="N133" s="4"/>
      <c r="O133" s="154"/>
      <c r="P133" s="4"/>
      <c r="Q133" s="172"/>
      <c r="R133" s="4"/>
      <c r="S133" s="149"/>
      <c r="T133" s="4"/>
      <c r="U133" s="4"/>
      <c r="V133" s="11"/>
      <c r="W133" s="234">
        <v>129</v>
      </c>
      <c r="X133" s="234">
        <v>129</v>
      </c>
      <c r="Y133" s="4"/>
      <c r="Z133" s="70"/>
      <c r="AA133" s="70"/>
      <c r="AB133" s="70"/>
      <c r="AC133" s="70"/>
      <c r="AD133" s="70"/>
      <c r="AE133" s="246"/>
      <c r="AG133" s="4"/>
      <c r="AH133" s="149"/>
      <c r="AI133" s="155">
        <v>129</v>
      </c>
      <c r="AJ133" s="149"/>
      <c r="AK133" s="149"/>
    </row>
    <row r="134" spans="2:37" ht="27" customHeight="1" x14ac:dyDescent="0.2">
      <c r="B134" s="4"/>
      <c r="C134" s="149"/>
      <c r="D134" s="224"/>
      <c r="E134" s="226" t="s">
        <v>190</v>
      </c>
      <c r="F134" s="239" t="s">
        <v>575</v>
      </c>
      <c r="G134" s="4"/>
      <c r="H134" s="4"/>
      <c r="I134" s="4" t="s">
        <v>315</v>
      </c>
      <c r="J134" s="4"/>
      <c r="K134" s="4"/>
      <c r="L134" s="4"/>
      <c r="M134" s="4"/>
      <c r="N134" s="4"/>
      <c r="O134" s="154"/>
      <c r="P134" s="4"/>
      <c r="Q134" s="172"/>
      <c r="R134" s="4"/>
      <c r="S134" s="149"/>
      <c r="T134" s="4"/>
      <c r="U134" s="4"/>
      <c r="V134" s="11"/>
      <c r="W134" s="234">
        <v>130</v>
      </c>
      <c r="X134" s="234">
        <v>130</v>
      </c>
      <c r="Y134" s="4"/>
      <c r="Z134" s="70"/>
      <c r="AA134" s="70"/>
      <c r="AB134" s="70"/>
      <c r="AC134" s="70"/>
      <c r="AD134" s="70"/>
      <c r="AE134" s="246"/>
      <c r="AG134" s="4"/>
      <c r="AH134" s="149"/>
      <c r="AI134" s="155">
        <v>130</v>
      </c>
      <c r="AJ134" s="149"/>
      <c r="AK134" s="149"/>
    </row>
    <row r="135" spans="2:37" ht="27" customHeight="1" x14ac:dyDescent="0.2">
      <c r="B135" s="4"/>
      <c r="C135" s="149"/>
      <c r="D135" s="224"/>
      <c r="E135" s="226" t="s">
        <v>191</v>
      </c>
      <c r="F135" s="239" t="s">
        <v>575</v>
      </c>
      <c r="G135" s="4"/>
      <c r="H135" s="4"/>
      <c r="I135" s="4" t="s">
        <v>315</v>
      </c>
      <c r="J135" s="4"/>
      <c r="K135" s="4"/>
      <c r="L135" s="4"/>
      <c r="M135" s="4"/>
      <c r="N135" s="4"/>
      <c r="O135" s="154"/>
      <c r="P135" s="4"/>
      <c r="Q135" s="172"/>
      <c r="R135" s="4"/>
      <c r="S135" s="149"/>
      <c r="T135" s="4"/>
      <c r="U135" s="4"/>
      <c r="V135" s="11"/>
      <c r="W135" s="234">
        <v>131</v>
      </c>
      <c r="X135" s="234">
        <v>131</v>
      </c>
      <c r="Y135" s="4"/>
      <c r="Z135" s="70"/>
      <c r="AA135" s="70"/>
      <c r="AB135" s="70"/>
      <c r="AC135" s="70"/>
      <c r="AD135" s="70"/>
      <c r="AE135" s="246"/>
      <c r="AG135" s="4"/>
      <c r="AH135" s="149"/>
      <c r="AI135" s="155">
        <v>131</v>
      </c>
      <c r="AJ135" s="149"/>
      <c r="AK135" s="149"/>
    </row>
    <row r="136" spans="2:37" ht="27" customHeight="1" x14ac:dyDescent="0.2">
      <c r="B136" s="4"/>
      <c r="C136" s="149"/>
      <c r="D136" s="224"/>
      <c r="E136" s="226" t="s">
        <v>192</v>
      </c>
      <c r="F136" s="239" t="s">
        <v>575</v>
      </c>
      <c r="G136" s="4"/>
      <c r="H136" s="4"/>
      <c r="I136" s="4" t="s">
        <v>315</v>
      </c>
      <c r="J136" s="4"/>
      <c r="K136" s="4"/>
      <c r="L136" s="4"/>
      <c r="M136" s="4"/>
      <c r="N136" s="4"/>
      <c r="O136" s="154"/>
      <c r="P136" s="4"/>
      <c r="Q136" s="172"/>
      <c r="R136" s="4"/>
      <c r="S136" s="149"/>
      <c r="T136" s="4"/>
      <c r="U136" s="4"/>
      <c r="V136" s="11"/>
      <c r="W136" s="234">
        <v>132</v>
      </c>
      <c r="X136" s="234">
        <v>132</v>
      </c>
      <c r="Y136" s="4"/>
      <c r="Z136" s="70"/>
      <c r="AA136" s="70"/>
      <c r="AB136" s="70"/>
      <c r="AC136" s="70"/>
      <c r="AD136" s="70"/>
      <c r="AE136" s="246"/>
      <c r="AG136" s="4"/>
      <c r="AH136" s="149"/>
      <c r="AI136" s="155">
        <v>132</v>
      </c>
      <c r="AJ136" s="149"/>
      <c r="AK136" s="149"/>
    </row>
    <row r="137" spans="2:37" ht="27" customHeight="1" x14ac:dyDescent="0.2">
      <c r="B137" s="4"/>
      <c r="C137" s="149"/>
      <c r="D137" s="224"/>
      <c r="E137" s="226" t="s">
        <v>193</v>
      </c>
      <c r="F137" s="239" t="s">
        <v>575</v>
      </c>
      <c r="G137" s="4"/>
      <c r="H137" s="4"/>
      <c r="I137" s="4" t="s">
        <v>315</v>
      </c>
      <c r="J137" s="4"/>
      <c r="K137" s="4"/>
      <c r="L137" s="4"/>
      <c r="M137" s="4"/>
      <c r="N137" s="4"/>
      <c r="O137" s="154"/>
      <c r="P137" s="4"/>
      <c r="Q137" s="172"/>
      <c r="R137" s="4"/>
      <c r="S137" s="149"/>
      <c r="T137" s="4"/>
      <c r="U137" s="4"/>
      <c r="V137" s="11"/>
      <c r="W137" s="234">
        <v>133</v>
      </c>
      <c r="X137" s="234">
        <v>133</v>
      </c>
      <c r="Y137" s="4"/>
      <c r="Z137" s="70"/>
      <c r="AA137" s="70"/>
      <c r="AB137" s="70"/>
      <c r="AC137" s="70"/>
      <c r="AD137" s="70"/>
      <c r="AE137" s="246"/>
      <c r="AG137" s="4"/>
      <c r="AH137" s="149"/>
      <c r="AI137" s="155">
        <v>133</v>
      </c>
      <c r="AJ137" s="149"/>
      <c r="AK137" s="149"/>
    </row>
    <row r="138" spans="2:37" ht="27" customHeight="1" x14ac:dyDescent="0.2">
      <c r="B138" s="4"/>
      <c r="C138" s="149"/>
      <c r="D138" s="224"/>
      <c r="E138" s="226" t="s">
        <v>194</v>
      </c>
      <c r="F138" s="239" t="s">
        <v>575</v>
      </c>
      <c r="G138" s="4"/>
      <c r="H138" s="4"/>
      <c r="I138" s="4" t="s">
        <v>315</v>
      </c>
      <c r="J138" s="4"/>
      <c r="K138" s="4"/>
      <c r="L138" s="4"/>
      <c r="M138" s="4"/>
      <c r="N138" s="4"/>
      <c r="O138" s="154"/>
      <c r="P138" s="4"/>
      <c r="Q138" s="172"/>
      <c r="R138" s="4"/>
      <c r="S138" s="149"/>
      <c r="T138" s="4"/>
      <c r="U138" s="4"/>
      <c r="V138" s="11"/>
      <c r="W138" s="234">
        <v>134</v>
      </c>
      <c r="X138" s="234">
        <v>134</v>
      </c>
      <c r="Y138" s="4"/>
      <c r="Z138" s="70"/>
      <c r="AA138" s="70"/>
      <c r="AB138" s="70"/>
      <c r="AC138" s="70"/>
      <c r="AD138" s="70"/>
      <c r="AE138" s="246"/>
      <c r="AG138" s="4"/>
      <c r="AH138" s="149"/>
      <c r="AI138" s="155">
        <v>134</v>
      </c>
      <c r="AJ138" s="149"/>
      <c r="AK138" s="149"/>
    </row>
    <row r="139" spans="2:37" ht="27" customHeight="1" x14ac:dyDescent="0.2">
      <c r="B139" s="4"/>
      <c r="C139" s="149"/>
      <c r="D139" s="224"/>
      <c r="E139" s="226" t="s">
        <v>195</v>
      </c>
      <c r="F139" s="239" t="s">
        <v>575</v>
      </c>
      <c r="G139" s="4"/>
      <c r="H139" s="4"/>
      <c r="I139" s="4" t="s">
        <v>315</v>
      </c>
      <c r="J139" s="4"/>
      <c r="K139" s="4"/>
      <c r="L139" s="4"/>
      <c r="M139" s="4"/>
      <c r="N139" s="4"/>
      <c r="O139" s="154"/>
      <c r="P139" s="4"/>
      <c r="Q139" s="172"/>
      <c r="R139" s="4"/>
      <c r="S139" s="149"/>
      <c r="T139" s="4"/>
      <c r="U139" s="4"/>
      <c r="V139" s="11"/>
      <c r="W139" s="234">
        <v>135</v>
      </c>
      <c r="X139" s="234">
        <v>135</v>
      </c>
      <c r="Y139" s="4"/>
      <c r="Z139" s="70"/>
      <c r="AA139" s="70"/>
      <c r="AB139" s="70"/>
      <c r="AC139" s="70"/>
      <c r="AD139" s="70"/>
      <c r="AE139" s="246"/>
      <c r="AG139" s="4"/>
      <c r="AH139" s="149"/>
      <c r="AI139" s="155">
        <v>135</v>
      </c>
      <c r="AJ139" s="149"/>
      <c r="AK139" s="149"/>
    </row>
    <row r="140" spans="2:37" ht="27" customHeight="1" x14ac:dyDescent="0.2">
      <c r="B140" s="4"/>
      <c r="C140" s="149"/>
      <c r="D140" s="224"/>
      <c r="E140" s="226" t="s">
        <v>196</v>
      </c>
      <c r="F140" s="239" t="s">
        <v>575</v>
      </c>
      <c r="G140" s="4"/>
      <c r="H140" s="4"/>
      <c r="I140" s="4" t="s">
        <v>315</v>
      </c>
      <c r="J140" s="4"/>
      <c r="K140" s="4"/>
      <c r="L140" s="4"/>
      <c r="M140" s="4"/>
      <c r="N140" s="4"/>
      <c r="O140" s="154"/>
      <c r="P140" s="4"/>
      <c r="Q140" s="172"/>
      <c r="R140" s="4"/>
      <c r="S140" s="149"/>
      <c r="T140" s="4"/>
      <c r="U140" s="4"/>
      <c r="V140" s="11"/>
      <c r="W140" s="234">
        <v>136</v>
      </c>
      <c r="X140" s="234">
        <v>136</v>
      </c>
      <c r="Y140" s="4"/>
      <c r="Z140" s="70"/>
      <c r="AA140" s="70"/>
      <c r="AB140" s="70"/>
      <c r="AC140" s="70"/>
      <c r="AD140" s="70"/>
      <c r="AE140" s="246"/>
      <c r="AG140" s="4"/>
      <c r="AH140" s="149"/>
      <c r="AI140" s="155">
        <v>136</v>
      </c>
      <c r="AJ140" s="149"/>
      <c r="AK140" s="149"/>
    </row>
    <row r="141" spans="2:37" ht="27" customHeight="1" x14ac:dyDescent="0.2">
      <c r="B141" s="4"/>
      <c r="C141" s="149"/>
      <c r="D141" s="224"/>
      <c r="E141" s="226" t="s">
        <v>197</v>
      </c>
      <c r="F141" s="239" t="s">
        <v>575</v>
      </c>
      <c r="G141" s="4"/>
      <c r="H141" s="4"/>
      <c r="I141" s="4" t="s">
        <v>315</v>
      </c>
      <c r="J141" s="4"/>
      <c r="K141" s="4"/>
      <c r="L141" s="4"/>
      <c r="M141" s="4"/>
      <c r="N141" s="4"/>
      <c r="O141" s="154"/>
      <c r="P141" s="4"/>
      <c r="Q141" s="172"/>
      <c r="R141" s="4"/>
      <c r="S141" s="149"/>
      <c r="T141" s="4"/>
      <c r="U141" s="4"/>
      <c r="V141" s="11"/>
      <c r="W141" s="234">
        <v>137</v>
      </c>
      <c r="X141" s="234">
        <v>137</v>
      </c>
      <c r="Y141" s="4"/>
      <c r="Z141" s="70"/>
      <c r="AA141" s="70"/>
      <c r="AB141" s="70"/>
      <c r="AC141" s="70"/>
      <c r="AD141" s="70"/>
      <c r="AE141" s="246"/>
      <c r="AG141" s="4"/>
      <c r="AH141" s="149"/>
      <c r="AI141" s="155">
        <v>137</v>
      </c>
      <c r="AJ141" s="149"/>
      <c r="AK141" s="149"/>
    </row>
    <row r="142" spans="2:37" ht="27" customHeight="1" x14ac:dyDescent="0.2">
      <c r="B142" s="4"/>
      <c r="C142" s="149"/>
      <c r="D142" s="224"/>
      <c r="E142" s="226" t="s">
        <v>198</v>
      </c>
      <c r="F142" s="239" t="s">
        <v>575</v>
      </c>
      <c r="G142" s="4"/>
      <c r="H142" s="4"/>
      <c r="I142" s="4" t="s">
        <v>315</v>
      </c>
      <c r="J142" s="4"/>
      <c r="K142" s="4"/>
      <c r="L142" s="4"/>
      <c r="M142" s="4"/>
      <c r="N142" s="4"/>
      <c r="O142" s="154"/>
      <c r="P142" s="4"/>
      <c r="Q142" s="172"/>
      <c r="R142" s="4"/>
      <c r="S142" s="149"/>
      <c r="T142" s="4"/>
      <c r="U142" s="4"/>
      <c r="V142" s="11"/>
      <c r="W142" s="234">
        <v>138</v>
      </c>
      <c r="X142" s="234">
        <v>138</v>
      </c>
      <c r="Y142" s="4"/>
      <c r="Z142" s="70"/>
      <c r="AA142" s="70"/>
      <c r="AB142" s="70"/>
      <c r="AC142" s="70"/>
      <c r="AD142" s="70"/>
      <c r="AE142" s="246"/>
      <c r="AG142" s="4"/>
      <c r="AH142" s="149"/>
      <c r="AI142" s="155">
        <v>138</v>
      </c>
      <c r="AJ142" s="149"/>
      <c r="AK142" s="149"/>
    </row>
    <row r="143" spans="2:37" ht="27" customHeight="1" x14ac:dyDescent="0.2">
      <c r="B143" s="4"/>
      <c r="C143" s="149"/>
      <c r="D143" s="224"/>
      <c r="E143" s="226" t="s">
        <v>199</v>
      </c>
      <c r="F143" s="239" t="s">
        <v>575</v>
      </c>
      <c r="G143" s="4"/>
      <c r="H143" s="4"/>
      <c r="I143" s="4" t="s">
        <v>315</v>
      </c>
      <c r="J143" s="4"/>
      <c r="K143" s="4"/>
      <c r="L143" s="4"/>
      <c r="M143" s="4"/>
      <c r="N143" s="4"/>
      <c r="O143" s="154"/>
      <c r="P143" s="4"/>
      <c r="Q143" s="172"/>
      <c r="R143" s="4"/>
      <c r="S143" s="149"/>
      <c r="T143" s="4"/>
      <c r="U143" s="4"/>
      <c r="V143" s="11"/>
      <c r="W143" s="234">
        <v>139</v>
      </c>
      <c r="X143" s="234">
        <v>139</v>
      </c>
      <c r="Y143" s="4"/>
      <c r="Z143" s="70"/>
      <c r="AA143" s="70"/>
      <c r="AB143" s="70"/>
      <c r="AC143" s="70"/>
      <c r="AD143" s="70"/>
      <c r="AE143" s="246"/>
      <c r="AG143" s="4"/>
      <c r="AH143" s="149"/>
      <c r="AI143" s="155">
        <v>139</v>
      </c>
      <c r="AJ143" s="149"/>
      <c r="AK143" s="149"/>
    </row>
    <row r="144" spans="2:37" ht="27" customHeight="1" x14ac:dyDescent="0.2">
      <c r="B144" s="4"/>
      <c r="C144" s="149"/>
      <c r="D144" s="224"/>
      <c r="E144" s="226" t="s">
        <v>200</v>
      </c>
      <c r="F144" s="239" t="s">
        <v>575</v>
      </c>
      <c r="G144" s="4"/>
      <c r="H144" s="4"/>
      <c r="I144" s="4" t="s">
        <v>315</v>
      </c>
      <c r="J144" s="4"/>
      <c r="K144" s="4"/>
      <c r="L144" s="4"/>
      <c r="M144" s="4"/>
      <c r="N144" s="4"/>
      <c r="O144" s="154"/>
      <c r="P144" s="4"/>
      <c r="Q144" s="172"/>
      <c r="R144" s="4"/>
      <c r="S144" s="149"/>
      <c r="T144" s="4"/>
      <c r="U144" s="4"/>
      <c r="V144" s="11"/>
      <c r="W144" s="234">
        <v>140</v>
      </c>
      <c r="X144" s="234">
        <v>140</v>
      </c>
      <c r="Y144" s="4"/>
      <c r="Z144" s="70"/>
      <c r="AA144" s="70"/>
      <c r="AB144" s="70"/>
      <c r="AC144" s="70"/>
      <c r="AD144" s="70"/>
      <c r="AE144" s="246"/>
      <c r="AG144" s="4"/>
      <c r="AH144" s="149"/>
      <c r="AI144" s="155">
        <v>140</v>
      </c>
      <c r="AJ144" s="149"/>
      <c r="AK144" s="149"/>
    </row>
    <row r="145" spans="2:37" ht="27" customHeight="1" x14ac:dyDescent="0.2">
      <c r="B145" s="4"/>
      <c r="C145" s="149"/>
      <c r="D145" s="224"/>
      <c r="E145" s="226" t="s">
        <v>201</v>
      </c>
      <c r="F145" s="239" t="s">
        <v>575</v>
      </c>
      <c r="G145" s="4"/>
      <c r="H145" s="4"/>
      <c r="I145" s="4" t="s">
        <v>315</v>
      </c>
      <c r="J145" s="4"/>
      <c r="K145" s="4"/>
      <c r="L145" s="4"/>
      <c r="M145" s="4"/>
      <c r="N145" s="4"/>
      <c r="O145" s="154"/>
      <c r="P145" s="4"/>
      <c r="Q145" s="172"/>
      <c r="R145" s="4"/>
      <c r="S145" s="149"/>
      <c r="T145" s="4"/>
      <c r="U145" s="4"/>
      <c r="V145" s="11"/>
      <c r="W145" s="234">
        <v>141</v>
      </c>
      <c r="X145" s="234">
        <v>141</v>
      </c>
      <c r="Y145" s="4"/>
      <c r="Z145" s="70"/>
      <c r="AA145" s="70"/>
      <c r="AB145" s="70"/>
      <c r="AC145" s="70"/>
      <c r="AD145" s="70"/>
      <c r="AE145" s="246"/>
      <c r="AG145" s="4"/>
      <c r="AH145" s="149"/>
      <c r="AI145" s="155">
        <v>141</v>
      </c>
      <c r="AJ145" s="149"/>
      <c r="AK145" s="149"/>
    </row>
    <row r="146" spans="2:37" ht="27" customHeight="1" x14ac:dyDescent="0.2">
      <c r="B146" s="4"/>
      <c r="C146" s="149"/>
      <c r="D146" s="224"/>
      <c r="E146" s="226" t="s">
        <v>202</v>
      </c>
      <c r="F146" s="239" t="s">
        <v>575</v>
      </c>
      <c r="G146" s="4"/>
      <c r="H146" s="4"/>
      <c r="I146" s="4" t="s">
        <v>315</v>
      </c>
      <c r="J146" s="4"/>
      <c r="K146" s="4"/>
      <c r="L146" s="4"/>
      <c r="M146" s="4"/>
      <c r="N146" s="4"/>
      <c r="O146" s="154"/>
      <c r="P146" s="4"/>
      <c r="Q146" s="172"/>
      <c r="R146" s="4"/>
      <c r="S146" s="149"/>
      <c r="T146" s="4"/>
      <c r="U146" s="4"/>
      <c r="V146" s="11"/>
      <c r="W146" s="234">
        <v>142</v>
      </c>
      <c r="X146" s="234">
        <v>142</v>
      </c>
      <c r="Y146" s="4"/>
      <c r="Z146" s="70"/>
      <c r="AA146" s="70"/>
      <c r="AB146" s="70"/>
      <c r="AC146" s="70"/>
      <c r="AD146" s="70"/>
      <c r="AE146" s="246"/>
      <c r="AG146" s="4"/>
      <c r="AH146" s="149"/>
      <c r="AI146" s="155">
        <v>142</v>
      </c>
      <c r="AJ146" s="149"/>
      <c r="AK146" s="149"/>
    </row>
    <row r="147" spans="2:37" ht="27" customHeight="1" x14ac:dyDescent="0.2">
      <c r="B147" s="4"/>
      <c r="C147" s="149"/>
      <c r="D147" s="224"/>
      <c r="E147" s="226" t="s">
        <v>203</v>
      </c>
      <c r="F147" s="239" t="s">
        <v>575</v>
      </c>
      <c r="G147" s="4"/>
      <c r="H147" s="4"/>
      <c r="I147" s="4" t="s">
        <v>315</v>
      </c>
      <c r="J147" s="4"/>
      <c r="K147" s="4"/>
      <c r="L147" s="4"/>
      <c r="M147" s="4"/>
      <c r="N147" s="4"/>
      <c r="O147" s="154"/>
      <c r="P147" s="4"/>
      <c r="Q147" s="172"/>
      <c r="R147" s="4"/>
      <c r="S147" s="149"/>
      <c r="T147" s="4"/>
      <c r="U147" s="4"/>
      <c r="V147" s="11"/>
      <c r="W147" s="234">
        <v>143</v>
      </c>
      <c r="X147" s="234">
        <v>143</v>
      </c>
      <c r="Y147" s="4"/>
      <c r="Z147" s="70"/>
      <c r="AA147" s="70"/>
      <c r="AB147" s="70"/>
      <c r="AC147" s="70"/>
      <c r="AD147" s="70"/>
      <c r="AE147" s="246"/>
      <c r="AG147" s="4"/>
      <c r="AH147" s="149"/>
      <c r="AI147" s="155">
        <v>143</v>
      </c>
      <c r="AJ147" s="149"/>
      <c r="AK147" s="149"/>
    </row>
    <row r="148" spans="2:37" ht="27" customHeight="1" x14ac:dyDescent="0.2">
      <c r="B148" s="4"/>
      <c r="C148" s="149"/>
      <c r="D148" s="224"/>
      <c r="E148" s="226" t="s">
        <v>204</v>
      </c>
      <c r="F148" s="239" t="s">
        <v>575</v>
      </c>
      <c r="G148" s="4"/>
      <c r="H148" s="4"/>
      <c r="I148" s="4" t="s">
        <v>315</v>
      </c>
      <c r="J148" s="4"/>
      <c r="K148" s="4"/>
      <c r="L148" s="4"/>
      <c r="M148" s="4"/>
      <c r="N148" s="4"/>
      <c r="O148" s="154"/>
      <c r="P148" s="4"/>
      <c r="Q148" s="172"/>
      <c r="R148" s="4"/>
      <c r="S148" s="149"/>
      <c r="T148" s="4"/>
      <c r="U148" s="4"/>
      <c r="V148" s="11"/>
      <c r="W148" s="234">
        <v>144</v>
      </c>
      <c r="X148" s="234">
        <v>144</v>
      </c>
      <c r="Y148" s="4"/>
      <c r="Z148" s="70"/>
      <c r="AA148" s="70"/>
      <c r="AB148" s="70"/>
      <c r="AC148" s="70"/>
      <c r="AD148" s="70"/>
      <c r="AE148" s="246"/>
      <c r="AG148" s="4"/>
      <c r="AH148" s="149"/>
      <c r="AI148" s="155">
        <v>144</v>
      </c>
      <c r="AJ148" s="149"/>
      <c r="AK148" s="149"/>
    </row>
    <row r="149" spans="2:37" ht="27" customHeight="1" x14ac:dyDescent="0.2">
      <c r="B149" s="4"/>
      <c r="C149" s="149"/>
      <c r="D149" s="224"/>
      <c r="E149" s="226" t="s">
        <v>205</v>
      </c>
      <c r="F149" s="239" t="s">
        <v>575</v>
      </c>
      <c r="G149" s="4"/>
      <c r="H149" s="4"/>
      <c r="I149" s="4" t="s">
        <v>315</v>
      </c>
      <c r="J149" s="4"/>
      <c r="K149" s="4"/>
      <c r="L149" s="4"/>
      <c r="M149" s="4"/>
      <c r="N149" s="4"/>
      <c r="O149" s="154"/>
      <c r="P149" s="4"/>
      <c r="Q149" s="172"/>
      <c r="R149" s="4"/>
      <c r="S149" s="149"/>
      <c r="T149" s="4"/>
      <c r="U149" s="4"/>
      <c r="V149" s="11"/>
      <c r="W149" s="234">
        <v>145</v>
      </c>
      <c r="X149" s="234">
        <v>145</v>
      </c>
      <c r="Y149" s="4"/>
      <c r="Z149" s="70"/>
      <c r="AA149" s="70"/>
      <c r="AB149" s="70"/>
      <c r="AC149" s="70"/>
      <c r="AD149" s="70"/>
      <c r="AE149" s="246"/>
      <c r="AG149" s="4"/>
      <c r="AH149" s="149"/>
      <c r="AI149" s="155">
        <v>145</v>
      </c>
      <c r="AJ149" s="149"/>
      <c r="AK149" s="149"/>
    </row>
    <row r="150" spans="2:37" ht="27" customHeight="1" x14ac:dyDescent="0.2">
      <c r="B150" s="4"/>
      <c r="C150" s="149"/>
      <c r="D150" s="224"/>
      <c r="E150" s="226" t="s">
        <v>206</v>
      </c>
      <c r="F150" s="239" t="s">
        <v>575</v>
      </c>
      <c r="G150" s="4"/>
      <c r="H150" s="4"/>
      <c r="I150" s="4" t="s">
        <v>315</v>
      </c>
      <c r="J150" s="4"/>
      <c r="K150" s="4"/>
      <c r="L150" s="4"/>
      <c r="M150" s="4"/>
      <c r="N150" s="4"/>
      <c r="O150" s="154"/>
      <c r="P150" s="4"/>
      <c r="Q150" s="172"/>
      <c r="R150" s="4"/>
      <c r="S150" s="149"/>
      <c r="T150" s="4"/>
      <c r="U150" s="4"/>
      <c r="V150" s="11"/>
      <c r="W150" s="234">
        <v>146</v>
      </c>
      <c r="X150" s="234">
        <v>146</v>
      </c>
      <c r="Y150" s="4"/>
      <c r="Z150" s="70"/>
      <c r="AA150" s="70"/>
      <c r="AB150" s="70"/>
      <c r="AC150" s="70"/>
      <c r="AD150" s="70"/>
      <c r="AE150" s="246"/>
      <c r="AG150" s="4"/>
      <c r="AH150" s="149"/>
      <c r="AI150" s="155">
        <v>146</v>
      </c>
      <c r="AJ150" s="149"/>
      <c r="AK150" s="149"/>
    </row>
    <row r="151" spans="2:37" ht="27" customHeight="1" x14ac:dyDescent="0.2">
      <c r="B151" s="4"/>
      <c r="C151" s="149"/>
      <c r="D151" s="224"/>
      <c r="E151" s="226" t="s">
        <v>207</v>
      </c>
      <c r="F151" s="239" t="s">
        <v>575</v>
      </c>
      <c r="G151" s="4"/>
      <c r="H151" s="4"/>
      <c r="I151" s="4" t="s">
        <v>315</v>
      </c>
      <c r="J151" s="4"/>
      <c r="K151" s="4"/>
      <c r="L151" s="4"/>
      <c r="M151" s="4"/>
      <c r="N151" s="4"/>
      <c r="O151" s="154"/>
      <c r="P151" s="4"/>
      <c r="Q151" s="172"/>
      <c r="R151" s="4"/>
      <c r="S151" s="149"/>
      <c r="T151" s="4"/>
      <c r="U151" s="4"/>
      <c r="V151" s="11"/>
      <c r="W151" s="234">
        <v>147</v>
      </c>
      <c r="X151" s="234">
        <v>147</v>
      </c>
      <c r="Y151" s="4"/>
      <c r="Z151" s="70"/>
      <c r="AA151" s="70"/>
      <c r="AB151" s="70"/>
      <c r="AC151" s="70"/>
      <c r="AD151" s="70"/>
      <c r="AE151" s="246"/>
      <c r="AG151" s="4"/>
      <c r="AH151" s="149"/>
      <c r="AI151" s="155">
        <v>147</v>
      </c>
      <c r="AJ151" s="149"/>
      <c r="AK151" s="149"/>
    </row>
    <row r="152" spans="2:37" ht="27" customHeight="1" x14ac:dyDescent="0.2">
      <c r="B152" s="4"/>
      <c r="C152" s="149"/>
      <c r="D152" s="224"/>
      <c r="E152" s="226" t="s">
        <v>208</v>
      </c>
      <c r="F152" s="239" t="s">
        <v>575</v>
      </c>
      <c r="G152" s="4"/>
      <c r="H152" s="4"/>
      <c r="I152" s="4" t="s">
        <v>315</v>
      </c>
      <c r="J152" s="4"/>
      <c r="K152" s="4"/>
      <c r="L152" s="4"/>
      <c r="M152" s="4"/>
      <c r="N152" s="4"/>
      <c r="O152" s="154"/>
      <c r="P152" s="4"/>
      <c r="Q152" s="172"/>
      <c r="R152" s="4"/>
      <c r="S152" s="149"/>
      <c r="T152" s="4"/>
      <c r="U152" s="4"/>
      <c r="V152" s="11"/>
      <c r="W152" s="234">
        <v>148</v>
      </c>
      <c r="X152" s="234">
        <v>148</v>
      </c>
      <c r="Y152" s="4"/>
      <c r="Z152" s="70"/>
      <c r="AA152" s="70"/>
      <c r="AB152" s="70"/>
      <c r="AC152" s="70"/>
      <c r="AD152" s="70"/>
      <c r="AE152" s="246"/>
      <c r="AG152" s="4"/>
      <c r="AH152" s="149"/>
      <c r="AI152" s="155">
        <v>148</v>
      </c>
      <c r="AJ152" s="149"/>
      <c r="AK152" s="149"/>
    </row>
    <row r="153" spans="2:37" ht="27" customHeight="1" x14ac:dyDescent="0.2">
      <c r="B153" s="4"/>
      <c r="C153" s="149"/>
      <c r="D153" s="224"/>
      <c r="E153" s="226" t="s">
        <v>209</v>
      </c>
      <c r="F153" s="239" t="s">
        <v>575</v>
      </c>
      <c r="G153" s="4"/>
      <c r="H153" s="4"/>
      <c r="I153" s="4" t="s">
        <v>315</v>
      </c>
      <c r="J153" s="4"/>
      <c r="K153" s="4"/>
      <c r="L153" s="4"/>
      <c r="M153" s="4"/>
      <c r="N153" s="4"/>
      <c r="O153" s="154"/>
      <c r="P153" s="4"/>
      <c r="Q153" s="172"/>
      <c r="R153" s="4"/>
      <c r="S153" s="149"/>
      <c r="T153" s="4"/>
      <c r="U153" s="4"/>
      <c r="V153" s="11"/>
      <c r="W153" s="234">
        <v>149</v>
      </c>
      <c r="X153" s="234">
        <v>149</v>
      </c>
      <c r="Y153" s="4"/>
      <c r="Z153" s="70"/>
      <c r="AA153" s="70"/>
      <c r="AB153" s="70"/>
      <c r="AC153" s="70"/>
      <c r="AD153" s="70"/>
      <c r="AE153" s="246"/>
      <c r="AG153" s="4"/>
      <c r="AH153" s="149"/>
      <c r="AI153" s="155">
        <v>149</v>
      </c>
      <c r="AJ153" s="149"/>
      <c r="AK153" s="149"/>
    </row>
    <row r="154" spans="2:37" ht="27" customHeight="1" x14ac:dyDescent="0.2">
      <c r="B154" s="4"/>
      <c r="C154" s="149"/>
      <c r="D154" s="224"/>
      <c r="E154" s="226" t="s">
        <v>210</v>
      </c>
      <c r="F154" s="239" t="s">
        <v>575</v>
      </c>
      <c r="G154" s="4"/>
      <c r="H154" s="4"/>
      <c r="I154" s="4" t="s">
        <v>315</v>
      </c>
      <c r="J154" s="4"/>
      <c r="K154" s="4"/>
      <c r="L154" s="4"/>
      <c r="M154" s="4"/>
      <c r="N154" s="4"/>
      <c r="O154" s="154"/>
      <c r="P154" s="4"/>
      <c r="Q154" s="172"/>
      <c r="R154" s="4"/>
      <c r="S154" s="149"/>
      <c r="T154" s="4"/>
      <c r="U154" s="4"/>
      <c r="V154" s="11"/>
      <c r="W154" s="234">
        <v>150</v>
      </c>
      <c r="X154" s="234">
        <v>150</v>
      </c>
      <c r="Y154" s="4"/>
      <c r="Z154" s="70"/>
      <c r="AA154" s="70"/>
      <c r="AB154" s="70"/>
      <c r="AC154" s="70"/>
      <c r="AD154" s="70"/>
      <c r="AE154" s="246"/>
      <c r="AG154" s="4"/>
      <c r="AH154" s="149"/>
      <c r="AI154" s="155">
        <v>150</v>
      </c>
      <c r="AJ154" s="149"/>
      <c r="AK154" s="149"/>
    </row>
    <row r="155" spans="2:37" ht="27" customHeight="1" x14ac:dyDescent="0.2">
      <c r="B155" s="4"/>
      <c r="C155" s="149"/>
      <c r="D155" s="224"/>
      <c r="E155" s="226" t="s">
        <v>211</v>
      </c>
      <c r="F155" s="239" t="s">
        <v>575</v>
      </c>
      <c r="G155" s="4"/>
      <c r="H155" s="4"/>
      <c r="I155" s="4" t="s">
        <v>315</v>
      </c>
      <c r="J155" s="4"/>
      <c r="K155" s="4"/>
      <c r="L155" s="4"/>
      <c r="M155" s="4"/>
      <c r="N155" s="4"/>
      <c r="O155" s="154"/>
      <c r="P155" s="4"/>
      <c r="Q155" s="172"/>
      <c r="R155" s="4"/>
      <c r="S155" s="149"/>
      <c r="T155" s="4"/>
      <c r="U155" s="4"/>
      <c r="V155" s="11"/>
      <c r="W155" s="234">
        <v>151</v>
      </c>
      <c r="X155" s="234">
        <v>151</v>
      </c>
      <c r="Y155" s="4"/>
      <c r="Z155" s="70"/>
      <c r="AA155" s="70"/>
      <c r="AB155" s="70"/>
      <c r="AC155" s="70"/>
      <c r="AD155" s="70"/>
      <c r="AE155" s="246"/>
      <c r="AG155" s="4"/>
      <c r="AH155" s="149"/>
      <c r="AI155" s="155">
        <v>151</v>
      </c>
      <c r="AJ155" s="149"/>
      <c r="AK155" s="149"/>
    </row>
    <row r="156" spans="2:37" ht="27" customHeight="1" x14ac:dyDescent="0.2">
      <c r="B156" s="4"/>
      <c r="C156" s="149"/>
      <c r="D156" s="224"/>
      <c r="E156" s="226" t="s">
        <v>212</v>
      </c>
      <c r="F156" s="239" t="s">
        <v>575</v>
      </c>
      <c r="G156" s="4"/>
      <c r="H156" s="4"/>
      <c r="I156" s="4" t="s">
        <v>315</v>
      </c>
      <c r="J156" s="4"/>
      <c r="K156" s="4"/>
      <c r="L156" s="4"/>
      <c r="M156" s="4"/>
      <c r="N156" s="4"/>
      <c r="O156" s="154"/>
      <c r="P156" s="4"/>
      <c r="Q156" s="172"/>
      <c r="R156" s="4"/>
      <c r="S156" s="149"/>
      <c r="T156" s="4"/>
      <c r="U156" s="4"/>
      <c r="V156" s="11"/>
      <c r="W156" s="234">
        <v>152</v>
      </c>
      <c r="X156" s="234">
        <v>152</v>
      </c>
      <c r="Y156" s="4"/>
      <c r="Z156" s="70"/>
      <c r="AA156" s="70"/>
      <c r="AB156" s="70"/>
      <c r="AC156" s="70"/>
      <c r="AD156" s="70"/>
      <c r="AE156" s="246"/>
      <c r="AG156" s="4"/>
      <c r="AH156" s="149"/>
      <c r="AI156" s="155">
        <v>152</v>
      </c>
      <c r="AJ156" s="149"/>
      <c r="AK156" s="149"/>
    </row>
    <row r="157" spans="2:37" ht="27" customHeight="1" x14ac:dyDescent="0.2">
      <c r="B157" s="4"/>
      <c r="C157" s="149"/>
      <c r="D157" s="224"/>
      <c r="E157" s="226" t="s">
        <v>213</v>
      </c>
      <c r="F157" s="239" t="s">
        <v>575</v>
      </c>
      <c r="G157" s="4"/>
      <c r="H157" s="4"/>
      <c r="I157" s="4" t="s">
        <v>315</v>
      </c>
      <c r="J157" s="4"/>
      <c r="K157" s="4"/>
      <c r="L157" s="4"/>
      <c r="M157" s="4"/>
      <c r="N157" s="4"/>
      <c r="O157" s="154"/>
      <c r="P157" s="4"/>
      <c r="Q157" s="172"/>
      <c r="R157" s="4"/>
      <c r="S157" s="149"/>
      <c r="T157" s="4"/>
      <c r="U157" s="4"/>
      <c r="V157" s="11"/>
      <c r="W157" s="234">
        <v>153</v>
      </c>
      <c r="X157" s="234">
        <v>153</v>
      </c>
      <c r="Y157" s="4"/>
      <c r="Z157" s="70"/>
      <c r="AA157" s="70"/>
      <c r="AB157" s="70"/>
      <c r="AC157" s="70"/>
      <c r="AD157" s="70"/>
      <c r="AE157" s="246"/>
      <c r="AG157" s="4"/>
      <c r="AH157" s="149"/>
      <c r="AI157" s="155">
        <v>153</v>
      </c>
      <c r="AJ157" s="149"/>
      <c r="AK157" s="149"/>
    </row>
    <row r="158" spans="2:37" ht="27" customHeight="1" x14ac:dyDescent="0.2">
      <c r="B158" s="4"/>
      <c r="C158" s="149"/>
      <c r="D158" s="224"/>
      <c r="E158" s="226" t="s">
        <v>214</v>
      </c>
      <c r="F158" s="239" t="s">
        <v>575</v>
      </c>
      <c r="G158" s="4"/>
      <c r="H158" s="4"/>
      <c r="I158" s="4" t="s">
        <v>315</v>
      </c>
      <c r="J158" s="4"/>
      <c r="K158" s="4"/>
      <c r="L158" s="4"/>
      <c r="M158" s="4"/>
      <c r="N158" s="4"/>
      <c r="O158" s="154"/>
      <c r="P158" s="4"/>
      <c r="Q158" s="172"/>
      <c r="R158" s="4"/>
      <c r="S158" s="149"/>
      <c r="T158" s="4"/>
      <c r="U158" s="4"/>
      <c r="V158" s="11"/>
      <c r="W158" s="234">
        <v>154</v>
      </c>
      <c r="X158" s="234">
        <v>154</v>
      </c>
      <c r="Y158" s="4"/>
      <c r="Z158" s="70"/>
      <c r="AA158" s="70"/>
      <c r="AB158" s="70"/>
      <c r="AC158" s="70"/>
      <c r="AD158" s="70"/>
      <c r="AE158" s="246"/>
      <c r="AG158" s="4"/>
      <c r="AH158" s="149"/>
      <c r="AI158" s="155">
        <v>154</v>
      </c>
      <c r="AJ158" s="149"/>
      <c r="AK158" s="149"/>
    </row>
    <row r="159" spans="2:37" ht="27" customHeight="1" x14ac:dyDescent="0.2">
      <c r="B159" s="4"/>
      <c r="C159" s="149"/>
      <c r="D159" s="224"/>
      <c r="E159" s="226" t="s">
        <v>215</v>
      </c>
      <c r="F159" s="239" t="s">
        <v>575</v>
      </c>
      <c r="G159" s="4"/>
      <c r="H159" s="4"/>
      <c r="I159" s="4" t="s">
        <v>315</v>
      </c>
      <c r="J159" s="4"/>
      <c r="K159" s="4"/>
      <c r="L159" s="4"/>
      <c r="M159" s="4"/>
      <c r="N159" s="4"/>
      <c r="O159" s="154"/>
      <c r="P159" s="4"/>
      <c r="Q159" s="172"/>
      <c r="R159" s="4"/>
      <c r="S159" s="149"/>
      <c r="T159" s="4"/>
      <c r="U159" s="4"/>
      <c r="V159" s="11"/>
      <c r="W159" s="234">
        <v>155</v>
      </c>
      <c r="X159" s="234">
        <v>155</v>
      </c>
      <c r="Y159" s="4"/>
      <c r="Z159" s="70"/>
      <c r="AA159" s="70"/>
      <c r="AB159" s="70"/>
      <c r="AC159" s="70"/>
      <c r="AD159" s="70"/>
      <c r="AE159" s="246"/>
      <c r="AG159" s="4"/>
      <c r="AH159" s="149"/>
      <c r="AI159" s="155">
        <v>155</v>
      </c>
      <c r="AJ159" s="149"/>
      <c r="AK159" s="149"/>
    </row>
    <row r="160" spans="2:37" ht="27" customHeight="1" x14ac:dyDescent="0.2">
      <c r="B160" s="4"/>
      <c r="C160" s="149"/>
      <c r="D160" s="224"/>
      <c r="E160" s="226" t="s">
        <v>216</v>
      </c>
      <c r="F160" s="239" t="s">
        <v>575</v>
      </c>
      <c r="G160" s="4"/>
      <c r="H160" s="4"/>
      <c r="I160" s="4" t="s">
        <v>315</v>
      </c>
      <c r="J160" s="4"/>
      <c r="K160" s="4"/>
      <c r="L160" s="4"/>
      <c r="M160" s="4"/>
      <c r="N160" s="4"/>
      <c r="O160" s="154"/>
      <c r="P160" s="4"/>
      <c r="Q160" s="172"/>
      <c r="R160" s="4"/>
      <c r="S160" s="149"/>
      <c r="T160" s="4"/>
      <c r="U160" s="4"/>
      <c r="V160" s="11"/>
      <c r="W160" s="234">
        <v>156</v>
      </c>
      <c r="X160" s="234">
        <v>156</v>
      </c>
      <c r="Y160" s="4"/>
      <c r="Z160" s="70"/>
      <c r="AA160" s="70"/>
      <c r="AB160" s="70"/>
      <c r="AC160" s="70"/>
      <c r="AD160" s="70"/>
      <c r="AE160" s="246"/>
      <c r="AG160" s="4"/>
      <c r="AH160" s="149"/>
      <c r="AI160" s="155">
        <v>156</v>
      </c>
      <c r="AJ160" s="149"/>
      <c r="AK160" s="149"/>
    </row>
    <row r="161" spans="2:37" ht="27" customHeight="1" x14ac:dyDescent="0.2">
      <c r="B161" s="4"/>
      <c r="C161" s="149"/>
      <c r="D161" s="224"/>
      <c r="E161" s="226" t="s">
        <v>217</v>
      </c>
      <c r="F161" s="239" t="s">
        <v>575</v>
      </c>
      <c r="G161" s="4"/>
      <c r="H161" s="4"/>
      <c r="I161" s="4" t="s">
        <v>315</v>
      </c>
      <c r="J161" s="4"/>
      <c r="K161" s="4"/>
      <c r="L161" s="4"/>
      <c r="M161" s="4"/>
      <c r="N161" s="4"/>
      <c r="O161" s="154"/>
      <c r="P161" s="4"/>
      <c r="Q161" s="172"/>
      <c r="R161" s="4"/>
      <c r="S161" s="149"/>
      <c r="T161" s="4"/>
      <c r="U161" s="4"/>
      <c r="V161" s="11"/>
      <c r="W161" s="234">
        <v>157</v>
      </c>
      <c r="X161" s="234">
        <v>157</v>
      </c>
      <c r="Y161" s="4"/>
      <c r="Z161" s="70"/>
      <c r="AA161" s="70"/>
      <c r="AB161" s="70"/>
      <c r="AC161" s="70"/>
      <c r="AD161" s="70"/>
      <c r="AE161" s="246"/>
      <c r="AG161" s="4"/>
      <c r="AH161" s="149"/>
      <c r="AI161" s="155">
        <v>157</v>
      </c>
      <c r="AJ161" s="149"/>
      <c r="AK161" s="149"/>
    </row>
    <row r="162" spans="2:37" ht="27" customHeight="1" x14ac:dyDescent="0.2">
      <c r="B162" s="4"/>
      <c r="C162" s="149"/>
      <c r="D162" s="224"/>
      <c r="E162" s="226" t="s">
        <v>218</v>
      </c>
      <c r="F162" s="239" t="s">
        <v>575</v>
      </c>
      <c r="G162" s="4"/>
      <c r="H162" s="4"/>
      <c r="I162" s="4" t="s">
        <v>315</v>
      </c>
      <c r="J162" s="4"/>
      <c r="K162" s="4"/>
      <c r="L162" s="4"/>
      <c r="M162" s="4"/>
      <c r="N162" s="4"/>
      <c r="O162" s="154"/>
      <c r="P162" s="4"/>
      <c r="Q162" s="172"/>
      <c r="R162" s="4"/>
      <c r="S162" s="149"/>
      <c r="T162" s="4"/>
      <c r="U162" s="4"/>
      <c r="V162" s="11"/>
      <c r="W162" s="234">
        <v>158</v>
      </c>
      <c r="X162" s="234">
        <v>158</v>
      </c>
      <c r="Y162" s="4"/>
      <c r="Z162" s="70"/>
      <c r="AA162" s="70"/>
      <c r="AB162" s="70"/>
      <c r="AC162" s="70"/>
      <c r="AD162" s="70"/>
      <c r="AE162" s="246"/>
      <c r="AG162" s="4"/>
      <c r="AH162" s="149"/>
      <c r="AI162" s="155">
        <v>158</v>
      </c>
      <c r="AJ162" s="149"/>
      <c r="AK162" s="149"/>
    </row>
    <row r="163" spans="2:37" ht="27" customHeight="1" x14ac:dyDescent="0.2">
      <c r="B163" s="4"/>
      <c r="C163" s="149"/>
      <c r="D163" s="224"/>
      <c r="E163" s="226" t="s">
        <v>219</v>
      </c>
      <c r="F163" s="239" t="s">
        <v>575</v>
      </c>
      <c r="G163" s="4"/>
      <c r="H163" s="4"/>
      <c r="I163" s="4" t="s">
        <v>315</v>
      </c>
      <c r="J163" s="4"/>
      <c r="K163" s="4"/>
      <c r="L163" s="4"/>
      <c r="M163" s="4"/>
      <c r="N163" s="4"/>
      <c r="O163" s="154"/>
      <c r="P163" s="4"/>
      <c r="Q163" s="172"/>
      <c r="R163" s="4"/>
      <c r="S163" s="149"/>
      <c r="T163" s="4"/>
      <c r="U163" s="4"/>
      <c r="V163" s="11"/>
      <c r="W163" s="234">
        <v>159</v>
      </c>
      <c r="X163" s="234">
        <v>159</v>
      </c>
      <c r="Y163" s="4"/>
      <c r="Z163" s="70"/>
      <c r="AA163" s="70"/>
      <c r="AB163" s="70"/>
      <c r="AC163" s="70"/>
      <c r="AD163" s="70"/>
      <c r="AE163" s="246"/>
      <c r="AG163" s="4"/>
      <c r="AH163" s="149"/>
      <c r="AI163" s="155">
        <v>159</v>
      </c>
      <c r="AJ163" s="149"/>
      <c r="AK163" s="149"/>
    </row>
    <row r="164" spans="2:37" ht="27" customHeight="1" x14ac:dyDescent="0.2">
      <c r="B164" s="4"/>
      <c r="C164" s="149"/>
      <c r="D164" s="224"/>
      <c r="E164" s="226" t="s">
        <v>220</v>
      </c>
      <c r="F164" s="239" t="s">
        <v>575</v>
      </c>
      <c r="G164" s="4"/>
      <c r="H164" s="4"/>
      <c r="I164" s="4" t="s">
        <v>315</v>
      </c>
      <c r="J164" s="4"/>
      <c r="K164" s="4"/>
      <c r="L164" s="4"/>
      <c r="M164" s="4"/>
      <c r="N164" s="4"/>
      <c r="O164" s="154"/>
      <c r="P164" s="4"/>
      <c r="Q164" s="172"/>
      <c r="R164" s="4"/>
      <c r="S164" s="149"/>
      <c r="T164" s="4"/>
      <c r="U164" s="4"/>
      <c r="V164" s="11"/>
      <c r="W164" s="234">
        <v>160</v>
      </c>
      <c r="X164" s="234">
        <v>160</v>
      </c>
      <c r="Y164" s="4"/>
      <c r="Z164" s="70"/>
      <c r="AA164" s="70"/>
      <c r="AB164" s="70"/>
      <c r="AC164" s="70"/>
      <c r="AD164" s="70"/>
      <c r="AE164" s="246"/>
      <c r="AG164" s="4"/>
      <c r="AH164" s="149"/>
      <c r="AI164" s="155">
        <v>160</v>
      </c>
      <c r="AJ164" s="149"/>
      <c r="AK164" s="149"/>
    </row>
    <row r="165" spans="2:37" ht="27" customHeight="1" x14ac:dyDescent="0.2">
      <c r="B165" s="4"/>
      <c r="C165" s="149"/>
      <c r="D165" s="224"/>
      <c r="E165" s="226" t="s">
        <v>221</v>
      </c>
      <c r="F165" s="239" t="s">
        <v>575</v>
      </c>
      <c r="G165" s="4"/>
      <c r="H165" s="4"/>
      <c r="I165" s="4" t="s">
        <v>315</v>
      </c>
      <c r="J165" s="4"/>
      <c r="K165" s="4"/>
      <c r="L165" s="4"/>
      <c r="M165" s="4"/>
      <c r="N165" s="4"/>
      <c r="O165" s="154"/>
      <c r="P165" s="4"/>
      <c r="Q165" s="172"/>
      <c r="R165" s="4"/>
      <c r="S165" s="149"/>
      <c r="T165" s="4"/>
      <c r="U165" s="4"/>
      <c r="V165" s="11"/>
      <c r="W165" s="234">
        <v>161</v>
      </c>
      <c r="X165" s="234">
        <v>161</v>
      </c>
      <c r="Y165" s="4"/>
      <c r="Z165" s="70"/>
      <c r="AA165" s="70"/>
      <c r="AB165" s="70"/>
      <c r="AC165" s="70"/>
      <c r="AD165" s="70"/>
      <c r="AE165" s="246"/>
      <c r="AG165" s="4"/>
      <c r="AH165" s="149"/>
      <c r="AI165" s="155">
        <v>161</v>
      </c>
      <c r="AJ165" s="149"/>
      <c r="AK165" s="149"/>
    </row>
    <row r="166" spans="2:37" ht="27" customHeight="1" x14ac:dyDescent="0.2">
      <c r="B166" s="4"/>
      <c r="C166" s="149"/>
      <c r="D166" s="224"/>
      <c r="E166" s="226" t="s">
        <v>222</v>
      </c>
      <c r="F166" s="239" t="s">
        <v>575</v>
      </c>
      <c r="G166" s="4"/>
      <c r="H166" s="4"/>
      <c r="I166" s="4" t="s">
        <v>315</v>
      </c>
      <c r="J166" s="4"/>
      <c r="K166" s="4"/>
      <c r="L166" s="4"/>
      <c r="M166" s="4"/>
      <c r="N166" s="4"/>
      <c r="O166" s="154"/>
      <c r="P166" s="4"/>
      <c r="Q166" s="172"/>
      <c r="R166" s="4"/>
      <c r="S166" s="149"/>
      <c r="T166" s="4"/>
      <c r="U166" s="4"/>
      <c r="V166" s="11"/>
      <c r="W166" s="234">
        <v>162</v>
      </c>
      <c r="X166" s="234">
        <v>162</v>
      </c>
      <c r="Y166" s="4"/>
      <c r="Z166" s="70"/>
      <c r="AA166" s="70"/>
      <c r="AB166" s="70"/>
      <c r="AC166" s="70"/>
      <c r="AD166" s="70"/>
      <c r="AE166" s="246"/>
      <c r="AG166" s="4"/>
      <c r="AH166" s="149"/>
      <c r="AI166" s="155">
        <v>162</v>
      </c>
      <c r="AJ166" s="149"/>
      <c r="AK166" s="149"/>
    </row>
    <row r="167" spans="2:37" ht="27" customHeight="1" x14ac:dyDescent="0.2">
      <c r="B167" s="4"/>
      <c r="C167" s="149"/>
      <c r="D167" s="224"/>
      <c r="E167" s="226" t="s">
        <v>224</v>
      </c>
      <c r="F167" s="239" t="s">
        <v>575</v>
      </c>
      <c r="G167" s="4"/>
      <c r="H167" s="4"/>
      <c r="I167" s="4" t="s">
        <v>315</v>
      </c>
      <c r="J167" s="4"/>
      <c r="K167" s="4"/>
      <c r="L167" s="4"/>
      <c r="M167" s="4"/>
      <c r="N167" s="4"/>
      <c r="O167" s="154"/>
      <c r="P167" s="4"/>
      <c r="Q167" s="172"/>
      <c r="R167" s="4"/>
      <c r="S167" s="149"/>
      <c r="T167" s="4"/>
      <c r="U167" s="4"/>
      <c r="V167" s="11"/>
      <c r="W167" s="234">
        <v>163</v>
      </c>
      <c r="X167" s="234">
        <v>163</v>
      </c>
      <c r="Y167" s="4"/>
      <c r="Z167" s="70"/>
      <c r="AA167" s="70"/>
      <c r="AB167" s="70"/>
      <c r="AC167" s="70"/>
      <c r="AD167" s="70"/>
      <c r="AE167" s="246"/>
      <c r="AG167" s="4"/>
      <c r="AH167" s="149"/>
      <c r="AI167" s="155">
        <v>163</v>
      </c>
      <c r="AJ167" s="149"/>
      <c r="AK167" s="149"/>
    </row>
    <row r="168" spans="2:37" ht="27" customHeight="1" x14ac:dyDescent="0.2">
      <c r="B168" s="4"/>
      <c r="C168" s="149"/>
      <c r="D168" s="224"/>
      <c r="E168" s="226" t="s">
        <v>225</v>
      </c>
      <c r="F168" s="239" t="s">
        <v>575</v>
      </c>
      <c r="G168" s="4"/>
      <c r="H168" s="4"/>
      <c r="I168" s="4" t="s">
        <v>315</v>
      </c>
      <c r="J168" s="4"/>
      <c r="K168" s="4"/>
      <c r="L168" s="4"/>
      <c r="M168" s="4"/>
      <c r="N168" s="4"/>
      <c r="O168" s="154"/>
      <c r="P168" s="4"/>
      <c r="Q168" s="172"/>
      <c r="R168" s="4"/>
      <c r="S168" s="149"/>
      <c r="T168" s="4"/>
      <c r="U168" s="4"/>
      <c r="V168" s="11"/>
      <c r="W168" s="234">
        <v>164</v>
      </c>
      <c r="X168" s="234">
        <v>164</v>
      </c>
      <c r="Y168" s="4"/>
      <c r="Z168" s="70"/>
      <c r="AA168" s="70"/>
      <c r="AB168" s="70"/>
      <c r="AC168" s="70"/>
      <c r="AD168" s="70"/>
      <c r="AE168" s="246"/>
      <c r="AG168" s="4"/>
      <c r="AH168" s="149"/>
      <c r="AI168" s="155">
        <v>164</v>
      </c>
      <c r="AJ168" s="149"/>
      <c r="AK168" s="149"/>
    </row>
    <row r="169" spans="2:37" ht="27" customHeight="1" x14ac:dyDescent="0.2">
      <c r="B169" s="4"/>
      <c r="C169" s="149"/>
      <c r="D169" s="224"/>
      <c r="E169" s="226" t="s">
        <v>226</v>
      </c>
      <c r="F169" s="239" t="s">
        <v>575</v>
      </c>
      <c r="G169" s="4"/>
      <c r="H169" s="4"/>
      <c r="I169" s="4" t="s">
        <v>315</v>
      </c>
      <c r="J169" s="4"/>
      <c r="K169" s="4"/>
      <c r="L169" s="4"/>
      <c r="M169" s="4"/>
      <c r="N169" s="4"/>
      <c r="O169" s="154"/>
      <c r="P169" s="4"/>
      <c r="Q169" s="172"/>
      <c r="R169" s="4"/>
      <c r="S169" s="149"/>
      <c r="T169" s="4"/>
      <c r="U169" s="4"/>
      <c r="V169" s="11"/>
      <c r="W169" s="234">
        <v>165</v>
      </c>
      <c r="X169" s="234">
        <v>165</v>
      </c>
      <c r="Y169" s="4"/>
      <c r="Z169" s="70"/>
      <c r="AA169" s="70"/>
      <c r="AB169" s="70"/>
      <c r="AC169" s="70"/>
      <c r="AD169" s="70"/>
      <c r="AE169" s="246"/>
      <c r="AG169" s="4"/>
      <c r="AH169" s="149"/>
      <c r="AI169" s="155">
        <v>165</v>
      </c>
      <c r="AJ169" s="149"/>
      <c r="AK169" s="149"/>
    </row>
    <row r="170" spans="2:37" ht="27" customHeight="1" x14ac:dyDescent="0.2">
      <c r="B170" s="4"/>
      <c r="C170" s="149"/>
      <c r="D170" s="224"/>
      <c r="E170" s="226" t="s">
        <v>227</v>
      </c>
      <c r="F170" s="239" t="s">
        <v>575</v>
      </c>
      <c r="G170" s="4"/>
      <c r="H170" s="4"/>
      <c r="I170" s="4" t="s">
        <v>315</v>
      </c>
      <c r="J170" s="4"/>
      <c r="K170" s="4"/>
      <c r="L170" s="4"/>
      <c r="M170" s="4"/>
      <c r="N170" s="4"/>
      <c r="O170" s="154"/>
      <c r="P170" s="4"/>
      <c r="Q170" s="172"/>
      <c r="R170" s="4"/>
      <c r="S170" s="149"/>
      <c r="T170" s="4"/>
      <c r="U170" s="4"/>
      <c r="V170" s="11"/>
      <c r="W170" s="234">
        <v>166</v>
      </c>
      <c r="X170" s="234">
        <v>166</v>
      </c>
      <c r="Y170" s="4"/>
      <c r="Z170" s="70"/>
      <c r="AA170" s="70"/>
      <c r="AB170" s="70"/>
      <c r="AC170" s="70"/>
      <c r="AD170" s="70"/>
      <c r="AE170" s="246"/>
      <c r="AG170" s="4"/>
      <c r="AH170" s="149"/>
      <c r="AI170" s="155">
        <v>166</v>
      </c>
      <c r="AJ170" s="149"/>
      <c r="AK170" s="149"/>
    </row>
    <row r="171" spans="2:37" ht="27" customHeight="1" x14ac:dyDescent="0.2">
      <c r="B171" s="4"/>
      <c r="C171" s="149"/>
      <c r="D171" s="224"/>
      <c r="E171" s="226" t="s">
        <v>228</v>
      </c>
      <c r="F171" s="239" t="s">
        <v>575</v>
      </c>
      <c r="G171" s="4"/>
      <c r="H171" s="4"/>
      <c r="I171" s="4" t="s">
        <v>315</v>
      </c>
      <c r="J171" s="4"/>
      <c r="K171" s="4"/>
      <c r="L171" s="4"/>
      <c r="M171" s="4"/>
      <c r="N171" s="4"/>
      <c r="O171" s="154"/>
      <c r="P171" s="4"/>
      <c r="Q171" s="172"/>
      <c r="R171" s="4"/>
      <c r="S171" s="149"/>
      <c r="T171" s="4"/>
      <c r="U171" s="4"/>
      <c r="V171" s="11"/>
      <c r="W171" s="234">
        <v>167</v>
      </c>
      <c r="X171" s="234">
        <v>167</v>
      </c>
      <c r="Y171" s="4"/>
      <c r="Z171" s="70"/>
      <c r="AA171" s="70"/>
      <c r="AB171" s="70"/>
      <c r="AC171" s="70"/>
      <c r="AD171" s="70"/>
      <c r="AE171" s="246"/>
      <c r="AG171" s="4"/>
      <c r="AH171" s="149"/>
      <c r="AI171" s="155">
        <v>167</v>
      </c>
      <c r="AJ171" s="149"/>
      <c r="AK171" s="149"/>
    </row>
    <row r="172" spans="2:37" ht="27" customHeight="1" x14ac:dyDescent="0.2">
      <c r="B172" s="4"/>
      <c r="C172" s="149"/>
      <c r="D172" s="224"/>
      <c r="E172" s="226" t="s">
        <v>229</v>
      </c>
      <c r="F172" s="239" t="s">
        <v>575</v>
      </c>
      <c r="G172" s="4"/>
      <c r="H172" s="4"/>
      <c r="I172" s="4" t="s">
        <v>315</v>
      </c>
      <c r="J172" s="4"/>
      <c r="K172" s="4"/>
      <c r="L172" s="4"/>
      <c r="M172" s="4"/>
      <c r="N172" s="4"/>
      <c r="O172" s="154"/>
      <c r="P172" s="4"/>
      <c r="Q172" s="172"/>
      <c r="R172" s="4"/>
      <c r="S172" s="149"/>
      <c r="T172" s="4"/>
      <c r="U172" s="4"/>
      <c r="V172" s="11"/>
      <c r="W172" s="234">
        <v>168</v>
      </c>
      <c r="X172" s="234">
        <v>168</v>
      </c>
      <c r="Y172" s="4"/>
      <c r="Z172" s="70"/>
      <c r="AA172" s="70"/>
      <c r="AB172" s="70"/>
      <c r="AC172" s="70"/>
      <c r="AD172" s="70"/>
      <c r="AE172" s="246"/>
      <c r="AG172" s="4"/>
      <c r="AH172" s="149"/>
      <c r="AI172" s="155">
        <v>168</v>
      </c>
      <c r="AJ172" s="149"/>
      <c r="AK172" s="149"/>
    </row>
    <row r="173" spans="2:37" ht="27" customHeight="1" x14ac:dyDescent="0.2">
      <c r="B173" s="4"/>
      <c r="C173" s="149"/>
      <c r="D173" s="224"/>
      <c r="E173" s="226" t="s">
        <v>230</v>
      </c>
      <c r="F173" s="239" t="s">
        <v>575</v>
      </c>
      <c r="G173" s="4"/>
      <c r="H173" s="4"/>
      <c r="I173" s="4" t="s">
        <v>315</v>
      </c>
      <c r="J173" s="4"/>
      <c r="K173" s="4"/>
      <c r="L173" s="4"/>
      <c r="M173" s="4"/>
      <c r="N173" s="4"/>
      <c r="O173" s="154"/>
      <c r="P173" s="4"/>
      <c r="Q173" s="172"/>
      <c r="R173" s="4"/>
      <c r="S173" s="149"/>
      <c r="T173" s="4"/>
      <c r="U173" s="4"/>
      <c r="V173" s="11"/>
      <c r="W173" s="234">
        <v>169</v>
      </c>
      <c r="X173" s="234">
        <v>169</v>
      </c>
      <c r="Y173" s="4"/>
      <c r="Z173" s="70"/>
      <c r="AA173" s="70"/>
      <c r="AB173" s="70"/>
      <c r="AC173" s="70"/>
      <c r="AD173" s="70"/>
      <c r="AE173" s="246"/>
      <c r="AG173" s="4"/>
      <c r="AH173" s="149"/>
      <c r="AI173" s="155">
        <v>169</v>
      </c>
      <c r="AJ173" s="149"/>
      <c r="AK173" s="149"/>
    </row>
    <row r="174" spans="2:37" ht="27" customHeight="1" x14ac:dyDescent="0.2">
      <c r="B174" s="4"/>
      <c r="C174" s="149"/>
      <c r="D174" s="224"/>
      <c r="E174" s="226" t="s">
        <v>231</v>
      </c>
      <c r="F174" s="239" t="s">
        <v>575</v>
      </c>
      <c r="G174" s="4"/>
      <c r="H174" s="4"/>
      <c r="I174" s="4" t="s">
        <v>315</v>
      </c>
      <c r="J174" s="4"/>
      <c r="K174" s="4"/>
      <c r="L174" s="4"/>
      <c r="M174" s="4"/>
      <c r="N174" s="4"/>
      <c r="O174" s="154"/>
      <c r="P174" s="4"/>
      <c r="Q174" s="172"/>
      <c r="R174" s="4"/>
      <c r="S174" s="149"/>
      <c r="T174" s="4"/>
      <c r="U174" s="4"/>
      <c r="V174" s="11"/>
      <c r="W174" s="234">
        <v>170</v>
      </c>
      <c r="X174" s="234">
        <v>170</v>
      </c>
      <c r="Y174" s="4"/>
      <c r="Z174" s="70"/>
      <c r="AA174" s="70"/>
      <c r="AB174" s="70"/>
      <c r="AC174" s="70"/>
      <c r="AD174" s="70"/>
      <c r="AE174" s="246"/>
      <c r="AG174" s="4"/>
      <c r="AH174" s="149"/>
      <c r="AI174" s="155">
        <v>170</v>
      </c>
      <c r="AJ174" s="149"/>
      <c r="AK174" s="149"/>
    </row>
    <row r="175" spans="2:37" ht="27" customHeight="1" x14ac:dyDescent="0.2">
      <c r="B175" s="4"/>
      <c r="C175" s="149"/>
      <c r="D175" s="224"/>
      <c r="E175" s="226" t="s">
        <v>232</v>
      </c>
      <c r="F175" s="239" t="s">
        <v>575</v>
      </c>
      <c r="G175" s="4"/>
      <c r="H175" s="4"/>
      <c r="I175" s="4" t="s">
        <v>315</v>
      </c>
      <c r="J175" s="4"/>
      <c r="K175" s="4"/>
      <c r="L175" s="4"/>
      <c r="M175" s="4"/>
      <c r="N175" s="4"/>
      <c r="O175" s="154"/>
      <c r="P175" s="4"/>
      <c r="Q175" s="172"/>
      <c r="R175" s="4"/>
      <c r="S175" s="149"/>
      <c r="T175" s="4"/>
      <c r="U175" s="4"/>
      <c r="V175" s="11"/>
      <c r="W175" s="234">
        <v>171</v>
      </c>
      <c r="X175" s="234">
        <v>171</v>
      </c>
      <c r="Y175" s="4"/>
      <c r="Z175" s="70"/>
      <c r="AA175" s="70"/>
      <c r="AB175" s="70"/>
      <c r="AC175" s="70"/>
      <c r="AD175" s="70"/>
      <c r="AE175" s="246"/>
      <c r="AG175" s="4"/>
      <c r="AH175" s="149"/>
      <c r="AI175" s="155">
        <v>171</v>
      </c>
      <c r="AJ175" s="149"/>
      <c r="AK175" s="149"/>
    </row>
    <row r="176" spans="2:37" ht="27" customHeight="1" x14ac:dyDescent="0.2">
      <c r="B176" s="4"/>
      <c r="C176" s="149"/>
      <c r="D176" s="224"/>
      <c r="E176" s="226" t="s">
        <v>233</v>
      </c>
      <c r="F176" s="239" t="s">
        <v>575</v>
      </c>
      <c r="G176" s="4"/>
      <c r="H176" s="4"/>
      <c r="I176" s="4" t="s">
        <v>315</v>
      </c>
      <c r="J176" s="4"/>
      <c r="K176" s="4"/>
      <c r="L176" s="4"/>
      <c r="M176" s="4"/>
      <c r="N176" s="4"/>
      <c r="O176" s="154"/>
      <c r="P176" s="4"/>
      <c r="Q176" s="172"/>
      <c r="R176" s="4"/>
      <c r="S176" s="149"/>
      <c r="T176" s="4"/>
      <c r="U176" s="4"/>
      <c r="V176" s="11"/>
      <c r="W176" s="234">
        <v>172</v>
      </c>
      <c r="X176" s="234">
        <v>172</v>
      </c>
      <c r="Y176" s="4"/>
      <c r="Z176" s="70"/>
      <c r="AA176" s="70"/>
      <c r="AB176" s="70"/>
      <c r="AC176" s="70"/>
      <c r="AD176" s="70"/>
      <c r="AE176" s="246"/>
      <c r="AG176" s="4"/>
      <c r="AH176" s="149"/>
      <c r="AI176" s="155">
        <v>172</v>
      </c>
      <c r="AJ176" s="149"/>
      <c r="AK176" s="149"/>
    </row>
    <row r="177" spans="2:37" ht="27" customHeight="1" x14ac:dyDescent="0.2">
      <c r="B177" s="4"/>
      <c r="C177" s="149"/>
      <c r="D177" s="224"/>
      <c r="E177" s="226" t="s">
        <v>235</v>
      </c>
      <c r="F177" s="239" t="s">
        <v>575</v>
      </c>
      <c r="G177" s="4"/>
      <c r="H177" s="4"/>
      <c r="I177" s="4" t="s">
        <v>315</v>
      </c>
      <c r="J177" s="4"/>
      <c r="K177" s="4"/>
      <c r="L177" s="4"/>
      <c r="M177" s="4"/>
      <c r="N177" s="4"/>
      <c r="O177" s="154"/>
      <c r="P177" s="4"/>
      <c r="Q177" s="172"/>
      <c r="R177" s="4"/>
      <c r="S177" s="149"/>
      <c r="T177" s="4"/>
      <c r="U177" s="4"/>
      <c r="V177" s="11"/>
      <c r="W177" s="234">
        <v>173</v>
      </c>
      <c r="X177" s="234">
        <v>173</v>
      </c>
      <c r="Y177" s="4"/>
      <c r="Z177" s="70"/>
      <c r="AA177" s="70"/>
      <c r="AB177" s="70"/>
      <c r="AC177" s="70"/>
      <c r="AD177" s="70"/>
      <c r="AE177" s="246"/>
      <c r="AG177" s="4"/>
      <c r="AH177" s="149"/>
      <c r="AI177" s="155">
        <v>173</v>
      </c>
      <c r="AJ177" s="149"/>
      <c r="AK177" s="149"/>
    </row>
    <row r="178" spans="2:37" ht="27" customHeight="1" x14ac:dyDescent="0.2">
      <c r="B178" s="4"/>
      <c r="C178" s="149"/>
      <c r="D178" s="224"/>
      <c r="E178" s="226" t="s">
        <v>236</v>
      </c>
      <c r="F178" s="239" t="s">
        <v>575</v>
      </c>
      <c r="G178" s="4"/>
      <c r="H178" s="4"/>
      <c r="I178" s="4" t="s">
        <v>315</v>
      </c>
      <c r="J178" s="4"/>
      <c r="K178" s="4"/>
      <c r="L178" s="4"/>
      <c r="M178" s="4"/>
      <c r="N178" s="4"/>
      <c r="O178" s="154"/>
      <c r="P178" s="4"/>
      <c r="Q178" s="172"/>
      <c r="R178" s="4"/>
      <c r="S178" s="149"/>
      <c r="T178" s="4"/>
      <c r="U178" s="4"/>
      <c r="V178" s="11"/>
      <c r="W178" s="234">
        <v>174</v>
      </c>
      <c r="X178" s="234">
        <v>174</v>
      </c>
      <c r="Y178" s="4"/>
      <c r="Z178" s="70"/>
      <c r="AA178" s="70"/>
      <c r="AB178" s="70"/>
      <c r="AC178" s="70"/>
      <c r="AD178" s="70"/>
      <c r="AE178" s="246"/>
      <c r="AG178" s="4"/>
      <c r="AH178" s="149"/>
      <c r="AI178" s="155">
        <v>174</v>
      </c>
      <c r="AJ178" s="149"/>
      <c r="AK178" s="149"/>
    </row>
    <row r="179" spans="2:37" ht="27" customHeight="1" x14ac:dyDescent="0.2">
      <c r="B179" s="4"/>
      <c r="C179" s="149"/>
      <c r="D179" s="224"/>
      <c r="E179" s="226" t="s">
        <v>237</v>
      </c>
      <c r="F179" s="239" t="s">
        <v>575</v>
      </c>
      <c r="G179" s="4"/>
      <c r="H179" s="4"/>
      <c r="I179" s="4" t="s">
        <v>315</v>
      </c>
      <c r="J179" s="4"/>
      <c r="K179" s="4"/>
      <c r="L179" s="4"/>
      <c r="M179" s="4"/>
      <c r="N179" s="4"/>
      <c r="O179" s="154"/>
      <c r="P179" s="4"/>
      <c r="Q179" s="172"/>
      <c r="R179" s="4"/>
      <c r="S179" s="149"/>
      <c r="T179" s="4"/>
      <c r="U179" s="4"/>
      <c r="V179" s="11"/>
      <c r="W179" s="234">
        <v>175</v>
      </c>
      <c r="X179" s="234">
        <v>175</v>
      </c>
      <c r="Y179" s="4"/>
      <c r="Z179" s="70"/>
      <c r="AA179" s="70"/>
      <c r="AB179" s="70"/>
      <c r="AC179" s="70"/>
      <c r="AD179" s="70"/>
      <c r="AE179" s="246"/>
      <c r="AG179" s="4"/>
      <c r="AH179" s="149"/>
      <c r="AI179" s="155">
        <v>175</v>
      </c>
      <c r="AJ179" s="149"/>
      <c r="AK179" s="149"/>
    </row>
    <row r="180" spans="2:37" ht="27" customHeight="1" x14ac:dyDescent="0.2">
      <c r="B180" s="4"/>
      <c r="C180" s="149"/>
      <c r="D180" s="224"/>
      <c r="E180" s="226" t="s">
        <v>238</v>
      </c>
      <c r="F180" s="239" t="s">
        <v>575</v>
      </c>
      <c r="G180" s="4"/>
      <c r="H180" s="4"/>
      <c r="I180" s="4" t="s">
        <v>315</v>
      </c>
      <c r="J180" s="4"/>
      <c r="K180" s="4"/>
      <c r="L180" s="4"/>
      <c r="M180" s="4"/>
      <c r="N180" s="4"/>
      <c r="O180" s="154"/>
      <c r="P180" s="4"/>
      <c r="Q180" s="172"/>
      <c r="R180" s="4"/>
      <c r="S180" s="149"/>
      <c r="T180" s="4"/>
      <c r="U180" s="4"/>
      <c r="V180" s="11"/>
      <c r="W180" s="234">
        <v>176</v>
      </c>
      <c r="X180" s="234">
        <v>176</v>
      </c>
      <c r="Y180" s="4"/>
      <c r="Z180" s="70"/>
      <c r="AA180" s="70"/>
      <c r="AB180" s="70"/>
      <c r="AC180" s="70"/>
      <c r="AD180" s="70"/>
      <c r="AE180" s="246"/>
      <c r="AG180" s="4"/>
      <c r="AH180" s="149"/>
      <c r="AI180" s="155">
        <v>176</v>
      </c>
      <c r="AJ180" s="149"/>
      <c r="AK180" s="149"/>
    </row>
    <row r="181" spans="2:37" ht="27" customHeight="1" x14ac:dyDescent="0.2">
      <c r="B181" s="4"/>
      <c r="C181" s="149"/>
      <c r="D181" s="224"/>
      <c r="E181" s="226" t="s">
        <v>239</v>
      </c>
      <c r="F181" s="239" t="s">
        <v>575</v>
      </c>
      <c r="G181" s="4"/>
      <c r="H181" s="4"/>
      <c r="I181" s="4" t="s">
        <v>315</v>
      </c>
      <c r="J181" s="4"/>
      <c r="K181" s="4"/>
      <c r="L181" s="4"/>
      <c r="M181" s="4"/>
      <c r="N181" s="4"/>
      <c r="O181" s="154"/>
      <c r="P181" s="4"/>
      <c r="Q181" s="172"/>
      <c r="R181" s="4"/>
      <c r="S181" s="149"/>
      <c r="T181" s="4"/>
      <c r="U181" s="4"/>
      <c r="V181" s="11"/>
      <c r="W181" s="234">
        <v>177</v>
      </c>
      <c r="X181" s="234">
        <v>177</v>
      </c>
      <c r="Y181" s="4"/>
      <c r="Z181" s="70"/>
      <c r="AA181" s="70"/>
      <c r="AB181" s="70"/>
      <c r="AC181" s="70"/>
      <c r="AD181" s="70"/>
      <c r="AE181" s="246"/>
      <c r="AG181" s="4"/>
      <c r="AH181" s="149"/>
      <c r="AI181" s="155">
        <v>177</v>
      </c>
      <c r="AJ181" s="149"/>
      <c r="AK181" s="149"/>
    </row>
    <row r="182" spans="2:37" ht="27" customHeight="1" x14ac:dyDescent="0.2">
      <c r="B182" s="4"/>
      <c r="C182" s="149"/>
      <c r="D182" s="224"/>
      <c r="E182" s="226" t="s">
        <v>240</v>
      </c>
      <c r="F182" s="239" t="s">
        <v>575</v>
      </c>
      <c r="G182" s="4"/>
      <c r="H182" s="4"/>
      <c r="I182" s="4" t="s">
        <v>315</v>
      </c>
      <c r="J182" s="4"/>
      <c r="K182" s="4"/>
      <c r="L182" s="4"/>
      <c r="M182" s="4"/>
      <c r="N182" s="4"/>
      <c r="O182" s="154"/>
      <c r="P182" s="4"/>
      <c r="Q182" s="172"/>
      <c r="R182" s="4"/>
      <c r="S182" s="149"/>
      <c r="T182" s="4"/>
      <c r="U182" s="4"/>
      <c r="V182" s="11"/>
      <c r="W182" s="234">
        <v>178</v>
      </c>
      <c r="X182" s="234">
        <v>178</v>
      </c>
      <c r="Y182" s="4"/>
      <c r="Z182" s="70"/>
      <c r="AA182" s="70"/>
      <c r="AB182" s="70"/>
      <c r="AC182" s="70"/>
      <c r="AD182" s="70"/>
      <c r="AE182" s="246"/>
      <c r="AG182" s="4"/>
      <c r="AH182" s="149"/>
      <c r="AI182" s="155">
        <v>178</v>
      </c>
      <c r="AJ182" s="149"/>
      <c r="AK182" s="149"/>
    </row>
    <row r="183" spans="2:37" ht="27" customHeight="1" x14ac:dyDescent="0.2">
      <c r="B183" s="4"/>
      <c r="C183" s="149"/>
      <c r="D183" s="224"/>
      <c r="E183" s="226" t="s">
        <v>241</v>
      </c>
      <c r="F183" s="239" t="s">
        <v>575</v>
      </c>
      <c r="G183" s="4"/>
      <c r="H183" s="4"/>
      <c r="I183" s="4" t="s">
        <v>315</v>
      </c>
      <c r="J183" s="4"/>
      <c r="K183" s="4"/>
      <c r="L183" s="4"/>
      <c r="M183" s="4"/>
      <c r="N183" s="4"/>
      <c r="O183" s="154"/>
      <c r="P183" s="4"/>
      <c r="Q183" s="172"/>
      <c r="R183" s="4"/>
      <c r="S183" s="149"/>
      <c r="T183" s="4"/>
      <c r="U183" s="4"/>
      <c r="V183" s="11"/>
      <c r="W183" s="234">
        <v>179</v>
      </c>
      <c r="X183" s="234">
        <v>179</v>
      </c>
      <c r="Y183" s="4"/>
      <c r="Z183" s="70"/>
      <c r="AA183" s="70"/>
      <c r="AB183" s="70"/>
      <c r="AC183" s="70"/>
      <c r="AD183" s="70"/>
      <c r="AE183" s="246"/>
      <c r="AG183" s="4"/>
      <c r="AH183" s="149"/>
      <c r="AI183" s="155">
        <v>179</v>
      </c>
      <c r="AJ183" s="149"/>
      <c r="AK183" s="149"/>
    </row>
    <row r="184" spans="2:37" ht="27" customHeight="1" x14ac:dyDescent="0.2">
      <c r="B184" s="4"/>
      <c r="C184" s="149"/>
      <c r="D184" s="224"/>
      <c r="E184" s="226" t="s">
        <v>242</v>
      </c>
      <c r="F184" s="239" t="s">
        <v>575</v>
      </c>
      <c r="G184" s="4"/>
      <c r="H184" s="4"/>
      <c r="I184" s="4" t="s">
        <v>315</v>
      </c>
      <c r="J184" s="4"/>
      <c r="K184" s="4"/>
      <c r="L184" s="4"/>
      <c r="M184" s="4"/>
      <c r="N184" s="4"/>
      <c r="O184" s="154"/>
      <c r="P184" s="4"/>
      <c r="Q184" s="172"/>
      <c r="R184" s="4"/>
      <c r="S184" s="149"/>
      <c r="T184" s="4"/>
      <c r="U184" s="4"/>
      <c r="V184" s="11"/>
      <c r="W184" s="234">
        <v>180</v>
      </c>
      <c r="X184" s="234">
        <v>180</v>
      </c>
      <c r="Y184" s="4"/>
      <c r="Z184" s="70"/>
      <c r="AA184" s="70"/>
      <c r="AB184" s="70"/>
      <c r="AC184" s="70"/>
      <c r="AD184" s="70"/>
      <c r="AE184" s="246"/>
      <c r="AG184" s="4"/>
      <c r="AH184" s="149"/>
      <c r="AI184" s="155">
        <v>180</v>
      </c>
      <c r="AJ184" s="149"/>
      <c r="AK184" s="149"/>
    </row>
    <row r="185" spans="2:37" ht="27" customHeight="1" x14ac:dyDescent="0.2">
      <c r="B185" s="4"/>
      <c r="C185" s="149"/>
      <c r="D185" s="224"/>
      <c r="E185" s="226" t="s">
        <v>243</v>
      </c>
      <c r="F185" s="239" t="s">
        <v>575</v>
      </c>
      <c r="G185" s="4"/>
      <c r="H185" s="4"/>
      <c r="I185" s="4" t="s">
        <v>315</v>
      </c>
      <c r="J185" s="4"/>
      <c r="K185" s="4"/>
      <c r="L185" s="4"/>
      <c r="M185" s="4"/>
      <c r="N185" s="4"/>
      <c r="O185" s="154"/>
      <c r="P185" s="4"/>
      <c r="Q185" s="172"/>
      <c r="R185" s="4"/>
      <c r="S185" s="149"/>
      <c r="T185" s="4"/>
      <c r="U185" s="4"/>
      <c r="V185" s="11"/>
      <c r="W185" s="234">
        <v>181</v>
      </c>
      <c r="X185" s="234">
        <v>181</v>
      </c>
      <c r="Y185" s="4"/>
      <c r="Z185" s="70"/>
      <c r="AA185" s="70"/>
      <c r="AB185" s="70"/>
      <c r="AC185" s="70"/>
      <c r="AD185" s="70"/>
      <c r="AE185" s="246"/>
      <c r="AG185" s="4"/>
      <c r="AH185" s="149"/>
      <c r="AI185" s="155">
        <v>181</v>
      </c>
      <c r="AJ185" s="149"/>
      <c r="AK185" s="149"/>
    </row>
    <row r="186" spans="2:37" ht="27" customHeight="1" x14ac:dyDescent="0.2">
      <c r="B186" s="4"/>
      <c r="C186" s="149"/>
      <c r="D186" s="224"/>
      <c r="E186" s="226" t="s">
        <v>244</v>
      </c>
      <c r="F186" s="239" t="s">
        <v>575</v>
      </c>
      <c r="G186" s="4"/>
      <c r="H186" s="4"/>
      <c r="I186" s="4" t="s">
        <v>315</v>
      </c>
      <c r="J186" s="4"/>
      <c r="K186" s="4"/>
      <c r="L186" s="4"/>
      <c r="M186" s="4"/>
      <c r="N186" s="4"/>
      <c r="O186" s="154"/>
      <c r="P186" s="4"/>
      <c r="Q186" s="172"/>
      <c r="R186" s="4"/>
      <c r="S186" s="149"/>
      <c r="T186" s="4"/>
      <c r="U186" s="4"/>
      <c r="V186" s="11"/>
      <c r="W186" s="234">
        <v>182</v>
      </c>
      <c r="X186" s="234">
        <v>182</v>
      </c>
      <c r="Y186" s="4"/>
      <c r="Z186" s="70"/>
      <c r="AA186" s="70"/>
      <c r="AB186" s="70"/>
      <c r="AC186" s="70"/>
      <c r="AD186" s="70"/>
      <c r="AE186" s="246"/>
      <c r="AG186" s="4"/>
      <c r="AH186" s="149"/>
      <c r="AI186" s="155">
        <v>182</v>
      </c>
      <c r="AJ186" s="149"/>
      <c r="AK186" s="149"/>
    </row>
    <row r="187" spans="2:37" ht="27" customHeight="1" x14ac:dyDescent="0.2">
      <c r="B187" s="4"/>
      <c r="C187" s="149"/>
      <c r="D187" s="224"/>
      <c r="E187" s="226" t="s">
        <v>245</v>
      </c>
      <c r="F187" s="239" t="s">
        <v>575</v>
      </c>
      <c r="G187" s="4"/>
      <c r="H187" s="4"/>
      <c r="I187" s="4" t="s">
        <v>315</v>
      </c>
      <c r="J187" s="4"/>
      <c r="K187" s="4"/>
      <c r="L187" s="4"/>
      <c r="M187" s="4"/>
      <c r="N187" s="4"/>
      <c r="O187" s="154"/>
      <c r="P187" s="4"/>
      <c r="Q187" s="172"/>
      <c r="R187" s="4"/>
      <c r="S187" s="149"/>
      <c r="T187" s="4"/>
      <c r="U187" s="4"/>
      <c r="V187" s="11"/>
      <c r="W187" s="234">
        <v>183</v>
      </c>
      <c r="X187" s="234">
        <v>183</v>
      </c>
      <c r="Y187" s="4"/>
      <c r="Z187" s="70"/>
      <c r="AA187" s="70"/>
      <c r="AB187" s="70"/>
      <c r="AC187" s="70"/>
      <c r="AD187" s="70"/>
      <c r="AE187" s="246"/>
      <c r="AG187" s="4"/>
      <c r="AH187" s="149"/>
      <c r="AI187" s="155">
        <v>183</v>
      </c>
      <c r="AJ187" s="149"/>
      <c r="AK187" s="149"/>
    </row>
    <row r="188" spans="2:37" ht="27" customHeight="1" x14ac:dyDescent="0.2">
      <c r="B188" s="4"/>
      <c r="C188" s="149"/>
      <c r="D188" s="224"/>
      <c r="E188" s="226" t="s">
        <v>246</v>
      </c>
      <c r="F188" s="239" t="s">
        <v>575</v>
      </c>
      <c r="G188" s="4"/>
      <c r="H188" s="4"/>
      <c r="I188" s="4" t="s">
        <v>315</v>
      </c>
      <c r="J188" s="4"/>
      <c r="K188" s="4"/>
      <c r="L188" s="4"/>
      <c r="M188" s="4"/>
      <c r="N188" s="4"/>
      <c r="O188" s="154"/>
      <c r="P188" s="4"/>
      <c r="Q188" s="172"/>
      <c r="R188" s="4"/>
      <c r="S188" s="149"/>
      <c r="T188" s="4"/>
      <c r="U188" s="4"/>
      <c r="V188" s="11"/>
      <c r="W188" s="234">
        <v>184</v>
      </c>
      <c r="X188" s="234">
        <v>184</v>
      </c>
      <c r="Y188" s="4"/>
      <c r="Z188" s="70"/>
      <c r="AA188" s="70"/>
      <c r="AB188" s="70"/>
      <c r="AC188" s="70"/>
      <c r="AD188" s="70"/>
      <c r="AE188" s="246"/>
      <c r="AG188" s="4"/>
      <c r="AH188" s="149"/>
      <c r="AI188" s="155">
        <v>184</v>
      </c>
      <c r="AJ188" s="149"/>
      <c r="AK188" s="149"/>
    </row>
    <row r="189" spans="2:37" ht="27" customHeight="1" x14ac:dyDescent="0.2">
      <c r="B189" s="4"/>
      <c r="C189" s="149"/>
      <c r="D189" s="224"/>
      <c r="E189" s="226" t="s">
        <v>248</v>
      </c>
      <c r="F189" s="239" t="s">
        <v>575</v>
      </c>
      <c r="G189" s="4"/>
      <c r="H189" s="4"/>
      <c r="I189" s="4" t="s">
        <v>315</v>
      </c>
      <c r="J189" s="4"/>
      <c r="K189" s="4"/>
      <c r="L189" s="4"/>
      <c r="M189" s="4"/>
      <c r="N189" s="4"/>
      <c r="O189" s="154"/>
      <c r="P189" s="4"/>
      <c r="Q189" s="172"/>
      <c r="R189" s="4"/>
      <c r="S189" s="149"/>
      <c r="T189" s="4"/>
      <c r="U189" s="4"/>
      <c r="V189" s="11"/>
      <c r="W189" s="234">
        <v>185</v>
      </c>
      <c r="X189" s="234">
        <v>185</v>
      </c>
      <c r="Y189" s="4"/>
      <c r="Z189" s="70"/>
      <c r="AA189" s="70"/>
      <c r="AB189" s="70"/>
      <c r="AC189" s="70"/>
      <c r="AD189" s="70"/>
      <c r="AE189" s="246"/>
      <c r="AG189" s="4"/>
      <c r="AH189" s="149"/>
      <c r="AI189" s="155">
        <v>185</v>
      </c>
      <c r="AJ189" s="149"/>
      <c r="AK189" s="149"/>
    </row>
    <row r="190" spans="2:37" ht="27" customHeight="1" x14ac:dyDescent="0.2">
      <c r="B190" s="4"/>
      <c r="C190" s="149"/>
      <c r="D190" s="224"/>
      <c r="E190" s="226" t="s">
        <v>249</v>
      </c>
      <c r="F190" s="239" t="s">
        <v>575</v>
      </c>
      <c r="G190" s="4"/>
      <c r="H190" s="4"/>
      <c r="I190" s="4" t="s">
        <v>315</v>
      </c>
      <c r="J190" s="4"/>
      <c r="K190" s="4"/>
      <c r="L190" s="4"/>
      <c r="M190" s="4"/>
      <c r="N190" s="4"/>
      <c r="O190" s="154"/>
      <c r="P190" s="4"/>
      <c r="Q190" s="172"/>
      <c r="R190" s="4"/>
      <c r="S190" s="149"/>
      <c r="T190" s="4"/>
      <c r="U190" s="4"/>
      <c r="V190" s="11"/>
      <c r="W190" s="234">
        <v>186</v>
      </c>
      <c r="X190" s="234">
        <v>186</v>
      </c>
      <c r="Y190" s="4"/>
      <c r="Z190" s="70"/>
      <c r="AA190" s="70"/>
      <c r="AB190" s="70"/>
      <c r="AC190" s="70"/>
      <c r="AD190" s="70"/>
      <c r="AE190" s="246"/>
      <c r="AG190" s="4"/>
      <c r="AH190" s="149"/>
      <c r="AI190" s="155">
        <v>186</v>
      </c>
      <c r="AJ190" s="149"/>
      <c r="AK190" s="149"/>
    </row>
    <row r="191" spans="2:37" ht="27" customHeight="1" x14ac:dyDescent="0.2">
      <c r="B191" s="4"/>
      <c r="C191" s="149"/>
      <c r="D191" s="224"/>
      <c r="E191" s="226" t="s">
        <v>250</v>
      </c>
      <c r="F191" s="239" t="s">
        <v>575</v>
      </c>
      <c r="G191" s="4"/>
      <c r="H191" s="4"/>
      <c r="I191" s="4" t="s">
        <v>315</v>
      </c>
      <c r="J191" s="4"/>
      <c r="K191" s="4"/>
      <c r="L191" s="4"/>
      <c r="M191" s="4"/>
      <c r="N191" s="4"/>
      <c r="O191" s="154"/>
      <c r="P191" s="4"/>
      <c r="Q191" s="172"/>
      <c r="R191" s="4"/>
      <c r="S191" s="149"/>
      <c r="T191" s="4"/>
      <c r="U191" s="4"/>
      <c r="V191" s="11"/>
      <c r="W191" s="234">
        <v>187</v>
      </c>
      <c r="X191" s="234">
        <v>187</v>
      </c>
      <c r="Y191" s="4"/>
      <c r="Z191" s="70"/>
      <c r="AA191" s="70"/>
      <c r="AB191" s="70"/>
      <c r="AC191" s="70"/>
      <c r="AD191" s="70"/>
      <c r="AE191" s="246"/>
      <c r="AG191" s="4"/>
      <c r="AH191" s="149"/>
      <c r="AI191" s="155">
        <v>187</v>
      </c>
      <c r="AJ191" s="149"/>
      <c r="AK191" s="149"/>
    </row>
    <row r="192" spans="2:37" ht="27" customHeight="1" x14ac:dyDescent="0.2">
      <c r="B192" s="4"/>
      <c r="C192" s="149"/>
      <c r="D192" s="224"/>
      <c r="E192" s="226" t="s">
        <v>251</v>
      </c>
      <c r="F192" s="239" t="s">
        <v>575</v>
      </c>
      <c r="G192" s="4"/>
      <c r="H192" s="4"/>
      <c r="I192" s="4" t="s">
        <v>315</v>
      </c>
      <c r="J192" s="4"/>
      <c r="K192" s="4"/>
      <c r="L192" s="4"/>
      <c r="M192" s="4"/>
      <c r="N192" s="4"/>
      <c r="O192" s="154"/>
      <c r="P192" s="4"/>
      <c r="Q192" s="172"/>
      <c r="R192" s="4"/>
      <c r="S192" s="149"/>
      <c r="T192" s="4"/>
      <c r="U192" s="4"/>
      <c r="V192" s="11"/>
      <c r="W192" s="234">
        <v>188</v>
      </c>
      <c r="X192" s="234">
        <v>188</v>
      </c>
      <c r="Y192" s="4"/>
      <c r="Z192" s="70"/>
      <c r="AA192" s="70"/>
      <c r="AB192" s="70"/>
      <c r="AC192" s="70"/>
      <c r="AD192" s="70"/>
      <c r="AE192" s="246"/>
      <c r="AG192" s="4"/>
      <c r="AH192" s="149"/>
      <c r="AI192" s="155">
        <v>188</v>
      </c>
      <c r="AJ192" s="149"/>
      <c r="AK192" s="149"/>
    </row>
    <row r="193" spans="2:37" ht="27" customHeight="1" x14ac:dyDescent="0.2">
      <c r="B193" s="4"/>
      <c r="C193" s="149"/>
      <c r="D193" s="224"/>
      <c r="E193" s="226" t="s">
        <v>252</v>
      </c>
      <c r="F193" s="239" t="s">
        <v>575</v>
      </c>
      <c r="G193" s="4"/>
      <c r="H193" s="4"/>
      <c r="I193" s="4" t="s">
        <v>315</v>
      </c>
      <c r="J193" s="4"/>
      <c r="K193" s="4"/>
      <c r="L193" s="4"/>
      <c r="M193" s="4"/>
      <c r="N193" s="4"/>
      <c r="O193" s="154"/>
      <c r="P193" s="4"/>
      <c r="Q193" s="172"/>
      <c r="R193" s="4"/>
      <c r="S193" s="149"/>
      <c r="T193" s="4"/>
      <c r="U193" s="4"/>
      <c r="V193" s="11"/>
      <c r="W193" s="234">
        <v>189</v>
      </c>
      <c r="X193" s="234">
        <v>189</v>
      </c>
      <c r="Y193" s="4"/>
      <c r="Z193" s="70"/>
      <c r="AA193" s="70"/>
      <c r="AB193" s="70"/>
      <c r="AC193" s="70"/>
      <c r="AD193" s="70"/>
      <c r="AE193" s="246"/>
      <c r="AG193" s="4"/>
      <c r="AH193" s="149"/>
      <c r="AI193" s="155">
        <v>189</v>
      </c>
      <c r="AJ193" s="149"/>
      <c r="AK193" s="149"/>
    </row>
    <row r="194" spans="2:37" ht="27" customHeight="1" x14ac:dyDescent="0.2">
      <c r="B194" s="4"/>
      <c r="C194" s="149"/>
      <c r="D194" s="224"/>
      <c r="E194" s="226" t="s">
        <v>253</v>
      </c>
      <c r="F194" s="239" t="s">
        <v>575</v>
      </c>
      <c r="G194" s="4"/>
      <c r="H194" s="4"/>
      <c r="I194" s="4" t="s">
        <v>315</v>
      </c>
      <c r="J194" s="4"/>
      <c r="K194" s="4"/>
      <c r="L194" s="4"/>
      <c r="M194" s="4"/>
      <c r="N194" s="4"/>
      <c r="O194" s="154"/>
      <c r="P194" s="4"/>
      <c r="Q194" s="172"/>
      <c r="R194" s="4"/>
      <c r="S194" s="149"/>
      <c r="T194" s="4"/>
      <c r="U194" s="4"/>
      <c r="V194" s="11"/>
      <c r="W194" s="234">
        <v>190</v>
      </c>
      <c r="X194" s="234">
        <v>190</v>
      </c>
      <c r="Y194" s="4"/>
      <c r="Z194" s="70"/>
      <c r="AA194" s="70"/>
      <c r="AB194" s="70"/>
      <c r="AC194" s="70"/>
      <c r="AD194" s="70"/>
      <c r="AE194" s="246"/>
      <c r="AG194" s="4"/>
      <c r="AH194" s="149"/>
      <c r="AI194" s="155">
        <v>190</v>
      </c>
      <c r="AJ194" s="149"/>
      <c r="AK194" s="149"/>
    </row>
    <row r="195" spans="2:37" ht="27" customHeight="1" x14ac:dyDescent="0.2">
      <c r="B195" s="4"/>
      <c r="C195" s="149"/>
      <c r="D195" s="224"/>
      <c r="E195" s="226" t="s">
        <v>254</v>
      </c>
      <c r="F195" s="239" t="s">
        <v>575</v>
      </c>
      <c r="G195" s="4"/>
      <c r="H195" s="4"/>
      <c r="I195" s="4" t="s">
        <v>315</v>
      </c>
      <c r="J195" s="4"/>
      <c r="K195" s="4"/>
      <c r="L195" s="4"/>
      <c r="M195" s="4"/>
      <c r="N195" s="4"/>
      <c r="O195" s="154"/>
      <c r="P195" s="4"/>
      <c r="Q195" s="172"/>
      <c r="R195" s="4"/>
      <c r="S195" s="149"/>
      <c r="T195" s="4"/>
      <c r="U195" s="4"/>
      <c r="V195" s="11"/>
      <c r="W195" s="234">
        <v>191</v>
      </c>
      <c r="X195" s="234">
        <v>191</v>
      </c>
      <c r="Y195" s="4"/>
      <c r="Z195" s="70"/>
      <c r="AA195" s="70"/>
      <c r="AB195" s="70"/>
      <c r="AC195" s="70"/>
      <c r="AD195" s="70"/>
      <c r="AE195" s="246"/>
      <c r="AG195" s="4"/>
      <c r="AH195" s="149"/>
      <c r="AI195" s="155">
        <v>191</v>
      </c>
      <c r="AJ195" s="149"/>
      <c r="AK195" s="149"/>
    </row>
    <row r="196" spans="2:37" ht="27" customHeight="1" x14ac:dyDescent="0.2">
      <c r="B196" s="4"/>
      <c r="C196" s="149"/>
      <c r="D196" s="224"/>
      <c r="E196" s="226" t="s">
        <v>255</v>
      </c>
      <c r="F196" s="239" t="s">
        <v>575</v>
      </c>
      <c r="G196" s="4"/>
      <c r="H196" s="4"/>
      <c r="I196" s="4" t="s">
        <v>315</v>
      </c>
      <c r="J196" s="4"/>
      <c r="K196" s="4"/>
      <c r="L196" s="4"/>
      <c r="M196" s="4"/>
      <c r="N196" s="4"/>
      <c r="O196" s="154"/>
      <c r="P196" s="4"/>
      <c r="Q196" s="172"/>
      <c r="R196" s="4"/>
      <c r="S196" s="149"/>
      <c r="T196" s="4"/>
      <c r="U196" s="4"/>
      <c r="V196" s="11"/>
      <c r="W196" s="234">
        <v>192</v>
      </c>
      <c r="X196" s="234">
        <v>192</v>
      </c>
      <c r="Y196" s="4"/>
      <c r="Z196" s="70"/>
      <c r="AA196" s="70"/>
      <c r="AB196" s="70"/>
      <c r="AC196" s="70"/>
      <c r="AD196" s="70"/>
      <c r="AE196" s="246"/>
      <c r="AG196" s="4"/>
      <c r="AH196" s="149"/>
      <c r="AI196" s="155">
        <v>192</v>
      </c>
      <c r="AJ196" s="149"/>
      <c r="AK196" s="149"/>
    </row>
    <row r="197" spans="2:37" ht="27" customHeight="1" x14ac:dyDescent="0.2">
      <c r="B197" s="4"/>
      <c r="C197" s="149"/>
      <c r="D197" s="224"/>
      <c r="E197" s="226" t="s">
        <v>256</v>
      </c>
      <c r="F197" s="239" t="s">
        <v>575</v>
      </c>
      <c r="G197" s="4"/>
      <c r="H197" s="4"/>
      <c r="I197" s="4" t="s">
        <v>315</v>
      </c>
      <c r="J197" s="4"/>
      <c r="K197" s="4"/>
      <c r="L197" s="4"/>
      <c r="M197" s="4"/>
      <c r="N197" s="4"/>
      <c r="O197" s="154"/>
      <c r="P197" s="4"/>
      <c r="Q197" s="172"/>
      <c r="R197" s="4"/>
      <c r="S197" s="149"/>
      <c r="T197" s="4"/>
      <c r="U197" s="4"/>
      <c r="V197" s="11"/>
      <c r="W197" s="234">
        <v>193</v>
      </c>
      <c r="X197" s="234">
        <v>193</v>
      </c>
      <c r="Y197" s="4"/>
      <c r="Z197" s="70"/>
      <c r="AA197" s="70"/>
      <c r="AB197" s="70"/>
      <c r="AC197" s="70"/>
      <c r="AD197" s="70"/>
      <c r="AE197" s="246"/>
      <c r="AG197" s="4"/>
      <c r="AH197" s="149"/>
      <c r="AI197" s="155">
        <v>193</v>
      </c>
      <c r="AJ197" s="149"/>
      <c r="AK197" s="149"/>
    </row>
    <row r="198" spans="2:37" ht="27" customHeight="1" x14ac:dyDescent="0.2">
      <c r="B198" s="4"/>
      <c r="C198" s="149"/>
      <c r="D198" s="224"/>
      <c r="E198" s="226" t="s">
        <v>257</v>
      </c>
      <c r="F198" s="239" t="s">
        <v>575</v>
      </c>
      <c r="G198" s="4"/>
      <c r="H198" s="4"/>
      <c r="I198" s="4" t="s">
        <v>315</v>
      </c>
      <c r="J198" s="4"/>
      <c r="K198" s="4"/>
      <c r="L198" s="4"/>
      <c r="M198" s="4"/>
      <c r="N198" s="4"/>
      <c r="O198" s="154"/>
      <c r="P198" s="4"/>
      <c r="Q198" s="172"/>
      <c r="R198" s="4"/>
      <c r="S198" s="149"/>
      <c r="T198" s="4"/>
      <c r="U198" s="4"/>
      <c r="V198" s="11"/>
      <c r="W198" s="234">
        <v>194</v>
      </c>
      <c r="X198" s="234">
        <v>194</v>
      </c>
      <c r="Y198" s="4"/>
      <c r="Z198" s="70"/>
      <c r="AA198" s="70"/>
      <c r="AB198" s="70"/>
      <c r="AC198" s="70"/>
      <c r="AD198" s="70"/>
      <c r="AE198" s="246"/>
      <c r="AG198" s="4"/>
      <c r="AH198" s="149"/>
      <c r="AI198" s="155">
        <v>194</v>
      </c>
      <c r="AJ198" s="149"/>
      <c r="AK198" s="149"/>
    </row>
    <row r="199" spans="2:37" ht="27" customHeight="1" x14ac:dyDescent="0.2">
      <c r="B199" s="4"/>
      <c r="C199" s="149"/>
      <c r="D199" s="224"/>
      <c r="E199" s="226" t="s">
        <v>258</v>
      </c>
      <c r="F199" s="239" t="s">
        <v>575</v>
      </c>
      <c r="G199" s="4"/>
      <c r="H199" s="4"/>
      <c r="I199" s="4" t="s">
        <v>315</v>
      </c>
      <c r="J199" s="4"/>
      <c r="K199" s="4"/>
      <c r="L199" s="4"/>
      <c r="M199" s="4"/>
      <c r="N199" s="4"/>
      <c r="O199" s="154"/>
      <c r="P199" s="4"/>
      <c r="Q199" s="172"/>
      <c r="R199" s="4"/>
      <c r="S199" s="149"/>
      <c r="T199" s="4"/>
      <c r="U199" s="4"/>
      <c r="V199" s="11"/>
      <c r="W199" s="234">
        <v>195</v>
      </c>
      <c r="X199" s="234">
        <v>195</v>
      </c>
      <c r="Y199" s="4"/>
      <c r="Z199" s="70"/>
      <c r="AA199" s="70"/>
      <c r="AB199" s="70"/>
      <c r="AC199" s="70"/>
      <c r="AD199" s="70"/>
      <c r="AE199" s="246"/>
      <c r="AG199" s="4"/>
      <c r="AH199" s="149"/>
      <c r="AI199" s="155">
        <v>195</v>
      </c>
      <c r="AJ199" s="149"/>
      <c r="AK199" s="149"/>
    </row>
    <row r="200" spans="2:37" ht="27" customHeight="1" x14ac:dyDescent="0.2">
      <c r="B200" s="4"/>
      <c r="C200" s="149"/>
      <c r="D200" s="224"/>
      <c r="E200" s="226" t="s">
        <v>259</v>
      </c>
      <c r="F200" s="239" t="s">
        <v>575</v>
      </c>
      <c r="G200" s="4"/>
      <c r="H200" s="4"/>
      <c r="I200" s="4" t="s">
        <v>315</v>
      </c>
      <c r="J200" s="4"/>
      <c r="K200" s="4"/>
      <c r="L200" s="4"/>
      <c r="M200" s="4"/>
      <c r="N200" s="4"/>
      <c r="O200" s="154"/>
      <c r="P200" s="4"/>
      <c r="Q200" s="172"/>
      <c r="R200" s="4"/>
      <c r="S200" s="149"/>
      <c r="T200" s="4"/>
      <c r="U200" s="4"/>
      <c r="V200" s="11"/>
      <c r="W200" s="234">
        <v>196</v>
      </c>
      <c r="X200" s="234">
        <v>196</v>
      </c>
      <c r="Y200" s="4"/>
      <c r="Z200" s="70"/>
      <c r="AA200" s="70"/>
      <c r="AB200" s="70"/>
      <c r="AC200" s="70"/>
      <c r="AD200" s="70"/>
      <c r="AE200" s="246"/>
      <c r="AG200" s="4"/>
      <c r="AH200" s="149"/>
      <c r="AI200" s="155">
        <v>196</v>
      </c>
      <c r="AJ200" s="149"/>
      <c r="AK200" s="149"/>
    </row>
    <row r="201" spans="2:37" ht="27" customHeight="1" x14ac:dyDescent="0.2">
      <c r="B201" s="4"/>
      <c r="C201" s="149"/>
      <c r="D201" s="224"/>
      <c r="E201" s="226" t="s">
        <v>260</v>
      </c>
      <c r="F201" s="239" t="s">
        <v>575</v>
      </c>
      <c r="G201" s="4"/>
      <c r="H201" s="4"/>
      <c r="I201" s="4" t="s">
        <v>315</v>
      </c>
      <c r="J201" s="4"/>
      <c r="K201" s="4"/>
      <c r="L201" s="4"/>
      <c r="M201" s="4"/>
      <c r="N201" s="4"/>
      <c r="O201" s="154"/>
      <c r="P201" s="4"/>
      <c r="Q201" s="172"/>
      <c r="R201" s="4"/>
      <c r="S201" s="149"/>
      <c r="T201" s="4"/>
      <c r="U201" s="4"/>
      <c r="V201" s="11"/>
      <c r="W201" s="234">
        <v>197</v>
      </c>
      <c r="X201" s="234">
        <v>197</v>
      </c>
      <c r="Y201" s="4"/>
      <c r="Z201" s="70"/>
      <c r="AA201" s="70"/>
      <c r="AB201" s="70"/>
      <c r="AC201" s="70"/>
      <c r="AD201" s="70"/>
      <c r="AE201" s="246"/>
      <c r="AG201" s="4"/>
      <c r="AH201" s="149"/>
      <c r="AI201" s="155">
        <v>197</v>
      </c>
      <c r="AJ201" s="149"/>
      <c r="AK201" s="149"/>
    </row>
    <row r="202" spans="2:37" ht="27" customHeight="1" x14ac:dyDescent="0.2">
      <c r="B202" s="4"/>
      <c r="C202" s="149"/>
      <c r="D202" s="224"/>
      <c r="E202" s="226" t="s">
        <v>261</v>
      </c>
      <c r="F202" s="239" t="s">
        <v>575</v>
      </c>
      <c r="G202" s="4"/>
      <c r="H202" s="4"/>
      <c r="I202" s="4" t="s">
        <v>315</v>
      </c>
      <c r="J202" s="4"/>
      <c r="K202" s="4"/>
      <c r="L202" s="4"/>
      <c r="M202" s="4"/>
      <c r="N202" s="4"/>
      <c r="O202" s="154"/>
      <c r="P202" s="4"/>
      <c r="Q202" s="172"/>
      <c r="R202" s="4"/>
      <c r="S202" s="149"/>
      <c r="T202" s="4"/>
      <c r="U202" s="4"/>
      <c r="V202" s="11"/>
      <c r="W202" s="234">
        <v>198</v>
      </c>
      <c r="X202" s="234">
        <v>198</v>
      </c>
      <c r="Y202" s="4"/>
      <c r="Z202" s="70"/>
      <c r="AA202" s="70"/>
      <c r="AB202" s="70"/>
      <c r="AC202" s="70"/>
      <c r="AD202" s="70"/>
      <c r="AE202" s="246"/>
      <c r="AG202" s="4"/>
      <c r="AH202" s="149"/>
      <c r="AI202" s="155">
        <v>198</v>
      </c>
      <c r="AJ202" s="149"/>
      <c r="AK202" s="149"/>
    </row>
    <row r="203" spans="2:37" ht="27" customHeight="1" x14ac:dyDescent="0.2">
      <c r="B203" s="4"/>
      <c r="C203" s="149"/>
      <c r="D203" s="224"/>
      <c r="E203" s="226" t="s">
        <v>262</v>
      </c>
      <c r="F203" s="239" t="s">
        <v>575</v>
      </c>
      <c r="G203" s="4"/>
      <c r="H203" s="4"/>
      <c r="I203" s="4" t="s">
        <v>315</v>
      </c>
      <c r="J203" s="4"/>
      <c r="K203" s="4"/>
      <c r="L203" s="4"/>
      <c r="M203" s="4"/>
      <c r="N203" s="4"/>
      <c r="O203" s="154"/>
      <c r="P203" s="4"/>
      <c r="Q203" s="172"/>
      <c r="R203" s="4"/>
      <c r="S203" s="149"/>
      <c r="T203" s="4"/>
      <c r="U203" s="4"/>
      <c r="V203" s="11"/>
      <c r="W203" s="234">
        <v>199</v>
      </c>
      <c r="X203" s="234">
        <v>199</v>
      </c>
      <c r="Y203" s="4"/>
      <c r="Z203" s="70"/>
      <c r="AA203" s="70"/>
      <c r="AB203" s="70"/>
      <c r="AC203" s="70"/>
      <c r="AD203" s="70"/>
      <c r="AE203" s="246"/>
      <c r="AG203" s="4"/>
      <c r="AH203" s="149"/>
      <c r="AI203" s="155">
        <v>199</v>
      </c>
      <c r="AJ203" s="149"/>
      <c r="AK203" s="149"/>
    </row>
    <row r="204" spans="2:37" ht="27" customHeight="1" x14ac:dyDescent="0.2">
      <c r="B204" s="4"/>
      <c r="C204" s="149"/>
      <c r="D204" s="224"/>
      <c r="E204" s="226" t="s">
        <v>263</v>
      </c>
      <c r="F204" s="239" t="s">
        <v>575</v>
      </c>
      <c r="G204" s="4"/>
      <c r="H204" s="4"/>
      <c r="I204" s="4" t="s">
        <v>315</v>
      </c>
      <c r="J204" s="4"/>
      <c r="K204" s="4"/>
      <c r="L204" s="4"/>
      <c r="M204" s="4"/>
      <c r="N204" s="4"/>
      <c r="O204" s="154"/>
      <c r="P204" s="4"/>
      <c r="Q204" s="172"/>
      <c r="R204" s="4"/>
      <c r="S204" s="149"/>
      <c r="T204" s="4"/>
      <c r="U204" s="4"/>
      <c r="V204" s="11"/>
      <c r="W204" s="234">
        <v>200</v>
      </c>
      <c r="X204" s="234">
        <v>200</v>
      </c>
      <c r="Y204" s="4"/>
      <c r="Z204" s="70"/>
      <c r="AA204" s="70"/>
      <c r="AB204" s="70"/>
      <c r="AC204" s="70"/>
      <c r="AD204" s="70"/>
      <c r="AE204" s="246"/>
      <c r="AG204" s="4"/>
      <c r="AH204" s="149"/>
      <c r="AI204" s="155">
        <v>200</v>
      </c>
      <c r="AJ204" s="149"/>
      <c r="AK204" s="149"/>
    </row>
    <row r="205" spans="2:37" ht="27" customHeight="1" x14ac:dyDescent="0.2">
      <c r="B205" s="4"/>
      <c r="C205" s="149"/>
      <c r="D205" s="224"/>
      <c r="E205" s="226" t="s">
        <v>264</v>
      </c>
      <c r="F205" s="239" t="s">
        <v>575</v>
      </c>
      <c r="G205" s="4"/>
      <c r="H205" s="4"/>
      <c r="I205" s="4" t="s">
        <v>315</v>
      </c>
      <c r="J205" s="4"/>
      <c r="K205" s="4"/>
      <c r="L205" s="4"/>
      <c r="M205" s="4"/>
      <c r="N205" s="4"/>
      <c r="O205" s="154"/>
      <c r="P205" s="4"/>
      <c r="Q205" s="172"/>
      <c r="R205" s="4"/>
      <c r="S205" s="149"/>
      <c r="T205" s="4"/>
      <c r="U205" s="4"/>
      <c r="V205" s="11"/>
      <c r="W205" s="234">
        <v>201</v>
      </c>
      <c r="X205" s="234">
        <v>201</v>
      </c>
      <c r="Y205" s="4"/>
      <c r="Z205" s="70"/>
      <c r="AA205" s="70"/>
      <c r="AB205" s="70"/>
      <c r="AC205" s="70"/>
      <c r="AD205" s="70"/>
      <c r="AE205" s="246"/>
      <c r="AG205" s="4"/>
      <c r="AH205" s="149"/>
      <c r="AI205" s="155">
        <v>201</v>
      </c>
      <c r="AJ205" s="149"/>
      <c r="AK205" s="149"/>
    </row>
    <row r="206" spans="2:37" ht="27" customHeight="1" x14ac:dyDescent="0.2">
      <c r="B206" s="4"/>
      <c r="C206" s="149"/>
      <c r="D206" s="224"/>
      <c r="E206" s="226" t="s">
        <v>265</v>
      </c>
      <c r="F206" s="239" t="s">
        <v>575</v>
      </c>
      <c r="G206" s="4"/>
      <c r="H206" s="4"/>
      <c r="I206" s="4" t="s">
        <v>315</v>
      </c>
      <c r="J206" s="4"/>
      <c r="K206" s="4"/>
      <c r="L206" s="4"/>
      <c r="M206" s="4"/>
      <c r="N206" s="4"/>
      <c r="O206" s="154"/>
      <c r="P206" s="4"/>
      <c r="Q206" s="172"/>
      <c r="R206" s="4"/>
      <c r="S206" s="149"/>
      <c r="T206" s="4"/>
      <c r="U206" s="4"/>
      <c r="V206" s="11"/>
      <c r="W206" s="234">
        <v>202</v>
      </c>
      <c r="X206" s="234">
        <v>202</v>
      </c>
      <c r="Y206" s="4"/>
      <c r="Z206" s="70"/>
      <c r="AA206" s="70"/>
      <c r="AB206" s="70"/>
      <c r="AC206" s="70"/>
      <c r="AD206" s="70"/>
      <c r="AE206" s="246"/>
      <c r="AG206" s="4"/>
      <c r="AH206" s="149"/>
      <c r="AI206" s="155">
        <v>202</v>
      </c>
      <c r="AJ206" s="149"/>
      <c r="AK206" s="149"/>
    </row>
    <row r="207" spans="2:37" ht="27" customHeight="1" x14ac:dyDescent="0.2">
      <c r="B207" s="4"/>
      <c r="C207" s="149"/>
      <c r="D207" s="224"/>
      <c r="E207" s="226" t="s">
        <v>266</v>
      </c>
      <c r="F207" s="239" t="s">
        <v>575</v>
      </c>
      <c r="G207" s="4"/>
      <c r="H207" s="4"/>
      <c r="I207" s="4" t="s">
        <v>315</v>
      </c>
      <c r="J207" s="4"/>
      <c r="K207" s="4"/>
      <c r="L207" s="4"/>
      <c r="M207" s="4"/>
      <c r="N207" s="4"/>
      <c r="O207" s="154"/>
      <c r="P207" s="4"/>
      <c r="Q207" s="172"/>
      <c r="R207" s="4"/>
      <c r="S207" s="149"/>
      <c r="T207" s="4"/>
      <c r="U207" s="4"/>
      <c r="V207" s="11"/>
      <c r="W207" s="234">
        <v>203</v>
      </c>
      <c r="X207" s="234">
        <v>203</v>
      </c>
      <c r="Y207" s="4"/>
      <c r="Z207" s="70"/>
      <c r="AA207" s="70"/>
      <c r="AB207" s="70"/>
      <c r="AC207" s="70"/>
      <c r="AD207" s="70"/>
      <c r="AE207" s="246"/>
      <c r="AG207" s="4"/>
      <c r="AH207" s="149"/>
      <c r="AI207" s="155">
        <v>203</v>
      </c>
      <c r="AJ207" s="149"/>
      <c r="AK207" s="149"/>
    </row>
    <row r="208" spans="2:37" ht="27" customHeight="1" x14ac:dyDescent="0.2">
      <c r="B208" s="4"/>
      <c r="C208" s="149"/>
      <c r="D208" s="224"/>
      <c r="E208" s="226" t="s">
        <v>267</v>
      </c>
      <c r="F208" s="239" t="s">
        <v>575</v>
      </c>
      <c r="G208" s="4"/>
      <c r="H208" s="4"/>
      <c r="I208" s="4" t="s">
        <v>315</v>
      </c>
      <c r="J208" s="4"/>
      <c r="K208" s="4"/>
      <c r="L208" s="4"/>
      <c r="M208" s="4"/>
      <c r="N208" s="4"/>
      <c r="O208" s="154"/>
      <c r="P208" s="4"/>
      <c r="Q208" s="172"/>
      <c r="R208" s="4"/>
      <c r="S208" s="149"/>
      <c r="T208" s="4"/>
      <c r="U208" s="4"/>
      <c r="V208" s="11"/>
      <c r="W208" s="234">
        <v>204</v>
      </c>
      <c r="X208" s="234">
        <v>204</v>
      </c>
      <c r="Y208" s="4"/>
      <c r="Z208" s="70"/>
      <c r="AA208" s="70"/>
      <c r="AB208" s="70"/>
      <c r="AC208" s="70"/>
      <c r="AD208" s="70"/>
      <c r="AE208" s="246"/>
      <c r="AG208" s="4"/>
      <c r="AH208" s="149"/>
      <c r="AI208" s="155">
        <v>204</v>
      </c>
      <c r="AJ208" s="149"/>
      <c r="AK208" s="149"/>
    </row>
    <row r="209" spans="2:37" ht="27" customHeight="1" x14ac:dyDescent="0.2">
      <c r="B209" s="4"/>
      <c r="C209" s="149"/>
      <c r="D209" s="224"/>
      <c r="E209" s="226" t="s">
        <v>268</v>
      </c>
      <c r="F209" s="239" t="s">
        <v>575</v>
      </c>
      <c r="G209" s="4"/>
      <c r="H209" s="4"/>
      <c r="I209" s="4" t="s">
        <v>315</v>
      </c>
      <c r="J209" s="4"/>
      <c r="K209" s="4"/>
      <c r="L209" s="4"/>
      <c r="M209" s="4"/>
      <c r="N209" s="4"/>
      <c r="O209" s="154"/>
      <c r="P209" s="4"/>
      <c r="Q209" s="172"/>
      <c r="R209" s="4"/>
      <c r="S209" s="149"/>
      <c r="T209" s="4"/>
      <c r="U209" s="4"/>
      <c r="V209" s="11"/>
      <c r="W209" s="234">
        <v>205</v>
      </c>
      <c r="X209" s="234">
        <v>205</v>
      </c>
      <c r="Y209" s="4"/>
      <c r="Z209" s="70"/>
      <c r="AA209" s="70"/>
      <c r="AB209" s="70"/>
      <c r="AC209" s="70"/>
      <c r="AD209" s="70"/>
      <c r="AE209" s="246"/>
      <c r="AG209" s="4"/>
      <c r="AH209" s="149"/>
      <c r="AI209" s="155">
        <v>205</v>
      </c>
      <c r="AJ209" s="149"/>
      <c r="AK209" s="149"/>
    </row>
    <row r="210" spans="2:37" ht="27" customHeight="1" x14ac:dyDescent="0.2">
      <c r="B210" s="4"/>
      <c r="C210" s="149"/>
      <c r="D210" s="224"/>
      <c r="E210" s="226" t="s">
        <v>269</v>
      </c>
      <c r="F210" s="239" t="s">
        <v>575</v>
      </c>
      <c r="G210" s="4"/>
      <c r="H210" s="4"/>
      <c r="I210" s="4" t="s">
        <v>315</v>
      </c>
      <c r="J210" s="4"/>
      <c r="K210" s="4"/>
      <c r="L210" s="4"/>
      <c r="M210" s="4"/>
      <c r="N210" s="4"/>
      <c r="O210" s="154"/>
      <c r="P210" s="4"/>
      <c r="Q210" s="172"/>
      <c r="R210" s="4"/>
      <c r="S210" s="149"/>
      <c r="T210" s="4"/>
      <c r="U210" s="4"/>
      <c r="V210" s="11"/>
      <c r="W210" s="234">
        <v>206</v>
      </c>
      <c r="X210" s="234">
        <v>206</v>
      </c>
      <c r="Y210" s="4"/>
      <c r="Z210" s="70"/>
      <c r="AA210" s="70"/>
      <c r="AB210" s="70"/>
      <c r="AC210" s="70"/>
      <c r="AD210" s="70"/>
      <c r="AE210" s="246"/>
      <c r="AG210" s="4"/>
      <c r="AH210" s="149"/>
      <c r="AI210" s="155">
        <v>206</v>
      </c>
      <c r="AJ210" s="149"/>
      <c r="AK210" s="149"/>
    </row>
    <row r="211" spans="2:37" ht="27" customHeight="1" x14ac:dyDescent="0.2">
      <c r="B211" s="4"/>
      <c r="C211" s="149"/>
      <c r="D211" s="224"/>
      <c r="E211" s="226" t="s">
        <v>270</v>
      </c>
      <c r="F211" s="239" t="s">
        <v>575</v>
      </c>
      <c r="G211" s="4"/>
      <c r="H211" s="4"/>
      <c r="I211" s="4" t="s">
        <v>315</v>
      </c>
      <c r="J211" s="4"/>
      <c r="K211" s="4"/>
      <c r="L211" s="4"/>
      <c r="M211" s="4"/>
      <c r="N211" s="4"/>
      <c r="O211" s="154"/>
      <c r="P211" s="4"/>
      <c r="Q211" s="172"/>
      <c r="R211" s="4"/>
      <c r="S211" s="149"/>
      <c r="T211" s="4"/>
      <c r="U211" s="4"/>
      <c r="V211" s="11"/>
      <c r="W211" s="234">
        <v>207</v>
      </c>
      <c r="X211" s="234">
        <v>207</v>
      </c>
      <c r="Y211" s="4"/>
      <c r="Z211" s="70"/>
      <c r="AA211" s="70"/>
      <c r="AB211" s="70"/>
      <c r="AC211" s="70"/>
      <c r="AD211" s="70"/>
      <c r="AE211" s="246"/>
      <c r="AG211" s="4"/>
      <c r="AH211" s="149"/>
      <c r="AI211" s="155">
        <v>207</v>
      </c>
      <c r="AJ211" s="149"/>
      <c r="AK211" s="149"/>
    </row>
    <row r="212" spans="2:37" ht="27" customHeight="1" x14ac:dyDescent="0.2">
      <c r="B212" s="4"/>
      <c r="C212" s="149"/>
      <c r="D212" s="224"/>
      <c r="E212" s="226" t="s">
        <v>271</v>
      </c>
      <c r="F212" s="239" t="s">
        <v>575</v>
      </c>
      <c r="G212" s="4"/>
      <c r="H212" s="4"/>
      <c r="I212" s="4" t="s">
        <v>315</v>
      </c>
      <c r="J212" s="4"/>
      <c r="K212" s="4"/>
      <c r="L212" s="4"/>
      <c r="M212" s="4"/>
      <c r="N212" s="4"/>
      <c r="O212" s="154"/>
      <c r="P212" s="4"/>
      <c r="Q212" s="172"/>
      <c r="R212" s="4"/>
      <c r="S212" s="149"/>
      <c r="T212" s="4"/>
      <c r="U212" s="4"/>
      <c r="V212" s="11"/>
      <c r="W212" s="234">
        <v>208</v>
      </c>
      <c r="X212" s="234">
        <v>208</v>
      </c>
      <c r="Y212" s="4"/>
      <c r="Z212" s="70"/>
      <c r="AA212" s="70"/>
      <c r="AB212" s="70"/>
      <c r="AC212" s="70"/>
      <c r="AD212" s="70"/>
      <c r="AE212" s="246"/>
      <c r="AG212" s="4"/>
      <c r="AH212" s="149"/>
      <c r="AI212" s="155">
        <v>208</v>
      </c>
      <c r="AJ212" s="149"/>
      <c r="AK212" s="149"/>
    </row>
    <row r="213" spans="2:37" ht="27" customHeight="1" x14ac:dyDescent="0.2">
      <c r="B213" s="4"/>
      <c r="C213" s="149"/>
      <c r="D213" s="224"/>
      <c r="E213" s="226" t="s">
        <v>272</v>
      </c>
      <c r="F213" s="239" t="s">
        <v>575</v>
      </c>
      <c r="G213" s="4"/>
      <c r="H213" s="4"/>
      <c r="I213" s="4" t="s">
        <v>315</v>
      </c>
      <c r="J213" s="4"/>
      <c r="K213" s="4"/>
      <c r="L213" s="4"/>
      <c r="M213" s="4"/>
      <c r="N213" s="4"/>
      <c r="O213" s="154"/>
      <c r="P213" s="4"/>
      <c r="Q213" s="172"/>
      <c r="R213" s="4"/>
      <c r="S213" s="149"/>
      <c r="T213" s="4"/>
      <c r="U213" s="4"/>
      <c r="V213" s="11"/>
      <c r="W213" s="234">
        <v>209</v>
      </c>
      <c r="X213" s="234">
        <v>209</v>
      </c>
      <c r="Y213" s="4"/>
      <c r="Z213" s="70"/>
      <c r="AA213" s="70"/>
      <c r="AB213" s="70"/>
      <c r="AC213" s="70"/>
      <c r="AD213" s="70"/>
      <c r="AE213" s="246"/>
      <c r="AG213" s="4"/>
      <c r="AH213" s="149"/>
      <c r="AI213" s="155">
        <v>209</v>
      </c>
      <c r="AJ213" s="149"/>
      <c r="AK213" s="149"/>
    </row>
    <row r="214" spans="2:37" ht="27" customHeight="1" x14ac:dyDescent="0.2">
      <c r="B214" s="4"/>
      <c r="C214" s="149"/>
      <c r="D214" s="224"/>
      <c r="E214" s="226" t="s">
        <v>273</v>
      </c>
      <c r="F214" s="239" t="s">
        <v>575</v>
      </c>
      <c r="G214" s="4"/>
      <c r="H214" s="4"/>
      <c r="I214" s="4" t="s">
        <v>315</v>
      </c>
      <c r="J214" s="4"/>
      <c r="K214" s="4"/>
      <c r="L214" s="4"/>
      <c r="M214" s="4"/>
      <c r="N214" s="4"/>
      <c r="O214" s="154"/>
      <c r="P214" s="4"/>
      <c r="Q214" s="172"/>
      <c r="R214" s="4"/>
      <c r="S214" s="149"/>
      <c r="T214" s="4"/>
      <c r="U214" s="4"/>
      <c r="V214" s="11"/>
      <c r="W214" s="234">
        <v>210</v>
      </c>
      <c r="X214" s="234">
        <v>210</v>
      </c>
      <c r="Y214" s="4"/>
      <c r="Z214" s="70"/>
      <c r="AA214" s="70"/>
      <c r="AB214" s="70"/>
      <c r="AC214" s="70"/>
      <c r="AD214" s="70"/>
      <c r="AE214" s="246"/>
      <c r="AG214" s="4"/>
      <c r="AH214" s="149"/>
      <c r="AI214" s="155">
        <v>210</v>
      </c>
      <c r="AJ214" s="149"/>
      <c r="AK214" s="149"/>
    </row>
    <row r="215" spans="2:37" ht="27" customHeight="1" x14ac:dyDescent="0.2">
      <c r="B215" s="4"/>
      <c r="C215" s="149"/>
      <c r="D215" s="224"/>
      <c r="E215" s="226" t="s">
        <v>274</v>
      </c>
      <c r="F215" s="239" t="s">
        <v>575</v>
      </c>
      <c r="G215" s="4"/>
      <c r="H215" s="4"/>
      <c r="I215" s="4" t="s">
        <v>315</v>
      </c>
      <c r="J215" s="4"/>
      <c r="K215" s="4"/>
      <c r="L215" s="4"/>
      <c r="M215" s="4"/>
      <c r="N215" s="4"/>
      <c r="O215" s="154"/>
      <c r="P215" s="4"/>
      <c r="Q215" s="172"/>
      <c r="R215" s="4"/>
      <c r="S215" s="149"/>
      <c r="T215" s="4"/>
      <c r="U215" s="4"/>
      <c r="V215" s="11"/>
      <c r="W215" s="234">
        <v>211</v>
      </c>
      <c r="X215" s="234">
        <v>211</v>
      </c>
      <c r="Y215" s="4"/>
      <c r="Z215" s="70"/>
      <c r="AA215" s="70"/>
      <c r="AB215" s="70"/>
      <c r="AC215" s="70"/>
      <c r="AD215" s="70"/>
      <c r="AE215" s="246"/>
      <c r="AG215" s="4"/>
      <c r="AH215" s="149"/>
      <c r="AI215" s="155">
        <v>211</v>
      </c>
      <c r="AJ215" s="149"/>
      <c r="AK215" s="149"/>
    </row>
    <row r="216" spans="2:37" ht="27" customHeight="1" x14ac:dyDescent="0.2">
      <c r="B216" s="4"/>
      <c r="C216" s="149"/>
      <c r="D216" s="224"/>
      <c r="E216" s="226" t="s">
        <v>275</v>
      </c>
      <c r="F216" s="239" t="s">
        <v>575</v>
      </c>
      <c r="G216" s="4"/>
      <c r="H216" s="4"/>
      <c r="I216" s="4" t="s">
        <v>315</v>
      </c>
      <c r="J216" s="4"/>
      <c r="K216" s="4"/>
      <c r="L216" s="4"/>
      <c r="M216" s="4"/>
      <c r="N216" s="4"/>
      <c r="O216" s="154"/>
      <c r="P216" s="4"/>
      <c r="Q216" s="172"/>
      <c r="R216" s="4"/>
      <c r="S216" s="149"/>
      <c r="T216" s="4"/>
      <c r="U216" s="4"/>
      <c r="V216" s="11"/>
      <c r="W216" s="234">
        <v>212</v>
      </c>
      <c r="X216" s="234">
        <v>212</v>
      </c>
      <c r="Y216" s="4"/>
      <c r="Z216" s="70"/>
      <c r="AA216" s="70"/>
      <c r="AB216" s="70"/>
      <c r="AC216" s="70"/>
      <c r="AD216" s="70"/>
      <c r="AE216" s="246"/>
      <c r="AG216" s="4"/>
      <c r="AH216" s="149"/>
      <c r="AI216" s="155">
        <v>212</v>
      </c>
      <c r="AJ216" s="149"/>
      <c r="AK216" s="149"/>
    </row>
    <row r="217" spans="2:37" ht="27" customHeight="1" x14ac:dyDescent="0.2">
      <c r="B217" s="4"/>
      <c r="C217" s="149"/>
      <c r="D217" s="224"/>
      <c r="E217" s="226" t="s">
        <v>276</v>
      </c>
      <c r="F217" s="239" t="s">
        <v>575</v>
      </c>
      <c r="G217" s="4"/>
      <c r="H217" s="4"/>
      <c r="I217" s="4" t="s">
        <v>315</v>
      </c>
      <c r="J217" s="4"/>
      <c r="K217" s="4"/>
      <c r="L217" s="4"/>
      <c r="M217" s="4"/>
      <c r="N217" s="4"/>
      <c r="O217" s="154"/>
      <c r="P217" s="4"/>
      <c r="Q217" s="172"/>
      <c r="R217" s="4"/>
      <c r="S217" s="149"/>
      <c r="T217" s="4"/>
      <c r="U217" s="4"/>
      <c r="V217" s="11"/>
      <c r="W217" s="234">
        <v>213</v>
      </c>
      <c r="X217" s="234">
        <v>213</v>
      </c>
      <c r="Y217" s="4"/>
      <c r="Z217" s="70"/>
      <c r="AA217" s="70"/>
      <c r="AB217" s="70"/>
      <c r="AC217" s="70"/>
      <c r="AD217" s="70"/>
      <c r="AE217" s="246"/>
      <c r="AG217" s="4"/>
      <c r="AH217" s="149"/>
      <c r="AI217" s="155">
        <v>213</v>
      </c>
      <c r="AJ217" s="149"/>
      <c r="AK217" s="149"/>
    </row>
    <row r="218" spans="2:37" ht="27" customHeight="1" x14ac:dyDescent="0.2">
      <c r="B218" s="4"/>
      <c r="C218" s="149"/>
      <c r="D218" s="224"/>
      <c r="E218" s="226" t="s">
        <v>277</v>
      </c>
      <c r="F218" s="239" t="s">
        <v>575</v>
      </c>
      <c r="G218" s="4"/>
      <c r="H218" s="4"/>
      <c r="I218" s="4" t="s">
        <v>315</v>
      </c>
      <c r="J218" s="4"/>
      <c r="K218" s="4"/>
      <c r="L218" s="4"/>
      <c r="M218" s="4"/>
      <c r="N218" s="4"/>
      <c r="O218" s="154"/>
      <c r="P218" s="4"/>
      <c r="Q218" s="172"/>
      <c r="R218" s="4"/>
      <c r="S218" s="149"/>
      <c r="T218" s="4"/>
      <c r="U218" s="4"/>
      <c r="V218" s="11"/>
      <c r="W218" s="234">
        <v>214</v>
      </c>
      <c r="X218" s="234">
        <v>214</v>
      </c>
      <c r="Y218" s="4"/>
      <c r="Z218" s="70"/>
      <c r="AA218" s="70"/>
      <c r="AB218" s="70"/>
      <c r="AC218" s="70"/>
      <c r="AD218" s="70"/>
      <c r="AE218" s="246"/>
      <c r="AG218" s="4"/>
      <c r="AH218" s="149"/>
      <c r="AI218" s="155">
        <v>214</v>
      </c>
      <c r="AJ218" s="149"/>
      <c r="AK218" s="149"/>
    </row>
    <row r="219" spans="2:37" ht="27" customHeight="1" x14ac:dyDescent="0.2">
      <c r="B219" s="4"/>
      <c r="C219" s="149"/>
      <c r="D219" s="224"/>
      <c r="E219" s="226" t="s">
        <v>278</v>
      </c>
      <c r="F219" s="239" t="s">
        <v>575</v>
      </c>
      <c r="G219" s="4"/>
      <c r="H219" s="4"/>
      <c r="I219" s="4" t="s">
        <v>315</v>
      </c>
      <c r="J219" s="4"/>
      <c r="K219" s="4"/>
      <c r="L219" s="4"/>
      <c r="M219" s="4"/>
      <c r="N219" s="4"/>
      <c r="O219" s="154"/>
      <c r="P219" s="4"/>
      <c r="Q219" s="172"/>
      <c r="R219" s="4"/>
      <c r="S219" s="149"/>
      <c r="T219" s="4"/>
      <c r="U219" s="4"/>
      <c r="V219" s="11"/>
      <c r="W219" s="234">
        <v>215</v>
      </c>
      <c r="X219" s="234">
        <v>215</v>
      </c>
      <c r="Y219" s="4"/>
      <c r="Z219" s="70"/>
      <c r="AA219" s="70"/>
      <c r="AB219" s="70"/>
      <c r="AC219" s="70"/>
      <c r="AD219" s="70"/>
      <c r="AE219" s="246"/>
      <c r="AG219" s="4"/>
      <c r="AH219" s="149"/>
      <c r="AI219" s="155">
        <v>215</v>
      </c>
      <c r="AJ219" s="149"/>
      <c r="AK219" s="149"/>
    </row>
    <row r="220" spans="2:37" ht="27" customHeight="1" x14ac:dyDescent="0.2">
      <c r="B220" s="4"/>
      <c r="C220" s="149"/>
      <c r="D220" s="224"/>
      <c r="E220" s="226" t="s">
        <v>279</v>
      </c>
      <c r="F220" s="239" t="s">
        <v>575</v>
      </c>
      <c r="G220" s="4"/>
      <c r="H220" s="4"/>
      <c r="I220" s="4" t="s">
        <v>315</v>
      </c>
      <c r="J220" s="4"/>
      <c r="K220" s="4"/>
      <c r="L220" s="4"/>
      <c r="M220" s="4"/>
      <c r="N220" s="4"/>
      <c r="O220" s="154"/>
      <c r="P220" s="4"/>
      <c r="Q220" s="172"/>
      <c r="R220" s="4"/>
      <c r="S220" s="149"/>
      <c r="T220" s="4"/>
      <c r="U220" s="4"/>
      <c r="V220" s="11"/>
      <c r="W220" s="234">
        <v>216</v>
      </c>
      <c r="X220" s="234">
        <v>216</v>
      </c>
      <c r="Y220" s="4"/>
      <c r="Z220" s="70"/>
      <c r="AA220" s="70"/>
      <c r="AB220" s="70"/>
      <c r="AC220" s="70"/>
      <c r="AD220" s="70"/>
      <c r="AE220" s="246"/>
      <c r="AG220" s="4"/>
      <c r="AH220" s="149"/>
      <c r="AI220" s="155">
        <v>216</v>
      </c>
      <c r="AJ220" s="149"/>
      <c r="AK220" s="149"/>
    </row>
    <row r="221" spans="2:37" ht="27" customHeight="1" x14ac:dyDescent="0.2">
      <c r="B221" s="4"/>
      <c r="C221" s="149"/>
      <c r="D221" s="224"/>
      <c r="E221" s="226" t="s">
        <v>280</v>
      </c>
      <c r="F221" s="239" t="s">
        <v>575</v>
      </c>
      <c r="G221" s="4"/>
      <c r="H221" s="4"/>
      <c r="I221" s="4" t="s">
        <v>315</v>
      </c>
      <c r="J221" s="4"/>
      <c r="K221" s="4"/>
      <c r="L221" s="4"/>
      <c r="M221" s="4"/>
      <c r="N221" s="4"/>
      <c r="O221" s="154"/>
      <c r="P221" s="4"/>
      <c r="Q221" s="172"/>
      <c r="R221" s="4"/>
      <c r="S221" s="149"/>
      <c r="T221" s="4"/>
      <c r="U221" s="4"/>
      <c r="V221" s="11"/>
      <c r="W221" s="234">
        <v>217</v>
      </c>
      <c r="X221" s="234">
        <v>217</v>
      </c>
      <c r="Y221" s="4"/>
      <c r="Z221" s="70"/>
      <c r="AA221" s="70"/>
      <c r="AB221" s="70"/>
      <c r="AC221" s="70"/>
      <c r="AD221" s="70"/>
      <c r="AE221" s="246"/>
      <c r="AG221" s="4"/>
      <c r="AH221" s="149"/>
      <c r="AI221" s="155">
        <v>217</v>
      </c>
      <c r="AJ221" s="149"/>
      <c r="AK221" s="149"/>
    </row>
    <row r="222" spans="2:37" ht="27" customHeight="1" x14ac:dyDescent="0.2">
      <c r="B222" s="4"/>
      <c r="C222" s="149"/>
      <c r="D222" s="224"/>
      <c r="E222" s="226" t="s">
        <v>281</v>
      </c>
      <c r="F222" s="239" t="s">
        <v>575</v>
      </c>
      <c r="G222" s="4"/>
      <c r="H222" s="4"/>
      <c r="I222" s="4" t="s">
        <v>315</v>
      </c>
      <c r="J222" s="4"/>
      <c r="K222" s="4"/>
      <c r="L222" s="4"/>
      <c r="M222" s="4"/>
      <c r="N222" s="4"/>
      <c r="O222" s="154"/>
      <c r="P222" s="4"/>
      <c r="Q222" s="172"/>
      <c r="R222" s="4"/>
      <c r="S222" s="149"/>
      <c r="T222" s="4"/>
      <c r="U222" s="4"/>
      <c r="V222" s="11"/>
      <c r="W222" s="234">
        <v>218</v>
      </c>
      <c r="X222" s="234">
        <v>218</v>
      </c>
      <c r="Y222" s="4"/>
      <c r="Z222" s="70"/>
      <c r="AA222" s="70"/>
      <c r="AB222" s="70"/>
      <c r="AC222" s="70"/>
      <c r="AD222" s="70"/>
      <c r="AE222" s="246"/>
      <c r="AG222" s="4"/>
      <c r="AH222" s="149"/>
      <c r="AI222" s="155">
        <v>218</v>
      </c>
      <c r="AJ222" s="149"/>
      <c r="AK222" s="149"/>
    </row>
    <row r="223" spans="2:37" ht="27" customHeight="1" x14ac:dyDescent="0.2">
      <c r="B223" s="4"/>
      <c r="C223" s="149"/>
      <c r="D223" s="224"/>
      <c r="E223" s="226" t="s">
        <v>282</v>
      </c>
      <c r="F223" s="239" t="s">
        <v>575</v>
      </c>
      <c r="G223" s="4"/>
      <c r="H223" s="4"/>
      <c r="I223" s="4" t="s">
        <v>315</v>
      </c>
      <c r="J223" s="4"/>
      <c r="K223" s="4"/>
      <c r="L223" s="4"/>
      <c r="M223" s="4"/>
      <c r="N223" s="4"/>
      <c r="O223" s="154"/>
      <c r="P223" s="4"/>
      <c r="Q223" s="172"/>
      <c r="R223" s="4"/>
      <c r="S223" s="149"/>
      <c r="T223" s="4"/>
      <c r="U223" s="4"/>
      <c r="V223" s="11"/>
      <c r="W223" s="234">
        <v>219</v>
      </c>
      <c r="X223" s="234">
        <v>219</v>
      </c>
      <c r="Y223" s="4"/>
      <c r="Z223" s="70"/>
      <c r="AA223" s="70"/>
      <c r="AB223" s="70"/>
      <c r="AC223" s="70"/>
      <c r="AD223" s="70"/>
      <c r="AE223" s="246"/>
      <c r="AG223" s="4"/>
      <c r="AH223" s="149"/>
      <c r="AI223" s="155">
        <v>219</v>
      </c>
      <c r="AJ223" s="149"/>
      <c r="AK223" s="149"/>
    </row>
    <row r="224" spans="2:37" ht="27" customHeight="1" x14ac:dyDescent="0.2">
      <c r="B224" s="4"/>
      <c r="C224" s="149"/>
      <c r="D224" s="224"/>
      <c r="E224" s="226" t="s">
        <v>283</v>
      </c>
      <c r="F224" s="239" t="s">
        <v>575</v>
      </c>
      <c r="G224" s="4"/>
      <c r="H224" s="4"/>
      <c r="I224" s="4" t="s">
        <v>315</v>
      </c>
      <c r="J224" s="4"/>
      <c r="K224" s="4"/>
      <c r="L224" s="4"/>
      <c r="M224" s="4"/>
      <c r="N224" s="4"/>
      <c r="O224" s="154"/>
      <c r="P224" s="4"/>
      <c r="Q224" s="172"/>
      <c r="R224" s="4"/>
      <c r="S224" s="149"/>
      <c r="T224" s="4"/>
      <c r="U224" s="4"/>
      <c r="V224" s="11"/>
      <c r="W224" s="234">
        <v>220</v>
      </c>
      <c r="X224" s="234">
        <v>220</v>
      </c>
      <c r="Y224" s="4"/>
      <c r="Z224" s="70"/>
      <c r="AA224" s="70"/>
      <c r="AB224" s="70"/>
      <c r="AC224" s="70"/>
      <c r="AD224" s="70"/>
      <c r="AE224" s="246"/>
      <c r="AG224" s="4"/>
      <c r="AH224" s="149"/>
      <c r="AI224" s="155">
        <v>220</v>
      </c>
      <c r="AJ224" s="149"/>
      <c r="AK224" s="149"/>
    </row>
    <row r="225" spans="2:37" ht="27" customHeight="1" x14ac:dyDescent="0.2">
      <c r="B225" s="4"/>
      <c r="C225" s="149"/>
      <c r="D225" s="224"/>
      <c r="E225" s="226" t="s">
        <v>284</v>
      </c>
      <c r="F225" s="239" t="s">
        <v>575</v>
      </c>
      <c r="G225" s="4"/>
      <c r="H225" s="4"/>
      <c r="I225" s="4" t="s">
        <v>315</v>
      </c>
      <c r="J225" s="4"/>
      <c r="K225" s="4"/>
      <c r="L225" s="4"/>
      <c r="M225" s="4"/>
      <c r="N225" s="4"/>
      <c r="O225" s="154"/>
      <c r="P225" s="4"/>
      <c r="Q225" s="172"/>
      <c r="R225" s="4"/>
      <c r="S225" s="149"/>
      <c r="T225" s="4"/>
      <c r="U225" s="4"/>
      <c r="V225" s="11"/>
      <c r="W225" s="234">
        <v>221</v>
      </c>
      <c r="X225" s="234">
        <v>221</v>
      </c>
      <c r="Y225" s="4"/>
      <c r="Z225" s="70"/>
      <c r="AA225" s="70"/>
      <c r="AB225" s="70"/>
      <c r="AC225" s="70"/>
      <c r="AD225" s="70"/>
      <c r="AE225" s="246"/>
      <c r="AG225" s="4"/>
      <c r="AH225" s="149"/>
      <c r="AI225" s="155">
        <v>221</v>
      </c>
      <c r="AJ225" s="149"/>
      <c r="AK225" s="149"/>
    </row>
    <row r="226" spans="2:37" ht="27" customHeight="1" x14ac:dyDescent="0.2">
      <c r="B226" s="4"/>
      <c r="C226" s="149"/>
      <c r="D226" s="224"/>
      <c r="E226" s="226" t="s">
        <v>285</v>
      </c>
      <c r="F226" s="239" t="s">
        <v>575</v>
      </c>
      <c r="G226" s="4"/>
      <c r="H226" s="4"/>
      <c r="I226" s="4" t="s">
        <v>315</v>
      </c>
      <c r="J226" s="4"/>
      <c r="K226" s="4"/>
      <c r="L226" s="4"/>
      <c r="M226" s="4"/>
      <c r="N226" s="4"/>
      <c r="O226" s="154"/>
      <c r="P226" s="4"/>
      <c r="Q226" s="172"/>
      <c r="R226" s="4"/>
      <c r="S226" s="149"/>
      <c r="T226" s="4"/>
      <c r="U226" s="4"/>
      <c r="V226" s="11"/>
      <c r="W226" s="234">
        <v>222</v>
      </c>
      <c r="X226" s="234">
        <v>222</v>
      </c>
      <c r="Y226" s="4"/>
      <c r="Z226" s="70"/>
      <c r="AA226" s="70"/>
      <c r="AB226" s="70"/>
      <c r="AC226" s="70"/>
      <c r="AD226" s="70"/>
      <c r="AE226" s="246"/>
      <c r="AG226" s="4"/>
      <c r="AH226" s="149"/>
      <c r="AI226" s="155">
        <v>222</v>
      </c>
      <c r="AJ226" s="149"/>
      <c r="AK226" s="149"/>
    </row>
    <row r="227" spans="2:37" ht="27" customHeight="1" x14ac:dyDescent="0.2">
      <c r="B227" s="4"/>
      <c r="C227" s="149"/>
      <c r="D227" s="224"/>
      <c r="E227" s="226" t="s">
        <v>286</v>
      </c>
      <c r="F227" s="239" t="s">
        <v>575</v>
      </c>
      <c r="G227" s="4"/>
      <c r="H227" s="4"/>
      <c r="I227" s="4" t="s">
        <v>315</v>
      </c>
      <c r="J227" s="4"/>
      <c r="K227" s="4"/>
      <c r="L227" s="4"/>
      <c r="M227" s="4"/>
      <c r="N227" s="4"/>
      <c r="O227" s="154"/>
      <c r="P227" s="4"/>
      <c r="Q227" s="172"/>
      <c r="R227" s="4"/>
      <c r="S227" s="149"/>
      <c r="T227" s="4"/>
      <c r="U227" s="4"/>
      <c r="V227" s="11"/>
      <c r="W227" s="234">
        <v>223</v>
      </c>
      <c r="X227" s="234">
        <v>223</v>
      </c>
      <c r="Y227" s="4"/>
      <c r="Z227" s="70"/>
      <c r="AA227" s="70"/>
      <c r="AB227" s="70"/>
      <c r="AC227" s="70"/>
      <c r="AD227" s="70"/>
      <c r="AE227" s="246"/>
      <c r="AG227" s="4"/>
      <c r="AH227" s="149"/>
      <c r="AI227" s="155">
        <v>223</v>
      </c>
      <c r="AJ227" s="149"/>
      <c r="AK227" s="149"/>
    </row>
    <row r="228" spans="2:37" ht="27" customHeight="1" x14ac:dyDescent="0.2">
      <c r="B228" s="4"/>
      <c r="C228" s="149"/>
      <c r="D228" s="224"/>
      <c r="E228" s="226" t="s">
        <v>287</v>
      </c>
      <c r="F228" s="239" t="s">
        <v>575</v>
      </c>
      <c r="G228" s="4"/>
      <c r="H228" s="4"/>
      <c r="I228" s="4" t="s">
        <v>315</v>
      </c>
      <c r="J228" s="4"/>
      <c r="K228" s="4"/>
      <c r="L228" s="4"/>
      <c r="M228" s="4"/>
      <c r="N228" s="4"/>
      <c r="O228" s="154"/>
      <c r="P228" s="4"/>
      <c r="Q228" s="172"/>
      <c r="R228" s="4"/>
      <c r="S228" s="149"/>
      <c r="T228" s="4"/>
      <c r="U228" s="4"/>
      <c r="V228" s="11"/>
      <c r="W228" s="234">
        <v>224</v>
      </c>
      <c r="X228" s="234">
        <v>224</v>
      </c>
      <c r="Y228" s="4"/>
      <c r="Z228" s="70"/>
      <c r="AA228" s="70"/>
      <c r="AB228" s="70"/>
      <c r="AC228" s="70"/>
      <c r="AD228" s="70"/>
      <c r="AE228" s="246"/>
      <c r="AG228" s="4"/>
      <c r="AH228" s="149"/>
      <c r="AI228" s="155">
        <v>224</v>
      </c>
      <c r="AJ228" s="149"/>
      <c r="AK228" s="149"/>
    </row>
    <row r="229" spans="2:37" ht="27" customHeight="1" x14ac:dyDescent="0.2">
      <c r="B229" s="4"/>
      <c r="C229" s="149"/>
      <c r="D229" s="224"/>
      <c r="E229" s="226" t="s">
        <v>288</v>
      </c>
      <c r="F229" s="239" t="s">
        <v>575</v>
      </c>
      <c r="G229" s="4"/>
      <c r="H229" s="4"/>
      <c r="I229" s="4" t="s">
        <v>315</v>
      </c>
      <c r="J229" s="4"/>
      <c r="K229" s="4"/>
      <c r="L229" s="4"/>
      <c r="M229" s="4"/>
      <c r="N229" s="4"/>
      <c r="O229" s="154"/>
      <c r="P229" s="4"/>
      <c r="Q229" s="172"/>
      <c r="R229" s="4"/>
      <c r="S229" s="149"/>
      <c r="T229" s="4"/>
      <c r="U229" s="4"/>
      <c r="V229" s="11"/>
      <c r="W229" s="234">
        <v>225</v>
      </c>
      <c r="X229" s="234">
        <v>225</v>
      </c>
      <c r="Y229" s="4"/>
      <c r="Z229" s="70"/>
      <c r="AA229" s="70"/>
      <c r="AB229" s="70"/>
      <c r="AC229" s="70"/>
      <c r="AD229" s="70"/>
      <c r="AE229" s="246"/>
      <c r="AG229" s="4"/>
      <c r="AH229" s="149"/>
      <c r="AI229" s="155">
        <v>225</v>
      </c>
      <c r="AJ229" s="149"/>
      <c r="AK229" s="149"/>
    </row>
    <row r="230" spans="2:37" ht="27" customHeight="1" x14ac:dyDescent="0.2">
      <c r="B230" s="4"/>
      <c r="C230" s="149"/>
      <c r="D230" s="224"/>
      <c r="E230" s="226" t="s">
        <v>289</v>
      </c>
      <c r="F230" s="239" t="s">
        <v>575</v>
      </c>
      <c r="G230" s="4"/>
      <c r="H230" s="4"/>
      <c r="I230" s="4" t="s">
        <v>315</v>
      </c>
      <c r="J230" s="4"/>
      <c r="K230" s="4"/>
      <c r="L230" s="4"/>
      <c r="M230" s="4"/>
      <c r="N230" s="4"/>
      <c r="O230" s="154"/>
      <c r="P230" s="4"/>
      <c r="Q230" s="172"/>
      <c r="R230" s="4"/>
      <c r="S230" s="149"/>
      <c r="T230" s="4"/>
      <c r="U230" s="4"/>
      <c r="V230" s="11"/>
      <c r="W230" s="234">
        <v>226</v>
      </c>
      <c r="X230" s="234">
        <v>226</v>
      </c>
      <c r="Y230" s="4"/>
      <c r="Z230" s="70"/>
      <c r="AA230" s="70"/>
      <c r="AB230" s="70"/>
      <c r="AC230" s="70"/>
      <c r="AD230" s="70"/>
      <c r="AE230" s="246"/>
      <c r="AG230" s="4"/>
      <c r="AH230" s="149"/>
      <c r="AI230" s="155">
        <v>226</v>
      </c>
      <c r="AJ230" s="149"/>
      <c r="AK230" s="149"/>
    </row>
    <row r="231" spans="2:37" ht="27" customHeight="1" x14ac:dyDescent="0.2">
      <c r="B231" s="4"/>
      <c r="C231" s="149"/>
      <c r="D231" s="224"/>
      <c r="E231" s="226" t="s">
        <v>290</v>
      </c>
      <c r="F231" s="239" t="s">
        <v>575</v>
      </c>
      <c r="G231" s="4"/>
      <c r="H231" s="4"/>
      <c r="I231" s="4" t="s">
        <v>315</v>
      </c>
      <c r="J231" s="4"/>
      <c r="K231" s="4"/>
      <c r="L231" s="4"/>
      <c r="M231" s="4"/>
      <c r="N231" s="4"/>
      <c r="O231" s="154"/>
      <c r="P231" s="4"/>
      <c r="Q231" s="172"/>
      <c r="R231" s="4"/>
      <c r="S231" s="149"/>
      <c r="T231" s="4"/>
      <c r="U231" s="4"/>
      <c r="V231" s="11"/>
      <c r="W231" s="234">
        <v>227</v>
      </c>
      <c r="X231" s="234">
        <v>227</v>
      </c>
      <c r="Y231" s="4"/>
      <c r="Z231" s="70"/>
      <c r="AA231" s="70"/>
      <c r="AB231" s="70"/>
      <c r="AC231" s="70"/>
      <c r="AD231" s="70"/>
      <c r="AE231" s="246"/>
      <c r="AG231" s="4"/>
      <c r="AH231" s="149"/>
      <c r="AI231" s="155">
        <v>227</v>
      </c>
      <c r="AJ231" s="149"/>
      <c r="AK231" s="149"/>
    </row>
    <row r="232" spans="2:37" ht="27" customHeight="1" x14ac:dyDescent="0.2">
      <c r="B232" s="4"/>
      <c r="C232" s="149"/>
      <c r="D232" s="224"/>
      <c r="E232" s="226" t="s">
        <v>291</v>
      </c>
      <c r="F232" s="239" t="s">
        <v>575</v>
      </c>
      <c r="G232" s="4"/>
      <c r="H232" s="4"/>
      <c r="I232" s="4" t="s">
        <v>315</v>
      </c>
      <c r="J232" s="4"/>
      <c r="K232" s="4"/>
      <c r="L232" s="4"/>
      <c r="M232" s="4"/>
      <c r="N232" s="4"/>
      <c r="O232" s="154"/>
      <c r="P232" s="4"/>
      <c r="Q232" s="172"/>
      <c r="R232" s="4"/>
      <c r="S232" s="149"/>
      <c r="T232" s="4"/>
      <c r="U232" s="4"/>
      <c r="V232" s="11"/>
      <c r="W232" s="234">
        <v>228</v>
      </c>
      <c r="X232" s="234">
        <v>228</v>
      </c>
      <c r="Y232" s="4"/>
      <c r="Z232" s="70"/>
      <c r="AA232" s="70"/>
      <c r="AB232" s="70"/>
      <c r="AC232" s="70"/>
      <c r="AD232" s="70"/>
      <c r="AE232" s="246"/>
      <c r="AG232" s="4"/>
      <c r="AH232" s="149"/>
      <c r="AI232" s="155">
        <v>228</v>
      </c>
      <c r="AJ232" s="149"/>
      <c r="AK232" s="149"/>
    </row>
    <row r="233" spans="2:37" ht="27" customHeight="1" x14ac:dyDescent="0.2">
      <c r="B233" s="4"/>
      <c r="C233" s="149"/>
      <c r="D233" s="224"/>
      <c r="E233" s="226" t="s">
        <v>292</v>
      </c>
      <c r="F233" s="239" t="s">
        <v>575</v>
      </c>
      <c r="G233" s="4"/>
      <c r="H233" s="4"/>
      <c r="I233" s="4" t="s">
        <v>315</v>
      </c>
      <c r="J233" s="4"/>
      <c r="K233" s="4"/>
      <c r="L233" s="4"/>
      <c r="M233" s="4"/>
      <c r="N233" s="4"/>
      <c r="O233" s="154"/>
      <c r="P233" s="4"/>
      <c r="Q233" s="172"/>
      <c r="R233" s="4"/>
      <c r="S233" s="149"/>
      <c r="T233" s="4"/>
      <c r="U233" s="4"/>
      <c r="V233" s="11"/>
      <c r="W233" s="234">
        <v>229</v>
      </c>
      <c r="X233" s="234">
        <v>229</v>
      </c>
      <c r="Y233" s="4"/>
      <c r="Z233" s="70"/>
      <c r="AA233" s="70"/>
      <c r="AB233" s="70"/>
      <c r="AC233" s="70"/>
      <c r="AD233" s="70"/>
      <c r="AE233" s="246"/>
      <c r="AG233" s="4"/>
      <c r="AH233" s="149"/>
      <c r="AI233" s="155">
        <v>229</v>
      </c>
      <c r="AJ233" s="149"/>
      <c r="AK233" s="149"/>
    </row>
    <row r="234" spans="2:37" ht="27" customHeight="1" x14ac:dyDescent="0.2">
      <c r="B234" s="4"/>
      <c r="C234" s="149"/>
      <c r="D234" s="224"/>
      <c r="E234" s="226" t="s">
        <v>293</v>
      </c>
      <c r="F234" s="239" t="s">
        <v>575</v>
      </c>
      <c r="G234" s="4"/>
      <c r="H234" s="4"/>
      <c r="I234" s="4" t="s">
        <v>315</v>
      </c>
      <c r="J234" s="4"/>
      <c r="K234" s="4"/>
      <c r="L234" s="4"/>
      <c r="M234" s="4"/>
      <c r="N234" s="4"/>
      <c r="O234" s="154"/>
      <c r="P234" s="4"/>
      <c r="Q234" s="172"/>
      <c r="R234" s="4"/>
      <c r="S234" s="149"/>
      <c r="T234" s="4"/>
      <c r="U234" s="4"/>
      <c r="V234" s="11"/>
      <c r="W234" s="234">
        <v>230</v>
      </c>
      <c r="X234" s="234">
        <v>230</v>
      </c>
      <c r="Y234" s="4"/>
      <c r="Z234" s="70"/>
      <c r="AA234" s="70"/>
      <c r="AB234" s="70"/>
      <c r="AC234" s="70"/>
      <c r="AD234" s="70"/>
      <c r="AE234" s="246"/>
      <c r="AG234" s="4"/>
      <c r="AH234" s="149"/>
      <c r="AI234" s="155">
        <v>230</v>
      </c>
      <c r="AJ234" s="149"/>
      <c r="AK234" s="149"/>
    </row>
    <row r="235" spans="2:37" ht="27" customHeight="1" x14ac:dyDescent="0.2">
      <c r="B235" s="4"/>
      <c r="C235" s="149"/>
      <c r="D235" s="224"/>
      <c r="E235" s="226" t="s">
        <v>294</v>
      </c>
      <c r="F235" s="239" t="s">
        <v>575</v>
      </c>
      <c r="G235" s="4"/>
      <c r="H235" s="4"/>
      <c r="I235" s="4" t="s">
        <v>315</v>
      </c>
      <c r="J235" s="4"/>
      <c r="K235" s="4"/>
      <c r="L235" s="4"/>
      <c r="M235" s="4"/>
      <c r="N235" s="4"/>
      <c r="O235" s="154"/>
      <c r="P235" s="4"/>
      <c r="Q235" s="172"/>
      <c r="R235" s="4"/>
      <c r="S235" s="149"/>
      <c r="T235" s="4"/>
      <c r="U235" s="4"/>
      <c r="V235" s="11"/>
      <c r="W235" s="234">
        <v>231</v>
      </c>
      <c r="X235" s="234">
        <v>231</v>
      </c>
      <c r="Y235" s="4"/>
      <c r="Z235" s="70"/>
      <c r="AA235" s="70"/>
      <c r="AB235" s="70"/>
      <c r="AC235" s="70"/>
      <c r="AD235" s="70"/>
      <c r="AE235" s="246"/>
      <c r="AG235" s="4"/>
      <c r="AH235" s="149"/>
      <c r="AI235" s="155">
        <v>231</v>
      </c>
      <c r="AJ235" s="149"/>
      <c r="AK235" s="149"/>
    </row>
    <row r="236" spans="2:37" ht="27" customHeight="1" x14ac:dyDescent="0.2">
      <c r="B236" s="4"/>
      <c r="C236" s="149"/>
      <c r="D236" s="224"/>
      <c r="E236" s="226" t="s">
        <v>295</v>
      </c>
      <c r="F236" s="239" t="s">
        <v>575</v>
      </c>
      <c r="G236" s="4"/>
      <c r="H236" s="4"/>
      <c r="I236" s="4" t="s">
        <v>315</v>
      </c>
      <c r="J236" s="4"/>
      <c r="K236" s="4"/>
      <c r="L236" s="4"/>
      <c r="M236" s="4"/>
      <c r="N236" s="4"/>
      <c r="O236" s="154"/>
      <c r="P236" s="4"/>
      <c r="Q236" s="172"/>
      <c r="R236" s="4"/>
      <c r="S236" s="149"/>
      <c r="T236" s="4"/>
      <c r="U236" s="4"/>
      <c r="V236" s="11"/>
      <c r="W236" s="234">
        <v>232</v>
      </c>
      <c r="X236" s="234">
        <v>232</v>
      </c>
      <c r="Y236" s="4"/>
      <c r="Z236" s="70"/>
      <c r="AA236" s="70"/>
      <c r="AB236" s="70"/>
      <c r="AC236" s="70"/>
      <c r="AD236" s="70"/>
      <c r="AE236" s="246"/>
      <c r="AG236" s="4"/>
      <c r="AH236" s="149"/>
      <c r="AI236" s="155">
        <v>232</v>
      </c>
      <c r="AJ236" s="149"/>
      <c r="AK236" s="149"/>
    </row>
    <row r="237" spans="2:37" ht="27" customHeight="1" x14ac:dyDescent="0.2">
      <c r="B237" s="4"/>
      <c r="C237" s="149"/>
      <c r="D237" s="224"/>
      <c r="E237" s="226" t="s">
        <v>296</v>
      </c>
      <c r="F237" s="239" t="s">
        <v>575</v>
      </c>
      <c r="G237" s="4"/>
      <c r="H237" s="4"/>
      <c r="I237" s="4" t="s">
        <v>315</v>
      </c>
      <c r="J237" s="4"/>
      <c r="K237" s="4"/>
      <c r="L237" s="4"/>
      <c r="M237" s="4"/>
      <c r="N237" s="4"/>
      <c r="O237" s="154"/>
      <c r="P237" s="4"/>
      <c r="Q237" s="172"/>
      <c r="R237" s="4"/>
      <c r="S237" s="149"/>
      <c r="T237" s="4"/>
      <c r="U237" s="4"/>
      <c r="V237" s="11"/>
      <c r="W237" s="234">
        <v>233</v>
      </c>
      <c r="X237" s="234">
        <v>233</v>
      </c>
      <c r="Y237" s="4"/>
      <c r="Z237" s="70"/>
      <c r="AA237" s="70"/>
      <c r="AB237" s="70"/>
      <c r="AC237" s="70"/>
      <c r="AD237" s="70"/>
      <c r="AE237" s="246"/>
      <c r="AG237" s="4"/>
      <c r="AH237" s="149"/>
      <c r="AI237" s="155">
        <v>233</v>
      </c>
      <c r="AJ237" s="149"/>
      <c r="AK237" s="149"/>
    </row>
    <row r="238" spans="2:37" ht="27" customHeight="1" x14ac:dyDescent="0.2">
      <c r="B238" s="4"/>
      <c r="C238" s="149"/>
      <c r="D238" s="224"/>
      <c r="E238" s="226" t="s">
        <v>297</v>
      </c>
      <c r="F238" s="239" t="s">
        <v>575</v>
      </c>
      <c r="G238" s="4"/>
      <c r="H238" s="4"/>
      <c r="I238" s="4" t="s">
        <v>315</v>
      </c>
      <c r="J238" s="4"/>
      <c r="K238" s="4"/>
      <c r="L238" s="4"/>
      <c r="M238" s="4"/>
      <c r="N238" s="4"/>
      <c r="O238" s="154"/>
      <c r="P238" s="4"/>
      <c r="Q238" s="172"/>
      <c r="R238" s="4"/>
      <c r="S238" s="149"/>
      <c r="T238" s="4"/>
      <c r="U238" s="4"/>
      <c r="V238" s="11"/>
      <c r="W238" s="234">
        <v>234</v>
      </c>
      <c r="X238" s="234">
        <v>234</v>
      </c>
      <c r="Y238" s="4"/>
      <c r="Z238" s="70"/>
      <c r="AA238" s="70"/>
      <c r="AB238" s="70"/>
      <c r="AC238" s="70"/>
      <c r="AD238" s="70"/>
      <c r="AE238" s="246"/>
      <c r="AG238" s="4"/>
      <c r="AH238" s="149"/>
      <c r="AI238" s="155">
        <v>234</v>
      </c>
      <c r="AJ238" s="149"/>
      <c r="AK238" s="149"/>
    </row>
    <row r="239" spans="2:37" ht="27" customHeight="1" x14ac:dyDescent="0.2">
      <c r="B239" s="4"/>
      <c r="C239" s="149"/>
      <c r="D239" s="224"/>
      <c r="E239" s="226" t="s">
        <v>298</v>
      </c>
      <c r="F239" s="239" t="s">
        <v>575</v>
      </c>
      <c r="G239" s="4"/>
      <c r="H239" s="4"/>
      <c r="I239" s="4" t="s">
        <v>315</v>
      </c>
      <c r="J239" s="4"/>
      <c r="K239" s="4"/>
      <c r="L239" s="4"/>
      <c r="M239" s="4"/>
      <c r="N239" s="4"/>
      <c r="O239" s="154"/>
      <c r="P239" s="4"/>
      <c r="Q239" s="172"/>
      <c r="R239" s="4"/>
      <c r="S239" s="149"/>
      <c r="T239" s="4"/>
      <c r="U239" s="4"/>
      <c r="V239" s="11"/>
      <c r="W239" s="234">
        <v>235</v>
      </c>
      <c r="X239" s="234">
        <v>235</v>
      </c>
      <c r="Y239" s="4"/>
      <c r="Z239" s="70"/>
      <c r="AA239" s="70"/>
      <c r="AB239" s="70"/>
      <c r="AC239" s="70"/>
      <c r="AD239" s="70"/>
      <c r="AE239" s="246"/>
      <c r="AG239" s="4"/>
      <c r="AH239" s="149"/>
      <c r="AI239" s="155">
        <v>235</v>
      </c>
      <c r="AJ239" s="149"/>
      <c r="AK239" s="149"/>
    </row>
    <row r="240" spans="2:37" ht="27" customHeight="1" x14ac:dyDescent="0.2">
      <c r="B240" s="4"/>
      <c r="C240" s="149"/>
      <c r="D240" s="224"/>
      <c r="E240" s="226" t="s">
        <v>299</v>
      </c>
      <c r="F240" s="239" t="s">
        <v>575</v>
      </c>
      <c r="G240" s="4"/>
      <c r="H240" s="4"/>
      <c r="I240" s="4" t="s">
        <v>315</v>
      </c>
      <c r="J240" s="4"/>
      <c r="K240" s="4"/>
      <c r="L240" s="4"/>
      <c r="M240" s="4"/>
      <c r="N240" s="4"/>
      <c r="O240" s="154"/>
      <c r="P240" s="4"/>
      <c r="Q240" s="172"/>
      <c r="R240" s="4"/>
      <c r="S240" s="149"/>
      <c r="T240" s="4"/>
      <c r="U240" s="4"/>
      <c r="V240" s="11"/>
      <c r="W240" s="234">
        <v>236</v>
      </c>
      <c r="X240" s="234">
        <v>236</v>
      </c>
      <c r="Y240" s="4"/>
      <c r="Z240" s="70"/>
      <c r="AA240" s="70"/>
      <c r="AB240" s="70"/>
      <c r="AC240" s="70"/>
      <c r="AD240" s="70"/>
      <c r="AE240" s="246"/>
      <c r="AG240" s="4"/>
      <c r="AH240" s="149"/>
      <c r="AI240" s="155">
        <v>236</v>
      </c>
      <c r="AJ240" s="149"/>
      <c r="AK240" s="149"/>
    </row>
    <row r="241" spans="2:37" ht="27" customHeight="1" x14ac:dyDescent="0.2">
      <c r="B241" s="4"/>
      <c r="C241" s="149"/>
      <c r="D241" s="224"/>
      <c r="E241" s="226" t="s">
        <v>300</v>
      </c>
      <c r="F241" s="239" t="s">
        <v>575</v>
      </c>
      <c r="G241" s="4"/>
      <c r="H241" s="4"/>
      <c r="I241" s="4" t="s">
        <v>315</v>
      </c>
      <c r="J241" s="4"/>
      <c r="K241" s="4"/>
      <c r="L241" s="4"/>
      <c r="M241" s="4"/>
      <c r="N241" s="4"/>
      <c r="O241" s="154"/>
      <c r="P241" s="4"/>
      <c r="Q241" s="172"/>
      <c r="R241" s="4"/>
      <c r="S241" s="149"/>
      <c r="T241" s="4"/>
      <c r="U241" s="4"/>
      <c r="V241" s="11"/>
      <c r="W241" s="234">
        <v>237</v>
      </c>
      <c r="X241" s="234">
        <v>237</v>
      </c>
      <c r="Y241" s="4"/>
      <c r="Z241" s="70"/>
      <c r="AA241" s="70"/>
      <c r="AB241" s="70"/>
      <c r="AC241" s="70"/>
      <c r="AD241" s="70"/>
      <c r="AE241" s="246"/>
      <c r="AG241" s="4"/>
      <c r="AH241" s="149"/>
      <c r="AI241" s="155">
        <v>237</v>
      </c>
      <c r="AJ241" s="149"/>
      <c r="AK241" s="149"/>
    </row>
    <row r="242" spans="2:37" ht="27" customHeight="1" x14ac:dyDescent="0.2">
      <c r="B242" s="4"/>
      <c r="C242" s="149"/>
      <c r="D242" s="224"/>
      <c r="E242" s="226" t="s">
        <v>301</v>
      </c>
      <c r="F242" s="239" t="s">
        <v>575</v>
      </c>
      <c r="G242" s="4"/>
      <c r="H242" s="4"/>
      <c r="I242" s="4" t="s">
        <v>315</v>
      </c>
      <c r="J242" s="4"/>
      <c r="K242" s="4"/>
      <c r="L242" s="4"/>
      <c r="M242" s="4"/>
      <c r="N242" s="4"/>
      <c r="O242" s="154"/>
      <c r="P242" s="4"/>
      <c r="Q242" s="172"/>
      <c r="R242" s="4"/>
      <c r="S242" s="149"/>
      <c r="T242" s="4"/>
      <c r="U242" s="4"/>
      <c r="V242" s="11"/>
      <c r="W242" s="234">
        <v>238</v>
      </c>
      <c r="X242" s="234">
        <v>238</v>
      </c>
      <c r="Y242" s="4"/>
      <c r="Z242" s="70"/>
      <c r="AA242" s="70"/>
      <c r="AB242" s="70"/>
      <c r="AC242" s="70"/>
      <c r="AD242" s="70"/>
      <c r="AE242" s="246"/>
      <c r="AG242" s="4"/>
      <c r="AH242" s="149"/>
      <c r="AI242" s="155">
        <v>238</v>
      </c>
      <c r="AJ242" s="149"/>
      <c r="AK242" s="149"/>
    </row>
    <row r="243" spans="2:37" ht="27" customHeight="1" x14ac:dyDescent="0.2">
      <c r="B243" s="4"/>
      <c r="C243" s="149"/>
      <c r="D243" s="224"/>
      <c r="E243" s="226" t="s">
        <v>302</v>
      </c>
      <c r="F243" s="239" t="s">
        <v>575</v>
      </c>
      <c r="G243" s="4"/>
      <c r="H243" s="4"/>
      <c r="I243" s="4" t="s">
        <v>315</v>
      </c>
      <c r="J243" s="4"/>
      <c r="K243" s="4"/>
      <c r="L243" s="4"/>
      <c r="M243" s="4"/>
      <c r="N243" s="4"/>
      <c r="O243" s="154"/>
      <c r="P243" s="4"/>
      <c r="Q243" s="172"/>
      <c r="R243" s="4"/>
      <c r="S243" s="149"/>
      <c r="T243" s="4"/>
      <c r="U243" s="4"/>
      <c r="V243" s="11"/>
      <c r="W243" s="234">
        <v>239</v>
      </c>
      <c r="X243" s="234">
        <v>239</v>
      </c>
      <c r="Y243" s="4"/>
      <c r="Z243" s="70"/>
      <c r="AA243" s="70"/>
      <c r="AB243" s="70"/>
      <c r="AC243" s="70"/>
      <c r="AD243" s="70"/>
      <c r="AE243" s="246"/>
      <c r="AG243" s="4"/>
      <c r="AH243" s="149"/>
      <c r="AI243" s="155">
        <v>239</v>
      </c>
      <c r="AJ243" s="149"/>
      <c r="AK243" s="149"/>
    </row>
    <row r="244" spans="2:37" ht="27" customHeight="1" x14ac:dyDescent="0.2">
      <c r="B244" s="4"/>
      <c r="C244" s="149"/>
      <c r="D244" s="224"/>
      <c r="E244" s="226" t="s">
        <v>303</v>
      </c>
      <c r="F244" s="239" t="s">
        <v>575</v>
      </c>
      <c r="G244" s="4"/>
      <c r="H244" s="4"/>
      <c r="I244" s="4" t="s">
        <v>315</v>
      </c>
      <c r="J244" s="4"/>
      <c r="K244" s="4"/>
      <c r="L244" s="4"/>
      <c r="M244" s="4"/>
      <c r="N244" s="4"/>
      <c r="O244" s="154"/>
      <c r="P244" s="4"/>
      <c r="Q244" s="172"/>
      <c r="R244" s="4"/>
      <c r="S244" s="149"/>
      <c r="T244" s="4"/>
      <c r="U244" s="4"/>
      <c r="V244" s="11"/>
      <c r="W244" s="234">
        <v>240</v>
      </c>
      <c r="X244" s="234">
        <v>240</v>
      </c>
      <c r="Y244" s="4"/>
      <c r="Z244" s="70"/>
      <c r="AA244" s="70"/>
      <c r="AB244" s="70"/>
      <c r="AC244" s="70"/>
      <c r="AD244" s="70"/>
      <c r="AE244" s="246"/>
      <c r="AG244" s="4"/>
      <c r="AH244" s="149"/>
      <c r="AI244" s="155">
        <v>240</v>
      </c>
      <c r="AJ244" s="149"/>
      <c r="AK244" s="149"/>
    </row>
    <row r="245" spans="2:37" ht="27" customHeight="1" x14ac:dyDescent="0.2">
      <c r="B245" s="4"/>
      <c r="C245" s="149"/>
      <c r="D245" s="224"/>
      <c r="E245" s="226" t="s">
        <v>304</v>
      </c>
      <c r="F245" s="239" t="s">
        <v>575</v>
      </c>
      <c r="G245" s="4"/>
      <c r="H245" s="4"/>
      <c r="I245" s="4" t="s">
        <v>315</v>
      </c>
      <c r="J245" s="4"/>
      <c r="K245" s="4"/>
      <c r="L245" s="4"/>
      <c r="M245" s="4"/>
      <c r="N245" s="4"/>
      <c r="O245" s="154"/>
      <c r="P245" s="4"/>
      <c r="Q245" s="172"/>
      <c r="R245" s="4"/>
      <c r="S245" s="149"/>
      <c r="T245" s="4"/>
      <c r="U245" s="4"/>
      <c r="V245" s="11"/>
      <c r="W245" s="234">
        <v>241</v>
      </c>
      <c r="X245" s="234">
        <v>241</v>
      </c>
      <c r="Y245" s="4"/>
      <c r="Z245" s="70"/>
      <c r="AA245" s="70"/>
      <c r="AB245" s="70"/>
      <c r="AC245" s="70"/>
      <c r="AD245" s="70"/>
      <c r="AE245" s="246"/>
      <c r="AG245" s="4"/>
      <c r="AH245" s="149"/>
      <c r="AI245" s="155">
        <v>241</v>
      </c>
      <c r="AJ245" s="149"/>
      <c r="AK245" s="149"/>
    </row>
    <row r="246" spans="2:37" ht="27" customHeight="1" x14ac:dyDescent="0.2">
      <c r="B246" s="4"/>
      <c r="C246" s="149"/>
      <c r="D246" s="224"/>
      <c r="E246" s="226" t="s">
        <v>305</v>
      </c>
      <c r="F246" s="239" t="s">
        <v>575</v>
      </c>
      <c r="G246" s="4"/>
      <c r="H246" s="4"/>
      <c r="I246" s="4" t="s">
        <v>315</v>
      </c>
      <c r="J246" s="4"/>
      <c r="K246" s="4"/>
      <c r="L246" s="4"/>
      <c r="M246" s="4"/>
      <c r="N246" s="4"/>
      <c r="O246" s="154"/>
      <c r="P246" s="4"/>
      <c r="Q246" s="172"/>
      <c r="R246" s="4"/>
      <c r="S246" s="149"/>
      <c r="T246" s="4"/>
      <c r="U246" s="4"/>
      <c r="V246" s="11"/>
      <c r="W246" s="234">
        <v>242</v>
      </c>
      <c r="X246" s="234">
        <v>242</v>
      </c>
      <c r="Y246" s="4"/>
      <c r="Z246" s="70"/>
      <c r="AA246" s="70"/>
      <c r="AB246" s="70"/>
      <c r="AC246" s="70"/>
      <c r="AD246" s="70"/>
      <c r="AE246" s="246"/>
      <c r="AG246" s="4"/>
      <c r="AH246" s="149"/>
      <c r="AI246" s="155">
        <v>242</v>
      </c>
      <c r="AJ246" s="149"/>
      <c r="AK246" s="149"/>
    </row>
    <row r="247" spans="2:37" ht="27" customHeight="1" x14ac:dyDescent="0.2">
      <c r="B247" s="4"/>
      <c r="C247" s="149"/>
      <c r="D247" s="224"/>
      <c r="E247" s="226" t="s">
        <v>306</v>
      </c>
      <c r="F247" s="239" t="s">
        <v>575</v>
      </c>
      <c r="G247" s="4"/>
      <c r="H247" s="4"/>
      <c r="I247" s="4" t="s">
        <v>315</v>
      </c>
      <c r="J247" s="4"/>
      <c r="K247" s="4"/>
      <c r="L247" s="4"/>
      <c r="M247" s="4"/>
      <c r="N247" s="4"/>
      <c r="O247" s="154"/>
      <c r="P247" s="4"/>
      <c r="Q247" s="172"/>
      <c r="R247" s="4"/>
      <c r="S247" s="149"/>
      <c r="T247" s="4"/>
      <c r="U247" s="4"/>
      <c r="V247" s="11"/>
      <c r="W247" s="234">
        <v>243</v>
      </c>
      <c r="X247" s="234">
        <v>243</v>
      </c>
      <c r="Y247" s="4"/>
      <c r="Z247" s="70"/>
      <c r="AA247" s="70"/>
      <c r="AB247" s="70"/>
      <c r="AC247" s="70"/>
      <c r="AD247" s="70"/>
      <c r="AE247" s="246"/>
      <c r="AG247" s="4"/>
      <c r="AH247" s="149"/>
      <c r="AI247" s="155">
        <v>243</v>
      </c>
      <c r="AJ247" s="149"/>
      <c r="AK247" s="149"/>
    </row>
    <row r="248" spans="2:37" ht="27" customHeight="1" x14ac:dyDescent="0.2">
      <c r="B248" s="4"/>
      <c r="C248" s="149"/>
      <c r="D248" s="224"/>
      <c r="E248" s="226" t="s">
        <v>334</v>
      </c>
      <c r="F248" s="239" t="s">
        <v>575</v>
      </c>
      <c r="G248" s="4"/>
      <c r="H248" s="4"/>
      <c r="I248" s="4" t="s">
        <v>315</v>
      </c>
      <c r="J248" s="4"/>
      <c r="K248" s="4"/>
      <c r="L248" s="4"/>
      <c r="M248" s="4"/>
      <c r="N248" s="4"/>
      <c r="O248" s="154"/>
      <c r="P248" s="4"/>
      <c r="Q248" s="172"/>
      <c r="R248" s="4"/>
      <c r="S248" s="149"/>
      <c r="T248" s="4"/>
      <c r="U248" s="4"/>
      <c r="V248" s="11"/>
      <c r="W248" s="234">
        <v>244</v>
      </c>
      <c r="X248" s="234">
        <v>244</v>
      </c>
      <c r="Y248" s="4"/>
      <c r="Z248" s="70"/>
      <c r="AA248" s="70"/>
      <c r="AB248" s="70"/>
      <c r="AC248" s="70"/>
      <c r="AD248" s="70"/>
      <c r="AE248" s="246"/>
      <c r="AG248" s="4"/>
      <c r="AH248" s="149"/>
      <c r="AI248" s="155">
        <v>244</v>
      </c>
      <c r="AJ248" s="149"/>
      <c r="AK248" s="149"/>
    </row>
    <row r="249" spans="2:37" ht="27" customHeight="1" x14ac:dyDescent="0.2">
      <c r="B249" s="4"/>
      <c r="C249" s="149"/>
      <c r="D249" s="224"/>
      <c r="E249" s="226" t="s">
        <v>307</v>
      </c>
      <c r="F249" s="239" t="s">
        <v>575</v>
      </c>
      <c r="G249" s="4"/>
      <c r="H249" s="4"/>
      <c r="I249" s="4" t="s">
        <v>315</v>
      </c>
      <c r="J249" s="4"/>
      <c r="K249" s="4"/>
      <c r="L249" s="4"/>
      <c r="M249" s="4"/>
      <c r="N249" s="4"/>
      <c r="O249" s="154"/>
      <c r="P249" s="4"/>
      <c r="Q249" s="172"/>
      <c r="R249" s="4"/>
      <c r="S249" s="149"/>
      <c r="T249" s="4"/>
      <c r="U249" s="4"/>
      <c r="V249" s="11"/>
      <c r="W249" s="234">
        <v>245</v>
      </c>
      <c r="X249" s="234">
        <v>245</v>
      </c>
      <c r="Y249" s="4"/>
      <c r="Z249" s="70"/>
      <c r="AA249" s="70"/>
      <c r="AB249" s="70"/>
      <c r="AC249" s="70"/>
      <c r="AD249" s="70"/>
      <c r="AE249" s="246"/>
      <c r="AG249" s="4"/>
      <c r="AH249" s="149"/>
      <c r="AI249" s="155">
        <v>245</v>
      </c>
      <c r="AJ249" s="149"/>
      <c r="AK249" s="149"/>
    </row>
    <row r="250" spans="2:37" ht="27" customHeight="1" x14ac:dyDescent="0.2">
      <c r="B250" s="4"/>
      <c r="C250" s="149"/>
      <c r="D250" s="224"/>
      <c r="E250" s="226" t="s">
        <v>308</v>
      </c>
      <c r="F250" s="239" t="s">
        <v>575</v>
      </c>
      <c r="G250" s="4"/>
      <c r="H250" s="4"/>
      <c r="I250" s="4" t="s">
        <v>315</v>
      </c>
      <c r="J250" s="4"/>
      <c r="K250" s="4"/>
      <c r="L250" s="4"/>
      <c r="M250" s="4"/>
      <c r="N250" s="4"/>
      <c r="O250" s="154"/>
      <c r="P250" s="4"/>
      <c r="Q250" s="172"/>
      <c r="R250" s="4"/>
      <c r="S250" s="149"/>
      <c r="T250" s="4"/>
      <c r="U250" s="4"/>
      <c r="V250" s="11"/>
      <c r="W250" s="234">
        <v>246</v>
      </c>
      <c r="X250" s="234">
        <v>246</v>
      </c>
      <c r="Y250" s="4"/>
      <c r="Z250" s="70"/>
      <c r="AA250" s="70"/>
      <c r="AB250" s="70"/>
      <c r="AC250" s="70"/>
      <c r="AD250" s="70"/>
      <c r="AE250" s="246"/>
      <c r="AG250" s="4"/>
      <c r="AH250" s="149"/>
      <c r="AI250" s="155">
        <v>246</v>
      </c>
      <c r="AJ250" s="149"/>
      <c r="AK250" s="149"/>
    </row>
    <row r="251" spans="2:37" ht="27" customHeight="1" x14ac:dyDescent="0.2">
      <c r="B251" s="4"/>
      <c r="C251" s="149"/>
      <c r="D251" s="224"/>
      <c r="E251" s="226" t="s">
        <v>309</v>
      </c>
      <c r="F251" s="239" t="s">
        <v>575</v>
      </c>
      <c r="G251" s="4"/>
      <c r="H251" s="4"/>
      <c r="I251" s="4" t="s">
        <v>315</v>
      </c>
      <c r="J251" s="4"/>
      <c r="K251" s="4"/>
      <c r="L251" s="4"/>
      <c r="M251" s="4"/>
      <c r="N251" s="4"/>
      <c r="O251" s="154"/>
      <c r="P251" s="4"/>
      <c r="Q251" s="172"/>
      <c r="R251" s="4"/>
      <c r="S251" s="149"/>
      <c r="T251" s="4"/>
      <c r="U251" s="4"/>
      <c r="V251" s="11"/>
      <c r="W251" s="234">
        <v>247</v>
      </c>
      <c r="X251" s="234">
        <v>247</v>
      </c>
      <c r="Y251" s="4"/>
      <c r="Z251" s="70"/>
      <c r="AA251" s="70"/>
      <c r="AB251" s="70"/>
      <c r="AC251" s="70"/>
      <c r="AD251" s="70"/>
      <c r="AE251" s="246"/>
      <c r="AG251" s="4"/>
      <c r="AH251" s="149"/>
      <c r="AI251" s="155">
        <v>247</v>
      </c>
      <c r="AJ251" s="149"/>
      <c r="AK251" s="149"/>
    </row>
    <row r="252" spans="2:37" ht="27" customHeight="1" x14ac:dyDescent="0.2">
      <c r="B252" s="4"/>
      <c r="C252" s="149"/>
      <c r="D252" s="224"/>
      <c r="E252" s="226" t="s">
        <v>310</v>
      </c>
      <c r="F252" s="239" t="s">
        <v>575</v>
      </c>
      <c r="G252" s="4"/>
      <c r="H252" s="4"/>
      <c r="I252" s="4" t="s">
        <v>315</v>
      </c>
      <c r="J252" s="4"/>
      <c r="K252" s="4"/>
      <c r="L252" s="4"/>
      <c r="M252" s="4"/>
      <c r="N252" s="4"/>
      <c r="O252" s="154"/>
      <c r="P252" s="4"/>
      <c r="Q252" s="172"/>
      <c r="R252" s="4"/>
      <c r="S252" s="149"/>
      <c r="T252" s="4"/>
      <c r="U252" s="4"/>
      <c r="V252" s="11"/>
      <c r="W252" s="234">
        <v>248</v>
      </c>
      <c r="X252" s="234">
        <v>248</v>
      </c>
      <c r="Y252" s="4"/>
      <c r="Z252" s="70"/>
      <c r="AA252" s="70"/>
      <c r="AB252" s="70"/>
      <c r="AC252" s="70"/>
      <c r="AD252" s="70"/>
      <c r="AE252" s="246"/>
      <c r="AG252" s="4"/>
      <c r="AH252" s="149"/>
      <c r="AI252" s="155">
        <v>248</v>
      </c>
      <c r="AJ252" s="149"/>
      <c r="AK252" s="149"/>
    </row>
    <row r="253" spans="2:37" ht="27" customHeight="1" x14ac:dyDescent="0.2">
      <c r="B253" s="4"/>
      <c r="C253" s="149"/>
      <c r="D253" s="224"/>
      <c r="E253" s="226" t="s">
        <v>311</v>
      </c>
      <c r="F253" s="239" t="s">
        <v>575</v>
      </c>
      <c r="G253" s="4"/>
      <c r="H253" s="4"/>
      <c r="I253" s="4" t="s">
        <v>315</v>
      </c>
      <c r="J253" s="4"/>
      <c r="K253" s="4"/>
      <c r="L253" s="4"/>
      <c r="M253" s="4"/>
      <c r="N253" s="4"/>
      <c r="O253" s="154"/>
      <c r="P253" s="4"/>
      <c r="Q253" s="172"/>
      <c r="R253" s="4"/>
      <c r="S253" s="149"/>
      <c r="T253" s="4"/>
      <c r="U253" s="4"/>
      <c r="V253" s="11"/>
      <c r="W253" s="234">
        <v>249</v>
      </c>
      <c r="X253" s="234">
        <v>249</v>
      </c>
      <c r="Y253" s="4"/>
      <c r="Z253" s="70"/>
      <c r="AA253" s="70"/>
      <c r="AB253" s="70"/>
      <c r="AC253" s="70"/>
      <c r="AD253" s="70"/>
      <c r="AE253" s="246"/>
      <c r="AG253" s="4"/>
      <c r="AH253" s="149"/>
      <c r="AI253" s="155">
        <v>249</v>
      </c>
      <c r="AJ253" s="149"/>
      <c r="AK253" s="149"/>
    </row>
    <row r="254" spans="2:37" ht="27" customHeight="1" x14ac:dyDescent="0.2">
      <c r="B254" s="4"/>
      <c r="C254" s="149"/>
      <c r="D254" s="224"/>
      <c r="E254" s="226" t="s">
        <v>312</v>
      </c>
      <c r="F254" s="239" t="s">
        <v>575</v>
      </c>
      <c r="G254" s="4"/>
      <c r="H254" s="4"/>
      <c r="I254" s="4" t="s">
        <v>315</v>
      </c>
      <c r="J254" s="4"/>
      <c r="K254" s="4"/>
      <c r="L254" s="4"/>
      <c r="M254" s="4"/>
      <c r="N254" s="4"/>
      <c r="O254" s="154"/>
      <c r="P254" s="4"/>
      <c r="Q254" s="172"/>
      <c r="R254" s="4"/>
      <c r="S254" s="149"/>
      <c r="T254" s="4"/>
      <c r="U254" s="4"/>
      <c r="V254" s="11"/>
      <c r="W254" s="234">
        <v>250</v>
      </c>
      <c r="X254" s="234">
        <v>250</v>
      </c>
      <c r="Y254" s="4"/>
      <c r="Z254" s="70"/>
      <c r="AA254" s="70"/>
      <c r="AB254" s="70"/>
      <c r="AC254" s="70"/>
      <c r="AD254" s="70"/>
      <c r="AE254" s="246"/>
      <c r="AG254" s="4"/>
      <c r="AH254" s="149"/>
      <c r="AI254" s="155">
        <v>250</v>
      </c>
      <c r="AJ254" s="149"/>
      <c r="AK254" s="149"/>
    </row>
    <row r="255" spans="2:37" ht="27" customHeight="1" thickBot="1" x14ac:dyDescent="0.25">
      <c r="B255" s="4"/>
      <c r="C255" s="149"/>
      <c r="D255" s="224"/>
      <c r="E255" s="228" t="s">
        <v>313</v>
      </c>
      <c r="F255" s="239" t="s">
        <v>575</v>
      </c>
      <c r="G255" s="4"/>
      <c r="H255" s="4"/>
      <c r="I255" s="4" t="s">
        <v>315</v>
      </c>
      <c r="J255" s="4"/>
      <c r="K255" s="4"/>
      <c r="L255" s="4"/>
      <c r="M255" s="4"/>
      <c r="N255" s="4"/>
      <c r="O255" s="154"/>
      <c r="P255" s="4"/>
      <c r="Q255" s="172"/>
      <c r="R255" s="4"/>
      <c r="S255" s="149"/>
      <c r="T255" s="4"/>
      <c r="U255" s="4"/>
      <c r="V255" s="11"/>
      <c r="W255" s="234">
        <v>251</v>
      </c>
      <c r="X255" s="234">
        <v>251</v>
      </c>
      <c r="Y255" s="4"/>
      <c r="Z255" s="70"/>
      <c r="AA255" s="70"/>
      <c r="AB255" s="70"/>
      <c r="AC255" s="70"/>
      <c r="AD255" s="70"/>
      <c r="AE255" s="246"/>
      <c r="AG255" s="4"/>
      <c r="AH255" s="149"/>
      <c r="AI255" s="155">
        <v>251</v>
      </c>
      <c r="AJ255" s="149"/>
      <c r="AK255" s="149"/>
    </row>
    <row r="256" spans="2:37" ht="27" customHeight="1" x14ac:dyDescent="0.2">
      <c r="B256" s="4"/>
      <c r="C256" s="149"/>
      <c r="D256" s="148"/>
      <c r="F256" s="4"/>
      <c r="G256" s="4"/>
      <c r="H256" s="4"/>
      <c r="I256" s="4"/>
      <c r="J256" s="4"/>
      <c r="K256" s="4"/>
      <c r="L256" s="4"/>
      <c r="M256" s="4"/>
      <c r="N256" s="167"/>
      <c r="P256" s="4"/>
      <c r="Q256" s="172"/>
      <c r="R256" s="4"/>
      <c r="S256" s="149"/>
      <c r="T256" s="4"/>
      <c r="U256" s="4"/>
      <c r="V256" s="11"/>
      <c r="W256" s="234">
        <v>252</v>
      </c>
      <c r="X256" s="234">
        <v>252</v>
      </c>
      <c r="Y256" s="4"/>
      <c r="Z256" s="70"/>
      <c r="AA256" s="70"/>
      <c r="AB256" s="70"/>
      <c r="AC256" s="70"/>
      <c r="AD256" s="70"/>
      <c r="AE256" s="246"/>
      <c r="AG256" s="4"/>
      <c r="AH256" s="149"/>
      <c r="AI256" s="155">
        <v>252</v>
      </c>
      <c r="AJ256" s="149"/>
      <c r="AK256" s="149"/>
    </row>
    <row r="257" spans="2:37" ht="27" customHeight="1" x14ac:dyDescent="0.2">
      <c r="B257" s="4"/>
      <c r="C257" s="149"/>
      <c r="D257" s="148"/>
      <c r="E257" s="4"/>
      <c r="F257" s="4"/>
      <c r="G257" s="4"/>
      <c r="H257" s="4"/>
      <c r="I257" s="4"/>
      <c r="J257" s="4"/>
      <c r="K257" s="4"/>
      <c r="L257" s="4"/>
      <c r="M257" s="4"/>
      <c r="N257" s="4"/>
      <c r="O257" s="4"/>
      <c r="P257" s="4"/>
      <c r="Q257" s="172"/>
      <c r="R257" s="4"/>
      <c r="S257" s="149"/>
      <c r="T257" s="4"/>
      <c r="U257" s="4"/>
      <c r="V257" s="11"/>
      <c r="W257" s="234">
        <v>253</v>
      </c>
      <c r="X257" s="234">
        <v>253</v>
      </c>
      <c r="Y257" s="4"/>
      <c r="Z257" s="70"/>
      <c r="AA257" s="70"/>
      <c r="AB257" s="70"/>
      <c r="AC257" s="70"/>
      <c r="AD257" s="70"/>
      <c r="AE257" s="246"/>
      <c r="AG257" s="4"/>
      <c r="AH257" s="149"/>
      <c r="AI257" s="155">
        <v>253</v>
      </c>
      <c r="AJ257" s="149"/>
      <c r="AK257" s="149"/>
    </row>
    <row r="258" spans="2:37" ht="27" customHeight="1" x14ac:dyDescent="0.2">
      <c r="B258" s="4"/>
      <c r="C258" s="149"/>
      <c r="D258" s="148"/>
      <c r="F258" s="4"/>
      <c r="G258" s="4"/>
      <c r="H258" s="4"/>
      <c r="I258" s="4"/>
      <c r="J258" s="4"/>
      <c r="K258" s="4"/>
      <c r="L258" s="4"/>
      <c r="M258" s="4"/>
      <c r="N258" s="4"/>
      <c r="O258" s="4"/>
      <c r="P258" s="4"/>
      <c r="Q258" s="172"/>
      <c r="R258" s="4"/>
      <c r="S258" s="149"/>
      <c r="T258" s="4"/>
      <c r="U258" s="4"/>
      <c r="V258" s="11"/>
      <c r="W258" s="234">
        <v>254</v>
      </c>
      <c r="X258" s="234">
        <v>254</v>
      </c>
      <c r="Y258" s="4"/>
      <c r="Z258" s="70"/>
      <c r="AA258" s="70"/>
      <c r="AB258" s="70"/>
      <c r="AC258" s="70"/>
      <c r="AD258" s="70"/>
      <c r="AE258" s="246"/>
      <c r="AG258" s="4"/>
      <c r="AH258" s="149"/>
      <c r="AI258" s="155">
        <v>254</v>
      </c>
      <c r="AJ258" s="149"/>
      <c r="AK258" s="149"/>
    </row>
    <row r="259" spans="2:37" ht="27" customHeight="1" x14ac:dyDescent="0.2">
      <c r="B259" s="4"/>
      <c r="C259" s="149"/>
      <c r="D259" s="148"/>
      <c r="E259" s="4"/>
      <c r="F259" s="4"/>
      <c r="G259" s="4"/>
      <c r="H259" s="4"/>
      <c r="I259" s="4"/>
      <c r="J259" s="4"/>
      <c r="K259" s="4"/>
      <c r="L259" s="4"/>
      <c r="M259" s="4"/>
      <c r="N259" s="4"/>
      <c r="O259" s="4"/>
      <c r="P259" s="4"/>
      <c r="Q259" s="172"/>
      <c r="R259" s="4"/>
      <c r="S259" s="149"/>
      <c r="T259" s="4"/>
      <c r="U259" s="4"/>
      <c r="V259" s="11"/>
      <c r="W259" s="234">
        <v>255</v>
      </c>
      <c r="X259" s="234">
        <v>255</v>
      </c>
      <c r="Y259" s="4"/>
      <c r="Z259" s="70"/>
      <c r="AA259" s="70"/>
      <c r="AB259" s="70"/>
      <c r="AC259" s="70"/>
      <c r="AD259" s="70"/>
      <c r="AE259" s="246"/>
      <c r="AG259" s="4"/>
      <c r="AH259" s="149"/>
      <c r="AI259" s="155">
        <v>255</v>
      </c>
      <c r="AJ259" s="149"/>
      <c r="AK259" s="149"/>
    </row>
    <row r="260" spans="2:37" ht="27" customHeight="1" x14ac:dyDescent="0.2">
      <c r="B260" s="4"/>
      <c r="C260" s="149"/>
      <c r="D260" s="148"/>
      <c r="E260" s="4"/>
      <c r="F260" s="4"/>
      <c r="G260" s="4"/>
      <c r="H260" s="4"/>
      <c r="I260" s="4"/>
      <c r="J260" s="4"/>
      <c r="K260" s="4"/>
      <c r="L260" s="4"/>
      <c r="M260" s="4"/>
      <c r="N260" s="4"/>
      <c r="O260" s="4"/>
      <c r="P260" s="4"/>
      <c r="Q260" s="172"/>
      <c r="R260" s="4"/>
      <c r="S260" s="149"/>
      <c r="T260" s="4"/>
      <c r="U260" s="4"/>
      <c r="V260" s="11"/>
      <c r="W260" s="234">
        <v>256</v>
      </c>
      <c r="X260" s="234">
        <v>256</v>
      </c>
      <c r="Y260" s="4"/>
      <c r="Z260" s="70"/>
      <c r="AA260" s="70"/>
      <c r="AB260" s="70"/>
      <c r="AC260" s="70"/>
      <c r="AD260" s="70"/>
      <c r="AE260" s="246"/>
      <c r="AG260" s="4"/>
      <c r="AH260" s="149"/>
      <c r="AI260" s="155">
        <v>256</v>
      </c>
      <c r="AJ260" s="149"/>
      <c r="AK260" s="149"/>
    </row>
    <row r="261" spans="2:37" ht="27" customHeight="1" x14ac:dyDescent="0.2">
      <c r="B261" s="4"/>
      <c r="C261" s="149"/>
      <c r="D261" s="148"/>
      <c r="E261" s="4"/>
      <c r="F261" s="4"/>
      <c r="G261" s="4"/>
      <c r="H261" s="4"/>
      <c r="I261" s="4"/>
      <c r="J261" s="4"/>
      <c r="K261" s="4"/>
      <c r="L261" s="4"/>
      <c r="M261" s="4"/>
      <c r="N261" s="4"/>
      <c r="O261" s="4"/>
      <c r="P261" s="4"/>
      <c r="Q261" s="172"/>
      <c r="R261" s="4"/>
      <c r="S261" s="149"/>
      <c r="T261" s="4"/>
      <c r="U261" s="4"/>
      <c r="V261" s="11"/>
      <c r="W261" s="234">
        <v>257</v>
      </c>
      <c r="X261" s="234">
        <v>257</v>
      </c>
      <c r="Y261" s="4"/>
      <c r="Z261" s="70"/>
      <c r="AA261" s="70"/>
      <c r="AB261" s="70"/>
      <c r="AC261" s="70"/>
      <c r="AD261" s="70"/>
      <c r="AE261" s="246"/>
      <c r="AG261" s="4"/>
      <c r="AH261" s="149"/>
      <c r="AI261" s="155">
        <v>257</v>
      </c>
      <c r="AJ261" s="149"/>
      <c r="AK261" s="149"/>
    </row>
    <row r="262" spans="2:37" ht="27" customHeight="1" x14ac:dyDescent="0.2">
      <c r="B262" s="4"/>
      <c r="C262" s="149"/>
      <c r="D262" s="148"/>
      <c r="E262" s="4"/>
      <c r="F262" s="4"/>
      <c r="G262" s="4"/>
      <c r="H262" s="4"/>
      <c r="I262" s="4"/>
      <c r="J262" s="4"/>
      <c r="K262" s="4"/>
      <c r="L262" s="4"/>
      <c r="M262" s="4"/>
      <c r="N262" s="4"/>
      <c r="O262" s="4"/>
      <c r="P262" s="4"/>
      <c r="Q262" s="172"/>
      <c r="R262" s="4"/>
      <c r="S262" s="149"/>
      <c r="T262" s="4"/>
      <c r="U262" s="4"/>
      <c r="V262" s="11"/>
      <c r="W262" s="234">
        <v>258</v>
      </c>
      <c r="X262" s="234">
        <v>258</v>
      </c>
      <c r="Y262" s="4"/>
      <c r="Z262" s="70"/>
      <c r="AA262" s="70"/>
      <c r="AB262" s="70"/>
      <c r="AC262" s="70"/>
      <c r="AD262" s="70"/>
      <c r="AE262" s="246"/>
      <c r="AG262" s="4"/>
      <c r="AH262" s="149"/>
      <c r="AI262" s="155">
        <v>258</v>
      </c>
      <c r="AJ262" s="149"/>
      <c r="AK262" s="149"/>
    </row>
    <row r="263" spans="2:37" ht="27" customHeight="1" x14ac:dyDescent="0.2">
      <c r="B263" s="4"/>
      <c r="C263" s="149"/>
      <c r="D263" s="148"/>
      <c r="E263" s="4"/>
      <c r="F263" s="4"/>
      <c r="G263" s="4"/>
      <c r="H263" s="4"/>
      <c r="I263" s="4"/>
      <c r="J263" s="4"/>
      <c r="K263" s="4"/>
      <c r="L263" s="4"/>
      <c r="M263" s="4"/>
      <c r="N263" s="4"/>
      <c r="O263" s="4"/>
      <c r="P263" s="4"/>
      <c r="Q263" s="172"/>
      <c r="R263" s="4"/>
      <c r="S263" s="149"/>
      <c r="T263" s="4"/>
      <c r="U263" s="4"/>
      <c r="V263" s="11"/>
      <c r="W263" s="234">
        <v>259</v>
      </c>
      <c r="X263" s="234">
        <v>259</v>
      </c>
      <c r="Y263" s="4"/>
      <c r="Z263" s="70"/>
      <c r="AA263" s="70"/>
      <c r="AB263" s="70"/>
      <c r="AC263" s="70"/>
      <c r="AD263" s="70"/>
      <c r="AE263" s="246"/>
      <c r="AG263" s="4"/>
      <c r="AH263" s="149"/>
      <c r="AI263" s="155">
        <v>259</v>
      </c>
      <c r="AJ263" s="149"/>
      <c r="AK263" s="149"/>
    </row>
    <row r="264" spans="2:37" ht="27" customHeight="1" x14ac:dyDescent="0.2">
      <c r="B264" s="4"/>
      <c r="C264" s="149"/>
      <c r="D264" s="148"/>
      <c r="E264" s="4"/>
      <c r="F264" s="4"/>
      <c r="G264" s="4"/>
      <c r="H264" s="4"/>
      <c r="I264" s="4"/>
      <c r="J264" s="4"/>
      <c r="K264" s="4"/>
      <c r="L264" s="4"/>
      <c r="M264" s="4"/>
      <c r="N264" s="4"/>
      <c r="O264" s="4"/>
      <c r="P264" s="4"/>
      <c r="Q264" s="172"/>
      <c r="R264" s="4"/>
      <c r="S264" s="149"/>
      <c r="T264" s="4"/>
      <c r="U264" s="4"/>
      <c r="V264" s="11"/>
      <c r="W264" s="234">
        <v>260</v>
      </c>
      <c r="X264" s="234">
        <v>260</v>
      </c>
      <c r="Y264" s="4"/>
      <c r="Z264" s="70"/>
      <c r="AA264" s="70"/>
      <c r="AB264" s="70"/>
      <c r="AC264" s="70"/>
      <c r="AD264" s="70"/>
      <c r="AE264" s="246"/>
      <c r="AG264" s="4"/>
      <c r="AH264" s="149"/>
      <c r="AI264" s="155">
        <v>260</v>
      </c>
      <c r="AJ264" s="149"/>
      <c r="AK264" s="149"/>
    </row>
    <row r="265" spans="2:37" ht="27" customHeight="1" x14ac:dyDescent="0.2">
      <c r="B265" s="4"/>
      <c r="C265" s="4"/>
      <c r="D265" s="148"/>
      <c r="E265" s="4"/>
      <c r="F265" s="4"/>
      <c r="G265" s="4"/>
      <c r="H265" s="4"/>
      <c r="I265" s="4"/>
      <c r="J265" s="4"/>
      <c r="K265" s="4"/>
      <c r="L265" s="4"/>
      <c r="M265" s="4"/>
      <c r="N265" s="4"/>
      <c r="O265" s="4"/>
      <c r="P265" s="4"/>
      <c r="Q265" s="172"/>
      <c r="R265" s="4"/>
      <c r="S265" s="4"/>
      <c r="T265" s="4"/>
      <c r="U265" s="4"/>
      <c r="V265" s="11"/>
      <c r="W265" s="234">
        <v>261</v>
      </c>
      <c r="X265" s="234">
        <v>261</v>
      </c>
      <c r="Y265" s="4"/>
      <c r="Z265" s="70"/>
      <c r="AA265" s="70"/>
      <c r="AB265" s="70"/>
      <c r="AC265" s="70"/>
      <c r="AD265" s="70"/>
      <c r="AE265" s="147"/>
      <c r="AG265" s="4"/>
      <c r="AH265" s="4"/>
      <c r="AI265" s="155">
        <v>261</v>
      </c>
      <c r="AJ265" s="4"/>
      <c r="AK265" s="4"/>
    </row>
    <row r="266" spans="2:37" ht="27" customHeight="1" x14ac:dyDescent="0.2">
      <c r="B266" s="4"/>
      <c r="C266" s="4"/>
      <c r="D266" s="148"/>
      <c r="E266" s="4"/>
      <c r="F266" s="4"/>
      <c r="G266" s="4"/>
      <c r="H266" s="4"/>
      <c r="I266" s="4"/>
      <c r="J266" s="4"/>
      <c r="K266" s="4"/>
      <c r="L266" s="4"/>
      <c r="M266" s="4"/>
      <c r="N266" s="4"/>
      <c r="O266" s="4"/>
      <c r="P266" s="4"/>
      <c r="Q266" s="172"/>
      <c r="R266" s="4"/>
      <c r="S266" s="4"/>
      <c r="T266" s="4"/>
      <c r="U266" s="4"/>
      <c r="V266" s="11"/>
      <c r="W266" s="234">
        <v>262</v>
      </c>
      <c r="X266" s="234">
        <v>262</v>
      </c>
      <c r="Y266" s="4"/>
      <c r="Z266" s="70"/>
      <c r="AA266" s="70"/>
      <c r="AB266" s="70"/>
      <c r="AC266" s="70"/>
      <c r="AD266" s="70"/>
      <c r="AE266" s="147"/>
      <c r="AG266" s="4"/>
      <c r="AH266" s="4"/>
      <c r="AI266" s="155">
        <v>262</v>
      </c>
      <c r="AJ266" s="4"/>
      <c r="AK266" s="4"/>
    </row>
    <row r="267" spans="2:37" ht="27" customHeight="1" x14ac:dyDescent="0.2">
      <c r="B267" s="4"/>
      <c r="C267" s="4"/>
      <c r="D267" s="148"/>
      <c r="E267" s="4"/>
      <c r="F267" s="4"/>
      <c r="G267" s="4"/>
      <c r="H267" s="4"/>
      <c r="I267" s="4"/>
      <c r="J267" s="4"/>
      <c r="K267" s="4"/>
      <c r="L267" s="4"/>
      <c r="M267" s="4"/>
      <c r="N267" s="4"/>
      <c r="O267" s="4"/>
      <c r="P267" s="4"/>
      <c r="Q267" s="172"/>
      <c r="R267" s="4"/>
      <c r="S267" s="4"/>
      <c r="T267" s="4"/>
      <c r="U267" s="4"/>
      <c r="V267" s="11"/>
      <c r="W267" s="234">
        <v>263</v>
      </c>
      <c r="X267" s="234">
        <v>263</v>
      </c>
      <c r="Y267" s="4"/>
      <c r="Z267" s="70"/>
      <c r="AA267" s="70"/>
      <c r="AB267" s="70"/>
      <c r="AC267" s="70"/>
      <c r="AD267" s="70"/>
      <c r="AE267" s="147"/>
      <c r="AG267" s="4"/>
      <c r="AH267" s="4"/>
      <c r="AI267" s="155">
        <v>263</v>
      </c>
      <c r="AJ267" s="4"/>
      <c r="AK267" s="4"/>
    </row>
    <row r="268" spans="2:37" ht="27" customHeight="1" x14ac:dyDescent="0.2">
      <c r="B268" s="4"/>
      <c r="C268" s="4"/>
      <c r="D268" s="148"/>
      <c r="E268" s="4"/>
      <c r="F268" s="4"/>
      <c r="G268" s="4"/>
      <c r="H268" s="4"/>
      <c r="I268" s="4"/>
      <c r="J268" s="4"/>
      <c r="K268" s="4"/>
      <c r="L268" s="4"/>
      <c r="M268" s="4"/>
      <c r="N268" s="4"/>
      <c r="O268" s="4"/>
      <c r="P268" s="4"/>
      <c r="Q268" s="172"/>
      <c r="R268" s="4"/>
      <c r="S268" s="4"/>
      <c r="T268" s="4"/>
      <c r="U268" s="4"/>
      <c r="V268" s="11"/>
      <c r="W268" s="234">
        <v>264</v>
      </c>
      <c r="X268" s="234">
        <v>264</v>
      </c>
      <c r="Y268" s="4"/>
      <c r="Z268" s="70"/>
      <c r="AA268" s="70"/>
      <c r="AB268" s="70"/>
      <c r="AC268" s="70"/>
      <c r="AD268" s="70"/>
      <c r="AE268" s="147"/>
      <c r="AG268" s="4"/>
      <c r="AH268" s="4"/>
      <c r="AI268" s="155">
        <v>264</v>
      </c>
      <c r="AJ268" s="4"/>
      <c r="AK268" s="4"/>
    </row>
    <row r="269" spans="2:37" ht="27" customHeight="1" x14ac:dyDescent="0.2">
      <c r="B269" s="4"/>
      <c r="C269" s="4"/>
      <c r="D269" s="148"/>
      <c r="E269" s="4"/>
      <c r="F269" s="4"/>
      <c r="G269" s="4"/>
      <c r="H269" s="4"/>
      <c r="I269" s="4"/>
      <c r="J269" s="4"/>
      <c r="K269" s="4"/>
      <c r="L269" s="4"/>
      <c r="M269" s="4"/>
      <c r="N269" s="4"/>
      <c r="O269" s="4"/>
      <c r="P269" s="4"/>
      <c r="Q269" s="172"/>
      <c r="R269" s="4"/>
      <c r="S269" s="4"/>
      <c r="T269" s="4"/>
      <c r="U269" s="4"/>
      <c r="V269" s="11"/>
      <c r="W269" s="234">
        <v>265</v>
      </c>
      <c r="X269" s="234">
        <v>265</v>
      </c>
      <c r="Y269" s="4"/>
      <c r="Z269" s="70"/>
      <c r="AA269" s="70"/>
      <c r="AB269" s="70"/>
      <c r="AC269" s="70"/>
      <c r="AD269" s="70"/>
      <c r="AE269" s="147"/>
      <c r="AG269" s="4"/>
      <c r="AH269" s="4"/>
      <c r="AI269" s="155">
        <v>265</v>
      </c>
      <c r="AJ269" s="4"/>
      <c r="AK269" s="4"/>
    </row>
    <row r="270" spans="2:37" ht="27" customHeight="1" x14ac:dyDescent="0.2">
      <c r="B270" s="4"/>
      <c r="C270" s="4"/>
      <c r="D270" s="148"/>
      <c r="E270" s="4"/>
      <c r="F270" s="4"/>
      <c r="G270" s="4"/>
      <c r="H270" s="4"/>
      <c r="I270" s="4"/>
      <c r="J270" s="4"/>
      <c r="K270" s="4"/>
      <c r="L270" s="4"/>
      <c r="M270" s="4"/>
      <c r="N270" s="4"/>
      <c r="O270" s="4"/>
      <c r="P270" s="4"/>
      <c r="Q270" s="172"/>
      <c r="R270" s="4"/>
      <c r="S270" s="4"/>
      <c r="T270" s="4"/>
      <c r="U270" s="4"/>
      <c r="V270" s="11"/>
      <c r="W270" s="234">
        <v>266</v>
      </c>
      <c r="X270" s="234">
        <v>266</v>
      </c>
      <c r="Y270" s="4"/>
      <c r="Z270" s="70"/>
      <c r="AA270" s="70"/>
      <c r="AB270" s="70"/>
      <c r="AC270" s="70"/>
      <c r="AD270" s="70"/>
      <c r="AE270" s="147"/>
      <c r="AG270" s="4"/>
      <c r="AH270" s="4"/>
      <c r="AI270" s="155">
        <v>266</v>
      </c>
      <c r="AJ270" s="4"/>
      <c r="AK270" s="4"/>
    </row>
    <row r="271" spans="2:37" ht="27" customHeight="1" x14ac:dyDescent="0.2">
      <c r="B271" s="4"/>
      <c r="C271" s="4"/>
      <c r="D271" s="148"/>
      <c r="E271" s="4"/>
      <c r="F271" s="4"/>
      <c r="G271" s="4"/>
      <c r="H271" s="4"/>
      <c r="I271" s="4"/>
      <c r="J271" s="4"/>
      <c r="K271" s="4"/>
      <c r="L271" s="4"/>
      <c r="M271" s="4"/>
      <c r="N271" s="4"/>
      <c r="O271" s="4"/>
      <c r="P271" s="4"/>
      <c r="Q271" s="172"/>
      <c r="R271" s="4"/>
      <c r="S271" s="4"/>
      <c r="T271" s="4"/>
      <c r="U271" s="4"/>
      <c r="V271" s="11"/>
      <c r="W271" s="234">
        <v>267</v>
      </c>
      <c r="X271" s="234">
        <v>267</v>
      </c>
      <c r="Y271" s="4"/>
      <c r="Z271" s="70"/>
      <c r="AA271" s="70"/>
      <c r="AB271" s="70"/>
      <c r="AC271" s="70"/>
      <c r="AD271" s="70"/>
      <c r="AE271" s="147"/>
      <c r="AG271" s="4"/>
      <c r="AH271" s="4"/>
      <c r="AI271" s="155">
        <v>267</v>
      </c>
      <c r="AJ271" s="4"/>
      <c r="AK271" s="4"/>
    </row>
    <row r="272" spans="2:37" ht="27" customHeight="1" x14ac:dyDescent="0.2">
      <c r="B272" s="4"/>
      <c r="C272" s="4"/>
      <c r="D272" s="148"/>
      <c r="E272" s="4"/>
      <c r="F272" s="4"/>
      <c r="G272" s="4"/>
      <c r="H272" s="4"/>
      <c r="I272" s="4"/>
      <c r="J272" s="4"/>
      <c r="K272" s="4"/>
      <c r="L272" s="4"/>
      <c r="M272" s="4"/>
      <c r="N272" s="4"/>
      <c r="O272" s="4"/>
      <c r="P272" s="4"/>
      <c r="Q272" s="172"/>
      <c r="R272" s="4"/>
      <c r="S272" s="4"/>
      <c r="T272" s="4"/>
      <c r="U272" s="4"/>
      <c r="V272" s="11"/>
      <c r="W272" s="234">
        <v>268</v>
      </c>
      <c r="X272" s="234">
        <v>268</v>
      </c>
      <c r="Y272" s="4"/>
      <c r="Z272" s="70"/>
      <c r="AA272" s="70"/>
      <c r="AB272" s="70"/>
      <c r="AC272" s="70"/>
      <c r="AD272" s="70"/>
      <c r="AE272" s="147"/>
      <c r="AG272" s="4"/>
      <c r="AH272" s="4"/>
      <c r="AI272" s="155">
        <v>268</v>
      </c>
      <c r="AJ272" s="4"/>
      <c r="AK272" s="4"/>
    </row>
    <row r="273" spans="2:37" ht="27" customHeight="1" x14ac:dyDescent="0.2">
      <c r="B273" s="4"/>
      <c r="C273" s="4"/>
      <c r="D273" s="148"/>
      <c r="E273" s="4"/>
      <c r="F273" s="4"/>
      <c r="G273" s="4"/>
      <c r="H273" s="4"/>
      <c r="I273" s="4"/>
      <c r="J273" s="4"/>
      <c r="K273" s="4"/>
      <c r="L273" s="4"/>
      <c r="M273" s="4"/>
      <c r="N273" s="4"/>
      <c r="O273" s="4"/>
      <c r="P273" s="4"/>
      <c r="Q273" s="172"/>
      <c r="R273" s="4"/>
      <c r="S273" s="4"/>
      <c r="T273" s="4"/>
      <c r="U273" s="4"/>
      <c r="V273" s="11"/>
      <c r="W273" s="234">
        <v>269</v>
      </c>
      <c r="X273" s="234">
        <v>269</v>
      </c>
      <c r="Y273" s="4"/>
      <c r="Z273" s="70"/>
      <c r="AA273" s="70"/>
      <c r="AB273" s="70"/>
      <c r="AC273" s="70"/>
      <c r="AD273" s="70"/>
      <c r="AE273" s="147"/>
      <c r="AG273" s="4"/>
      <c r="AH273" s="4"/>
      <c r="AI273" s="155">
        <v>269</v>
      </c>
      <c r="AJ273" s="4"/>
      <c r="AK273" s="4"/>
    </row>
    <row r="274" spans="2:37" ht="27" customHeight="1" x14ac:dyDescent="0.2">
      <c r="B274" s="4"/>
      <c r="C274" s="4"/>
      <c r="D274" s="148"/>
      <c r="E274" s="4"/>
      <c r="F274" s="4"/>
      <c r="G274" s="4"/>
      <c r="H274" s="4"/>
      <c r="I274" s="4"/>
      <c r="J274" s="4"/>
      <c r="K274" s="4"/>
      <c r="L274" s="4"/>
      <c r="M274" s="4"/>
      <c r="N274" s="4"/>
      <c r="O274" s="4"/>
      <c r="P274" s="4"/>
      <c r="Q274" s="172"/>
      <c r="R274" s="4"/>
      <c r="S274" s="4"/>
      <c r="T274" s="4"/>
      <c r="U274" s="4"/>
      <c r="V274" s="11"/>
      <c r="W274" s="234">
        <v>270</v>
      </c>
      <c r="X274" s="234">
        <v>270</v>
      </c>
      <c r="Y274" s="4"/>
      <c r="Z274" s="70"/>
      <c r="AA274" s="70"/>
      <c r="AB274" s="70"/>
      <c r="AC274" s="70"/>
      <c r="AD274" s="70"/>
      <c r="AE274" s="147"/>
      <c r="AG274" s="4"/>
      <c r="AH274" s="4"/>
      <c r="AI274" s="155">
        <v>270</v>
      </c>
      <c r="AJ274" s="4"/>
      <c r="AK274" s="4"/>
    </row>
    <row r="275" spans="2:37" ht="27" customHeight="1" x14ac:dyDescent="0.2">
      <c r="B275" s="4"/>
      <c r="C275" s="4"/>
      <c r="D275" s="148"/>
      <c r="E275" s="4"/>
      <c r="F275" s="4"/>
      <c r="G275" s="4"/>
      <c r="H275" s="4"/>
      <c r="I275" s="4"/>
      <c r="J275" s="4"/>
      <c r="K275" s="4"/>
      <c r="L275" s="4"/>
      <c r="M275" s="4"/>
      <c r="N275" s="4"/>
      <c r="O275" s="4"/>
      <c r="P275" s="4"/>
      <c r="Q275" s="172"/>
      <c r="R275" s="4"/>
      <c r="S275" s="4"/>
      <c r="T275" s="4"/>
      <c r="U275" s="4"/>
      <c r="V275" s="11"/>
      <c r="W275" s="234">
        <v>271</v>
      </c>
      <c r="X275" s="234">
        <v>271</v>
      </c>
      <c r="Y275" s="4"/>
      <c r="Z275" s="70"/>
      <c r="AA275" s="70"/>
      <c r="AB275" s="70"/>
      <c r="AC275" s="70"/>
      <c r="AD275" s="70"/>
      <c r="AE275" s="147"/>
      <c r="AG275" s="4"/>
      <c r="AH275" s="4"/>
      <c r="AI275" s="155">
        <v>271</v>
      </c>
      <c r="AJ275" s="4"/>
      <c r="AK275" s="4"/>
    </row>
    <row r="276" spans="2:37" ht="27" customHeight="1" x14ac:dyDescent="0.2">
      <c r="B276" s="4"/>
      <c r="C276" s="4"/>
      <c r="D276" s="148"/>
      <c r="E276" s="4"/>
      <c r="F276" s="4"/>
      <c r="G276" s="4"/>
      <c r="H276" s="4"/>
      <c r="I276" s="4"/>
      <c r="J276" s="4"/>
      <c r="K276" s="4"/>
      <c r="L276" s="4"/>
      <c r="M276" s="4"/>
      <c r="N276" s="4"/>
      <c r="O276" s="4"/>
      <c r="P276" s="4"/>
      <c r="Q276" s="172"/>
      <c r="R276" s="4"/>
      <c r="S276" s="4"/>
      <c r="T276" s="4"/>
      <c r="U276" s="4"/>
      <c r="V276" s="11"/>
      <c r="W276" s="234">
        <v>272</v>
      </c>
      <c r="X276" s="234">
        <v>272</v>
      </c>
      <c r="Y276" s="4"/>
      <c r="Z276" s="70"/>
      <c r="AA276" s="70"/>
      <c r="AB276" s="70"/>
      <c r="AC276" s="70"/>
      <c r="AD276" s="70"/>
      <c r="AE276" s="147"/>
      <c r="AG276" s="4"/>
      <c r="AH276" s="4"/>
      <c r="AI276" s="155">
        <v>272</v>
      </c>
      <c r="AJ276" s="4"/>
      <c r="AK276" s="4"/>
    </row>
    <row r="277" spans="2:37" ht="27" customHeight="1" x14ac:dyDescent="0.2">
      <c r="B277" s="4"/>
      <c r="C277" s="4"/>
      <c r="D277" s="148"/>
      <c r="E277" s="4"/>
      <c r="F277" s="4"/>
      <c r="G277" s="4"/>
      <c r="H277" s="4"/>
      <c r="I277" s="4"/>
      <c r="J277" s="4"/>
      <c r="K277" s="4"/>
      <c r="L277" s="4"/>
      <c r="M277" s="4"/>
      <c r="N277" s="4"/>
      <c r="O277" s="4"/>
      <c r="P277" s="4"/>
      <c r="Q277" s="172"/>
      <c r="R277" s="4"/>
      <c r="S277" s="4"/>
      <c r="T277" s="4"/>
      <c r="U277" s="4"/>
      <c r="V277" s="11"/>
      <c r="W277" s="234">
        <v>273</v>
      </c>
      <c r="X277" s="234">
        <v>273</v>
      </c>
      <c r="Y277" s="4"/>
      <c r="Z277" s="70"/>
      <c r="AA277" s="70"/>
      <c r="AB277" s="70"/>
      <c r="AC277" s="70"/>
      <c r="AD277" s="70"/>
      <c r="AE277" s="147"/>
      <c r="AG277" s="4"/>
      <c r="AH277" s="4"/>
      <c r="AI277" s="155">
        <v>273</v>
      </c>
      <c r="AJ277" s="4"/>
      <c r="AK277" s="4"/>
    </row>
    <row r="278" spans="2:37" ht="27" customHeight="1" x14ac:dyDescent="0.2">
      <c r="B278" s="4"/>
      <c r="C278" s="4"/>
      <c r="D278" s="148"/>
      <c r="E278" s="4"/>
      <c r="F278" s="4"/>
      <c r="G278" s="4"/>
      <c r="H278" s="4"/>
      <c r="I278" s="4"/>
      <c r="J278" s="4"/>
      <c r="K278" s="4"/>
      <c r="L278" s="4"/>
      <c r="M278" s="4"/>
      <c r="N278" s="4"/>
      <c r="O278" s="4"/>
      <c r="P278" s="4"/>
      <c r="Q278" s="172"/>
      <c r="R278" s="4"/>
      <c r="S278" s="4"/>
      <c r="T278" s="4"/>
      <c r="U278" s="4"/>
      <c r="V278" s="11"/>
      <c r="W278" s="234">
        <v>274</v>
      </c>
      <c r="X278" s="234">
        <v>274</v>
      </c>
      <c r="Y278" s="4"/>
      <c r="Z278" s="70"/>
      <c r="AA278" s="70"/>
      <c r="AB278" s="70"/>
      <c r="AC278" s="70"/>
      <c r="AD278" s="70"/>
      <c r="AE278" s="147"/>
      <c r="AG278" s="4"/>
      <c r="AH278" s="4"/>
      <c r="AI278" s="155">
        <v>274</v>
      </c>
      <c r="AJ278" s="4"/>
      <c r="AK278" s="4"/>
    </row>
    <row r="279" spans="2:37" ht="27" customHeight="1" x14ac:dyDescent="0.2">
      <c r="B279" s="4"/>
      <c r="C279" s="4"/>
      <c r="D279" s="148"/>
      <c r="E279" s="4"/>
      <c r="F279" s="4"/>
      <c r="G279" s="4"/>
      <c r="H279" s="4"/>
      <c r="I279" s="4"/>
      <c r="J279" s="4"/>
      <c r="K279" s="4"/>
      <c r="L279" s="4"/>
      <c r="M279" s="4"/>
      <c r="N279" s="4"/>
      <c r="O279" s="4"/>
      <c r="P279" s="4"/>
      <c r="Q279" s="172"/>
      <c r="R279" s="4"/>
      <c r="S279" s="4"/>
      <c r="T279" s="4"/>
      <c r="U279" s="4"/>
      <c r="V279" s="11"/>
      <c r="W279" s="234">
        <v>275</v>
      </c>
      <c r="X279" s="234">
        <v>275</v>
      </c>
      <c r="Y279" s="4"/>
      <c r="Z279" s="70"/>
      <c r="AA279" s="70"/>
      <c r="AB279" s="70"/>
      <c r="AC279" s="70"/>
      <c r="AD279" s="70"/>
      <c r="AE279" s="147"/>
      <c r="AG279" s="4"/>
      <c r="AH279" s="4"/>
      <c r="AI279" s="155">
        <v>275</v>
      </c>
      <c r="AJ279" s="4"/>
      <c r="AK279" s="4"/>
    </row>
    <row r="280" spans="2:37" ht="27" customHeight="1" x14ac:dyDescent="0.2">
      <c r="B280" s="4"/>
      <c r="C280" s="4"/>
      <c r="D280" s="148"/>
      <c r="E280" s="4"/>
      <c r="F280" s="4"/>
      <c r="G280" s="4"/>
      <c r="H280" s="4"/>
      <c r="I280" s="4"/>
      <c r="J280" s="4"/>
      <c r="K280" s="4"/>
      <c r="L280" s="4"/>
      <c r="M280" s="4"/>
      <c r="N280" s="4"/>
      <c r="O280" s="4"/>
      <c r="P280" s="4"/>
      <c r="Q280" s="172"/>
      <c r="R280" s="4"/>
      <c r="S280" s="4"/>
      <c r="T280" s="4"/>
      <c r="U280" s="4"/>
      <c r="V280" s="11"/>
      <c r="W280" s="234">
        <v>276</v>
      </c>
      <c r="X280" s="234">
        <v>276</v>
      </c>
      <c r="Y280" s="4"/>
      <c r="Z280" s="70"/>
      <c r="AA280" s="70"/>
      <c r="AB280" s="70"/>
      <c r="AC280" s="70"/>
      <c r="AD280" s="70"/>
      <c r="AE280" s="147"/>
      <c r="AG280" s="4"/>
      <c r="AH280" s="4"/>
      <c r="AI280" s="155">
        <v>276</v>
      </c>
      <c r="AJ280" s="4"/>
      <c r="AK280" s="4"/>
    </row>
    <row r="281" spans="2:37" ht="27" customHeight="1" x14ac:dyDescent="0.2">
      <c r="B281" s="4"/>
      <c r="C281" s="4"/>
      <c r="D281" s="148"/>
      <c r="E281" s="4"/>
      <c r="F281" s="4"/>
      <c r="G281" s="4"/>
      <c r="H281" s="4"/>
      <c r="I281" s="4"/>
      <c r="J281" s="4"/>
      <c r="K281" s="4"/>
      <c r="L281" s="4"/>
      <c r="M281" s="4"/>
      <c r="N281" s="4"/>
      <c r="O281" s="4"/>
      <c r="P281" s="4"/>
      <c r="Q281" s="172"/>
      <c r="R281" s="4"/>
      <c r="S281" s="4"/>
      <c r="T281" s="4"/>
      <c r="U281" s="4"/>
      <c r="V281" s="11"/>
      <c r="W281" s="234">
        <v>277</v>
      </c>
      <c r="X281" s="234">
        <v>277</v>
      </c>
      <c r="Y281" s="4"/>
      <c r="Z281" s="70"/>
      <c r="AA281" s="70"/>
      <c r="AB281" s="70"/>
      <c r="AC281" s="70"/>
      <c r="AD281" s="70"/>
      <c r="AE281" s="147"/>
      <c r="AG281" s="4"/>
      <c r="AH281" s="4"/>
      <c r="AI281" s="155">
        <v>277</v>
      </c>
      <c r="AJ281" s="4"/>
      <c r="AK281" s="4"/>
    </row>
    <row r="282" spans="2:37" ht="27" customHeight="1" x14ac:dyDescent="0.2">
      <c r="B282" s="4"/>
      <c r="C282" s="4"/>
      <c r="D282" s="148"/>
      <c r="E282" s="4"/>
      <c r="F282" s="4"/>
      <c r="G282" s="4"/>
      <c r="H282" s="4"/>
      <c r="I282" s="4"/>
      <c r="J282" s="4"/>
      <c r="K282" s="4"/>
      <c r="L282" s="4"/>
      <c r="M282" s="4"/>
      <c r="N282" s="4"/>
      <c r="O282" s="4"/>
      <c r="P282" s="4"/>
      <c r="Q282" s="172"/>
      <c r="R282" s="4"/>
      <c r="S282" s="4"/>
      <c r="T282" s="4"/>
      <c r="U282" s="4"/>
      <c r="V282" s="11"/>
      <c r="W282" s="234">
        <v>278</v>
      </c>
      <c r="X282" s="234">
        <v>278</v>
      </c>
      <c r="Y282" s="4"/>
      <c r="Z282" s="70"/>
      <c r="AA282" s="70"/>
      <c r="AB282" s="70"/>
      <c r="AC282" s="70"/>
      <c r="AD282" s="70"/>
      <c r="AE282" s="147"/>
      <c r="AG282" s="4"/>
      <c r="AH282" s="4"/>
      <c r="AI282" s="155">
        <v>278</v>
      </c>
      <c r="AJ282" s="4"/>
      <c r="AK282" s="4"/>
    </row>
    <row r="283" spans="2:37" ht="27" customHeight="1" x14ac:dyDescent="0.2">
      <c r="B283" s="4"/>
      <c r="C283" s="4"/>
      <c r="D283" s="148"/>
      <c r="E283" s="4"/>
      <c r="F283" s="4"/>
      <c r="G283" s="4"/>
      <c r="H283" s="4"/>
      <c r="I283" s="4"/>
      <c r="J283" s="167"/>
      <c r="M283" s="4"/>
      <c r="N283" s="4"/>
      <c r="O283" s="4"/>
      <c r="P283" s="4"/>
      <c r="Q283" s="172"/>
      <c r="R283" s="4"/>
      <c r="S283" s="4"/>
      <c r="T283" s="4"/>
      <c r="U283" s="4"/>
      <c r="V283" s="11"/>
      <c r="W283" s="234">
        <v>279</v>
      </c>
      <c r="X283" s="234">
        <v>279</v>
      </c>
      <c r="Y283" s="4"/>
      <c r="Z283" s="70"/>
      <c r="AA283" s="70"/>
      <c r="AB283" s="70"/>
      <c r="AC283" s="70"/>
      <c r="AD283" s="70"/>
      <c r="AE283" s="147"/>
      <c r="AG283" s="4"/>
      <c r="AH283" s="4"/>
      <c r="AI283" s="155">
        <v>279</v>
      </c>
      <c r="AJ283" s="4"/>
      <c r="AK283" s="4"/>
    </row>
    <row r="284" spans="2:37" ht="27" customHeight="1" x14ac:dyDescent="0.2">
      <c r="B284" s="4"/>
      <c r="C284" s="4"/>
      <c r="D284" s="148"/>
      <c r="E284" s="4"/>
      <c r="F284" s="4"/>
      <c r="G284" s="4"/>
      <c r="H284" s="4"/>
      <c r="I284" s="4"/>
      <c r="J284" s="167"/>
      <c r="M284" s="4"/>
      <c r="N284" s="4"/>
      <c r="O284" s="4"/>
      <c r="P284" s="4"/>
      <c r="Q284" s="172"/>
      <c r="R284" s="4"/>
      <c r="S284" s="4"/>
      <c r="T284" s="4"/>
      <c r="U284" s="4"/>
      <c r="V284" s="11"/>
      <c r="W284" s="234">
        <v>280</v>
      </c>
      <c r="X284" s="234">
        <v>280</v>
      </c>
      <c r="Y284" s="4"/>
      <c r="Z284" s="70"/>
      <c r="AA284" s="70"/>
      <c r="AB284" s="70"/>
      <c r="AC284" s="70"/>
      <c r="AD284" s="70"/>
      <c r="AE284" s="147"/>
      <c r="AG284" s="4"/>
      <c r="AH284" s="4"/>
      <c r="AI284" s="155">
        <v>280</v>
      </c>
      <c r="AJ284" s="4"/>
      <c r="AK284" s="4"/>
    </row>
    <row r="285" spans="2:37" ht="27" customHeight="1" x14ac:dyDescent="0.2">
      <c r="B285" s="4"/>
      <c r="C285" s="4"/>
      <c r="D285" s="148"/>
      <c r="E285" s="4"/>
      <c r="F285" s="4"/>
      <c r="G285" s="4"/>
      <c r="H285" s="4"/>
      <c r="I285" s="4"/>
      <c r="J285" s="167"/>
      <c r="M285" s="4"/>
      <c r="N285" s="4"/>
      <c r="O285" s="4"/>
      <c r="P285" s="4"/>
      <c r="Q285" s="172"/>
      <c r="R285" s="4"/>
      <c r="S285" s="4"/>
      <c r="T285" s="4"/>
      <c r="U285" s="4"/>
      <c r="V285" s="11"/>
      <c r="W285" s="234">
        <v>281</v>
      </c>
      <c r="X285" s="234">
        <v>281</v>
      </c>
      <c r="Y285" s="4"/>
      <c r="Z285" s="70"/>
      <c r="AA285" s="70"/>
      <c r="AB285" s="70"/>
      <c r="AC285" s="70"/>
      <c r="AD285" s="70"/>
      <c r="AE285" s="147"/>
      <c r="AG285" s="4"/>
      <c r="AH285" s="4"/>
      <c r="AI285" s="155">
        <v>281</v>
      </c>
      <c r="AJ285" s="4"/>
      <c r="AK285" s="4"/>
    </row>
    <row r="286" spans="2:37" ht="27" customHeight="1" x14ac:dyDescent="0.2">
      <c r="B286" s="4"/>
      <c r="C286" s="4"/>
      <c r="D286" s="148"/>
      <c r="E286" s="4"/>
      <c r="F286" s="4"/>
      <c r="G286" s="4"/>
      <c r="H286" s="4"/>
      <c r="I286" s="4"/>
      <c r="J286" s="167"/>
      <c r="M286" s="4"/>
      <c r="N286" s="4"/>
      <c r="O286" s="4"/>
      <c r="P286" s="4"/>
      <c r="Q286" s="172"/>
      <c r="R286" s="4"/>
      <c r="S286" s="4"/>
      <c r="T286" s="4"/>
      <c r="U286" s="4"/>
      <c r="V286" s="11"/>
      <c r="W286" s="234">
        <v>282</v>
      </c>
      <c r="X286" s="234">
        <v>282</v>
      </c>
      <c r="Y286" s="4"/>
      <c r="Z286" s="70"/>
      <c r="AA286" s="70"/>
      <c r="AB286" s="70"/>
      <c r="AC286" s="70"/>
      <c r="AD286" s="70"/>
      <c r="AE286" s="147"/>
      <c r="AG286" s="4"/>
      <c r="AH286" s="4"/>
      <c r="AI286" s="155">
        <v>282</v>
      </c>
      <c r="AJ286" s="4"/>
      <c r="AK286" s="4"/>
    </row>
    <row r="287" spans="2:37" ht="27" customHeight="1" x14ac:dyDescent="0.2">
      <c r="B287" s="4"/>
      <c r="C287" s="4"/>
      <c r="D287" s="148"/>
      <c r="E287" s="4"/>
      <c r="F287" s="4"/>
      <c r="G287" s="4"/>
      <c r="H287" s="4"/>
      <c r="I287" s="4"/>
      <c r="J287" s="167"/>
      <c r="M287" s="4"/>
      <c r="N287" s="4"/>
      <c r="O287" s="4"/>
      <c r="P287" s="4"/>
      <c r="Q287" s="172"/>
      <c r="R287" s="4"/>
      <c r="S287" s="4"/>
      <c r="T287" s="4"/>
      <c r="U287" s="4"/>
      <c r="V287" s="11"/>
      <c r="W287" s="234">
        <v>283</v>
      </c>
      <c r="X287" s="234">
        <v>283</v>
      </c>
      <c r="Y287" s="4"/>
      <c r="Z287" s="70"/>
      <c r="AA287" s="70"/>
      <c r="AB287" s="70"/>
      <c r="AC287" s="70"/>
      <c r="AD287" s="70"/>
      <c r="AE287" s="147"/>
      <c r="AG287" s="4"/>
      <c r="AH287" s="4"/>
      <c r="AI287" s="155">
        <v>283</v>
      </c>
      <c r="AJ287" s="4"/>
      <c r="AK287" s="4"/>
    </row>
    <row r="288" spans="2:37" ht="27" customHeight="1" x14ac:dyDescent="0.2">
      <c r="B288" s="4"/>
      <c r="C288" s="4"/>
      <c r="D288" s="148"/>
      <c r="E288" s="4"/>
      <c r="F288" s="4"/>
      <c r="G288" s="4"/>
      <c r="H288" s="4"/>
      <c r="I288" s="4"/>
      <c r="J288" s="167"/>
      <c r="M288" s="4"/>
      <c r="N288" s="4"/>
      <c r="O288" s="4"/>
      <c r="P288" s="4"/>
      <c r="Q288" s="172"/>
      <c r="R288" s="4"/>
      <c r="S288" s="4"/>
      <c r="T288" s="4"/>
      <c r="U288" s="4"/>
      <c r="V288" s="11"/>
      <c r="W288" s="234">
        <v>284</v>
      </c>
      <c r="X288" s="234">
        <v>284</v>
      </c>
      <c r="Y288" s="4"/>
      <c r="Z288" s="70"/>
      <c r="AA288" s="70"/>
      <c r="AB288" s="70"/>
      <c r="AC288" s="70"/>
      <c r="AD288" s="70"/>
      <c r="AE288" s="147"/>
      <c r="AG288" s="4"/>
      <c r="AH288" s="4"/>
      <c r="AI288" s="155">
        <v>284</v>
      </c>
      <c r="AJ288" s="4"/>
      <c r="AK288" s="4"/>
    </row>
    <row r="289" spans="2:37" ht="27" customHeight="1" x14ac:dyDescent="0.2">
      <c r="B289" s="4"/>
      <c r="C289" s="4"/>
      <c r="D289" s="148"/>
      <c r="E289" s="4"/>
      <c r="F289" s="4"/>
      <c r="G289" s="4"/>
      <c r="H289" s="4"/>
      <c r="I289" s="4"/>
      <c r="J289" s="167"/>
      <c r="M289" s="4"/>
      <c r="N289" s="4"/>
      <c r="O289" s="4"/>
      <c r="P289" s="4"/>
      <c r="Q289" s="172"/>
      <c r="R289" s="4"/>
      <c r="S289" s="4"/>
      <c r="T289" s="4"/>
      <c r="U289" s="4"/>
      <c r="V289" s="11"/>
      <c r="W289" s="234">
        <v>285</v>
      </c>
      <c r="X289" s="234">
        <v>285</v>
      </c>
      <c r="Y289" s="4"/>
      <c r="Z289" s="70"/>
      <c r="AA289" s="70"/>
      <c r="AB289" s="70"/>
      <c r="AC289" s="70"/>
      <c r="AD289" s="70"/>
      <c r="AE289" s="147"/>
      <c r="AG289" s="4"/>
      <c r="AH289" s="4"/>
      <c r="AI289" s="155">
        <v>285</v>
      </c>
      <c r="AJ289" s="4"/>
      <c r="AK289" s="4"/>
    </row>
    <row r="290" spans="2:37" ht="27" customHeight="1" x14ac:dyDescent="0.2">
      <c r="B290" s="4"/>
      <c r="C290" s="4"/>
      <c r="D290" s="148"/>
      <c r="E290" s="4"/>
      <c r="F290" s="4"/>
      <c r="G290" s="4"/>
      <c r="H290" s="4"/>
      <c r="I290" s="4"/>
      <c r="J290" s="167"/>
      <c r="M290" s="4"/>
      <c r="N290" s="4"/>
      <c r="O290" s="4"/>
      <c r="P290" s="4"/>
      <c r="Q290" s="172"/>
      <c r="R290" s="4"/>
      <c r="S290" s="4"/>
      <c r="T290" s="4"/>
      <c r="U290" s="4"/>
      <c r="V290" s="11"/>
      <c r="W290" s="234">
        <v>286</v>
      </c>
      <c r="X290" s="234">
        <v>286</v>
      </c>
      <c r="Y290" s="4"/>
      <c r="Z290" s="70"/>
      <c r="AA290" s="70"/>
      <c r="AB290" s="70"/>
      <c r="AC290" s="70"/>
      <c r="AD290" s="70"/>
      <c r="AE290" s="147"/>
      <c r="AG290" s="4"/>
      <c r="AH290" s="4"/>
      <c r="AI290" s="155">
        <v>286</v>
      </c>
      <c r="AJ290" s="4"/>
      <c r="AK290" s="4"/>
    </row>
    <row r="291" spans="2:37" ht="27" customHeight="1" x14ac:dyDescent="0.2">
      <c r="B291" s="4"/>
      <c r="C291" s="4"/>
      <c r="D291" s="148"/>
      <c r="E291" s="4"/>
      <c r="F291" s="4"/>
      <c r="G291" s="4"/>
      <c r="H291" s="4"/>
      <c r="I291" s="4"/>
      <c r="J291" s="167"/>
      <c r="M291" s="4"/>
      <c r="N291" s="4"/>
      <c r="O291" s="4"/>
      <c r="P291" s="4"/>
      <c r="Q291" s="172"/>
      <c r="R291" s="4"/>
      <c r="S291" s="4"/>
      <c r="T291" s="4"/>
      <c r="U291" s="4"/>
      <c r="V291" s="11"/>
      <c r="W291" s="234">
        <v>287</v>
      </c>
      <c r="X291" s="234">
        <v>287</v>
      </c>
      <c r="Y291" s="4"/>
      <c r="Z291" s="70"/>
      <c r="AA291" s="70"/>
      <c r="AB291" s="70"/>
      <c r="AC291" s="70"/>
      <c r="AD291" s="70"/>
      <c r="AE291" s="147"/>
      <c r="AG291" s="4"/>
      <c r="AH291" s="4"/>
      <c r="AI291" s="155">
        <v>287</v>
      </c>
      <c r="AJ291" s="4"/>
      <c r="AK291" s="4"/>
    </row>
    <row r="292" spans="2:37" ht="27" customHeight="1" x14ac:dyDescent="0.2">
      <c r="B292" s="4"/>
      <c r="C292" s="4"/>
      <c r="D292" s="148"/>
      <c r="E292" s="4"/>
      <c r="F292" s="4"/>
      <c r="G292" s="4"/>
      <c r="H292" s="4"/>
      <c r="I292" s="4"/>
      <c r="J292" s="167"/>
      <c r="M292" s="4"/>
      <c r="N292" s="4"/>
      <c r="O292" s="4"/>
      <c r="P292" s="4"/>
      <c r="Q292" s="172"/>
      <c r="R292" s="4"/>
      <c r="S292" s="4"/>
      <c r="T292" s="4"/>
      <c r="U292" s="4"/>
      <c r="V292" s="11"/>
      <c r="W292" s="234">
        <v>288</v>
      </c>
      <c r="X292" s="234">
        <v>288</v>
      </c>
      <c r="Y292" s="4"/>
      <c r="Z292" s="70"/>
      <c r="AA292" s="70"/>
      <c r="AB292" s="70"/>
      <c r="AC292" s="70"/>
      <c r="AD292" s="70"/>
      <c r="AE292" s="147"/>
      <c r="AG292" s="4"/>
      <c r="AH292" s="4"/>
      <c r="AI292" s="155">
        <v>288</v>
      </c>
      <c r="AJ292" s="4"/>
      <c r="AK292" s="4"/>
    </row>
    <row r="293" spans="2:37" ht="27" customHeight="1" x14ac:dyDescent="0.2">
      <c r="B293" s="4"/>
      <c r="C293" s="4"/>
      <c r="D293" s="148"/>
      <c r="E293" s="4"/>
      <c r="F293" s="4"/>
      <c r="G293" s="4"/>
      <c r="H293" s="4"/>
      <c r="I293" s="4"/>
      <c r="J293" s="167"/>
      <c r="M293" s="4"/>
      <c r="N293" s="4"/>
      <c r="O293" s="4"/>
      <c r="P293" s="4"/>
      <c r="Q293" s="172"/>
      <c r="R293" s="4"/>
      <c r="S293" s="4"/>
      <c r="T293" s="4"/>
      <c r="U293" s="4"/>
      <c r="V293" s="11"/>
      <c r="W293" s="234">
        <v>289</v>
      </c>
      <c r="X293" s="234">
        <v>289</v>
      </c>
      <c r="Y293" s="4"/>
      <c r="Z293" s="70"/>
      <c r="AA293" s="70"/>
      <c r="AB293" s="70"/>
      <c r="AC293" s="70"/>
      <c r="AD293" s="70"/>
      <c r="AE293" s="147"/>
      <c r="AG293" s="4"/>
      <c r="AH293" s="4"/>
      <c r="AI293" s="155">
        <v>289</v>
      </c>
      <c r="AJ293" s="4"/>
      <c r="AK293" s="4"/>
    </row>
    <row r="294" spans="2:37" ht="27" customHeight="1" x14ac:dyDescent="0.2">
      <c r="B294" s="4"/>
      <c r="C294" s="4"/>
      <c r="D294" s="148"/>
      <c r="E294" s="4"/>
      <c r="F294" s="4"/>
      <c r="G294" s="4"/>
      <c r="H294" s="4"/>
      <c r="I294" s="4"/>
      <c r="J294" s="167"/>
      <c r="M294" s="4"/>
      <c r="N294" s="4"/>
      <c r="O294" s="4"/>
      <c r="P294" s="4"/>
      <c r="Q294" s="172"/>
      <c r="R294" s="4"/>
      <c r="S294" s="4"/>
      <c r="T294" s="4"/>
      <c r="U294" s="4"/>
      <c r="V294" s="11"/>
      <c r="W294" s="234">
        <v>290</v>
      </c>
      <c r="X294" s="234">
        <v>290</v>
      </c>
      <c r="Y294" s="4"/>
      <c r="Z294" s="70"/>
      <c r="AA294" s="70"/>
      <c r="AB294" s="70"/>
      <c r="AC294" s="70"/>
      <c r="AD294" s="70"/>
      <c r="AE294" s="147"/>
      <c r="AG294" s="4"/>
      <c r="AH294" s="4"/>
      <c r="AI294" s="155">
        <v>290</v>
      </c>
      <c r="AJ294" s="4"/>
      <c r="AK294" s="4"/>
    </row>
    <row r="295" spans="2:37" ht="27" customHeight="1" x14ac:dyDescent="0.2">
      <c r="B295" s="4"/>
      <c r="C295" s="4"/>
      <c r="D295" s="148"/>
      <c r="E295" s="4"/>
      <c r="F295" s="4"/>
      <c r="G295" s="4"/>
      <c r="H295" s="4"/>
      <c r="I295" s="4"/>
      <c r="J295" s="167"/>
      <c r="M295" s="4"/>
      <c r="N295" s="4"/>
      <c r="O295" s="4"/>
      <c r="P295" s="4"/>
      <c r="Q295" s="172"/>
      <c r="R295" s="4"/>
      <c r="S295" s="4"/>
      <c r="T295" s="4"/>
      <c r="U295" s="4"/>
      <c r="V295" s="11"/>
      <c r="W295" s="234">
        <v>291</v>
      </c>
      <c r="X295" s="234">
        <v>291</v>
      </c>
      <c r="Y295" s="4"/>
      <c r="Z295" s="70"/>
      <c r="AA295" s="70"/>
      <c r="AB295" s="70"/>
      <c r="AC295" s="70"/>
      <c r="AD295" s="70"/>
      <c r="AE295" s="147"/>
      <c r="AG295" s="4"/>
      <c r="AH295" s="4"/>
      <c r="AI295" s="155">
        <v>291</v>
      </c>
      <c r="AJ295" s="4"/>
      <c r="AK295" s="4"/>
    </row>
    <row r="296" spans="2:37" ht="27" customHeight="1" x14ac:dyDescent="0.2">
      <c r="B296" s="4"/>
      <c r="C296" s="4"/>
      <c r="D296" s="148"/>
      <c r="E296" s="4"/>
      <c r="F296" s="4"/>
      <c r="G296" s="4"/>
      <c r="H296" s="4"/>
      <c r="I296" s="4"/>
      <c r="J296" s="167"/>
      <c r="M296" s="4"/>
      <c r="N296" s="4"/>
      <c r="O296" s="4"/>
      <c r="P296" s="4"/>
      <c r="Q296" s="172"/>
      <c r="R296" s="4"/>
      <c r="S296" s="4"/>
      <c r="T296" s="4"/>
      <c r="U296" s="4"/>
      <c r="V296" s="11"/>
      <c r="W296" s="234">
        <v>292</v>
      </c>
      <c r="X296" s="234">
        <v>292</v>
      </c>
      <c r="Y296" s="4"/>
      <c r="Z296" s="70"/>
      <c r="AA296" s="70"/>
      <c r="AB296" s="70"/>
      <c r="AC296" s="70"/>
      <c r="AD296" s="70"/>
      <c r="AE296" s="147"/>
      <c r="AG296" s="4"/>
      <c r="AH296" s="4"/>
      <c r="AI296" s="155">
        <v>292</v>
      </c>
      <c r="AJ296" s="4"/>
      <c r="AK296" s="4"/>
    </row>
    <row r="297" spans="2:37" ht="27" customHeight="1" x14ac:dyDescent="0.2">
      <c r="C297" s="4"/>
      <c r="D297" s="148"/>
      <c r="E297" s="4"/>
      <c r="F297" s="4"/>
      <c r="G297" s="4"/>
      <c r="H297" s="4"/>
      <c r="I297" s="4"/>
      <c r="J297" s="167"/>
      <c r="M297" s="4"/>
      <c r="N297" s="4"/>
      <c r="O297" s="4"/>
      <c r="P297" s="4"/>
      <c r="Q297" s="172"/>
      <c r="R297" s="4"/>
      <c r="S297" s="4"/>
      <c r="T297" s="4"/>
      <c r="U297" s="4"/>
      <c r="V297" s="11"/>
      <c r="W297" s="234">
        <v>293</v>
      </c>
      <c r="X297" s="234">
        <v>293</v>
      </c>
      <c r="Y297" s="4"/>
      <c r="Z297" s="70"/>
      <c r="AA297" s="70"/>
      <c r="AB297" s="70"/>
      <c r="AC297" s="70"/>
      <c r="AD297" s="70"/>
      <c r="AE297" s="147"/>
      <c r="AG297" s="4"/>
      <c r="AH297" s="4"/>
      <c r="AI297" s="155">
        <v>293</v>
      </c>
      <c r="AJ297" s="4"/>
      <c r="AK297" s="4"/>
    </row>
    <row r="298" spans="2:37" ht="27" customHeight="1" x14ac:dyDescent="0.2">
      <c r="C298" s="4"/>
      <c r="D298" s="148"/>
      <c r="E298" s="4"/>
      <c r="F298" s="4"/>
      <c r="G298" s="4"/>
      <c r="H298" s="4"/>
      <c r="I298" s="4"/>
      <c r="J298" s="167"/>
      <c r="M298" s="4"/>
      <c r="N298" s="4"/>
      <c r="O298" s="4"/>
      <c r="P298" s="4"/>
      <c r="Q298" s="172"/>
      <c r="R298" s="4"/>
      <c r="S298" s="4"/>
      <c r="T298" s="4"/>
      <c r="U298" s="4"/>
      <c r="V298" s="11"/>
      <c r="W298" s="234">
        <v>294</v>
      </c>
      <c r="X298" s="234">
        <v>294</v>
      </c>
      <c r="Y298" s="4"/>
      <c r="Z298" s="70"/>
      <c r="AA298" s="70"/>
      <c r="AB298" s="70"/>
      <c r="AC298" s="70"/>
      <c r="AD298" s="70"/>
      <c r="AE298" s="147"/>
      <c r="AG298" s="4"/>
      <c r="AH298" s="4"/>
      <c r="AI298" s="155">
        <v>294</v>
      </c>
      <c r="AJ298" s="4"/>
      <c r="AK298" s="4"/>
    </row>
    <row r="299" spans="2:37" ht="27" customHeight="1" x14ac:dyDescent="0.2">
      <c r="C299" s="4"/>
      <c r="D299" s="148"/>
      <c r="E299" s="4"/>
      <c r="F299" s="4"/>
      <c r="G299" s="4"/>
      <c r="H299" s="4"/>
      <c r="I299" s="4"/>
      <c r="J299" s="167"/>
      <c r="M299" s="4"/>
      <c r="N299" s="4"/>
      <c r="O299" s="4"/>
      <c r="P299" s="4"/>
      <c r="Q299" s="172"/>
      <c r="R299" s="4"/>
      <c r="S299" s="4"/>
      <c r="T299" s="4"/>
      <c r="U299" s="4"/>
      <c r="V299" s="11"/>
      <c r="W299" s="234">
        <v>295</v>
      </c>
      <c r="X299" s="234">
        <v>295</v>
      </c>
      <c r="Y299" s="4"/>
      <c r="Z299" s="70"/>
      <c r="AA299" s="70"/>
      <c r="AB299" s="70"/>
      <c r="AC299" s="70"/>
      <c r="AD299" s="70"/>
      <c r="AE299" s="147"/>
      <c r="AG299" s="4"/>
      <c r="AH299" s="4"/>
      <c r="AI299" s="155">
        <v>295</v>
      </c>
      <c r="AJ299" s="4"/>
      <c r="AK299" s="4"/>
    </row>
    <row r="300" spans="2:37" ht="27" customHeight="1" x14ac:dyDescent="0.2">
      <c r="C300" s="4"/>
      <c r="D300" s="148"/>
      <c r="E300" s="4"/>
      <c r="F300" s="4"/>
      <c r="G300" s="4"/>
      <c r="H300" s="4"/>
      <c r="J300" s="167"/>
      <c r="M300" s="4"/>
      <c r="N300" s="4"/>
      <c r="O300" s="4"/>
      <c r="P300" s="4"/>
      <c r="Q300" s="172"/>
      <c r="R300" s="4"/>
      <c r="S300" s="4"/>
      <c r="T300" s="4"/>
      <c r="U300" s="4"/>
      <c r="V300" s="11"/>
      <c r="W300" s="234">
        <v>296</v>
      </c>
      <c r="X300" s="234">
        <v>296</v>
      </c>
      <c r="Y300" s="4"/>
      <c r="Z300" s="70"/>
      <c r="AA300" s="70"/>
      <c r="AB300" s="70"/>
      <c r="AC300" s="70"/>
      <c r="AD300" s="70"/>
      <c r="AE300" s="147"/>
      <c r="AG300" s="4"/>
      <c r="AH300" s="4"/>
      <c r="AI300" s="155">
        <v>296</v>
      </c>
      <c r="AJ300" s="4"/>
      <c r="AK300" s="4"/>
    </row>
    <row r="301" spans="2:37" ht="27" customHeight="1" x14ac:dyDescent="0.2">
      <c r="C301" s="4"/>
      <c r="D301" s="148"/>
      <c r="E301" s="4"/>
      <c r="F301" s="167"/>
      <c r="G301" s="167"/>
      <c r="H301" s="167"/>
      <c r="J301" s="167"/>
      <c r="M301" s="4"/>
      <c r="N301" s="4"/>
      <c r="O301" s="4"/>
      <c r="P301" s="167"/>
      <c r="Q301" s="172"/>
      <c r="R301" s="4"/>
      <c r="S301" s="4"/>
      <c r="T301" s="4"/>
      <c r="U301" s="4"/>
      <c r="V301" s="11"/>
      <c r="W301" s="234">
        <v>297</v>
      </c>
      <c r="X301" s="234">
        <v>297</v>
      </c>
      <c r="Y301" s="4"/>
      <c r="Z301" s="70"/>
      <c r="AA301" s="70"/>
      <c r="AB301" s="70"/>
      <c r="AC301" s="70"/>
      <c r="AD301" s="70"/>
      <c r="AE301" s="147"/>
      <c r="AG301" s="4"/>
      <c r="AH301" s="4"/>
      <c r="AI301" s="155">
        <v>297</v>
      </c>
      <c r="AJ301" s="4"/>
      <c r="AK301" s="4"/>
    </row>
    <row r="302" spans="2:37" ht="27" customHeight="1" x14ac:dyDescent="0.2">
      <c r="C302" s="4"/>
      <c r="D302" s="148"/>
      <c r="E302" s="4"/>
      <c r="F302" s="167"/>
      <c r="G302" s="167"/>
      <c r="H302" s="167"/>
      <c r="O302" s="4"/>
      <c r="P302" s="167"/>
      <c r="Q302" s="172"/>
      <c r="R302" s="4"/>
      <c r="S302" s="4"/>
      <c r="T302" s="4"/>
      <c r="U302" s="4"/>
      <c r="V302" s="11"/>
      <c r="W302" s="234">
        <v>298</v>
      </c>
      <c r="X302" s="234">
        <v>298</v>
      </c>
      <c r="Y302" s="4"/>
      <c r="Z302" s="70"/>
      <c r="AA302" s="70"/>
      <c r="AB302" s="70"/>
      <c r="AC302" s="70"/>
      <c r="AD302" s="70"/>
      <c r="AE302" s="147"/>
      <c r="AG302" s="4"/>
      <c r="AH302" s="4"/>
      <c r="AI302" s="155">
        <v>298</v>
      </c>
      <c r="AJ302" s="4"/>
      <c r="AK302" s="4"/>
    </row>
    <row r="303" spans="2:37" ht="27" customHeight="1" x14ac:dyDescent="0.2">
      <c r="C303" s="4"/>
      <c r="D303" s="148"/>
      <c r="E303" s="4"/>
      <c r="O303" s="4"/>
      <c r="Q303" s="172"/>
      <c r="R303" s="4"/>
      <c r="S303" s="4"/>
      <c r="T303" s="4"/>
      <c r="U303" s="4"/>
      <c r="V303" s="11"/>
      <c r="W303" s="234">
        <v>299</v>
      </c>
      <c r="X303" s="234">
        <v>299</v>
      </c>
      <c r="Y303" s="4"/>
      <c r="Z303" s="70"/>
      <c r="AA303" s="70"/>
      <c r="AB303" s="70"/>
      <c r="AC303" s="70"/>
      <c r="AD303" s="70"/>
      <c r="AE303" s="147"/>
      <c r="AG303" s="4"/>
      <c r="AH303" s="4"/>
      <c r="AI303" s="155">
        <v>299</v>
      </c>
      <c r="AJ303" s="4"/>
      <c r="AK303" s="4"/>
    </row>
    <row r="304" spans="2:37" ht="27" customHeight="1" thickBot="1" x14ac:dyDescent="0.25">
      <c r="C304" s="4"/>
      <c r="E304" s="4"/>
      <c r="S304" s="4"/>
      <c r="T304" s="4"/>
      <c r="U304" s="4"/>
      <c r="W304" s="235">
        <v>300</v>
      </c>
      <c r="X304" s="235">
        <v>300</v>
      </c>
      <c r="Y304" s="4"/>
      <c r="Z304" s="70"/>
      <c r="AA304" s="70"/>
      <c r="AB304" s="70"/>
      <c r="AC304" s="70"/>
      <c r="AD304" s="70"/>
      <c r="AE304" s="147"/>
      <c r="AH304" s="4"/>
      <c r="AI304" s="155">
        <v>300</v>
      </c>
      <c r="AJ304" s="4"/>
      <c r="AK304" s="4"/>
    </row>
    <row r="305" spans="26:35" ht="27" customHeight="1" x14ac:dyDescent="0.2">
      <c r="Z305" s="70"/>
      <c r="AA305" s="70"/>
      <c r="AB305" s="70"/>
      <c r="AC305" s="70"/>
      <c r="AD305" s="70"/>
      <c r="AI305" s="155">
        <v>301</v>
      </c>
    </row>
    <row r="306" spans="26:35" ht="27" customHeight="1" x14ac:dyDescent="0.2">
      <c r="Z306" s="70"/>
      <c r="AA306" s="70"/>
      <c r="AB306" s="70"/>
      <c r="AC306" s="70"/>
      <c r="AD306" s="70"/>
      <c r="AI306" s="155">
        <v>302</v>
      </c>
    </row>
    <row r="307" spans="26:35" ht="27" customHeight="1" x14ac:dyDescent="0.2">
      <c r="Z307" s="70"/>
      <c r="AA307" s="70"/>
      <c r="AB307" s="70"/>
      <c r="AC307" s="70"/>
      <c r="AD307" s="70"/>
      <c r="AI307" s="155">
        <v>303</v>
      </c>
    </row>
    <row r="308" spans="26:35" ht="27" customHeight="1" x14ac:dyDescent="0.2">
      <c r="Z308" s="70"/>
      <c r="AA308" s="70"/>
      <c r="AB308" s="70"/>
      <c r="AC308" s="70"/>
      <c r="AD308" s="70"/>
      <c r="AI308" s="155">
        <v>304</v>
      </c>
    </row>
    <row r="309" spans="26:35" ht="27" customHeight="1" x14ac:dyDescent="0.2">
      <c r="Z309" s="70"/>
      <c r="AA309" s="70"/>
      <c r="AB309" s="70"/>
      <c r="AC309" s="70"/>
      <c r="AD309" s="70"/>
      <c r="AI309" s="155">
        <v>305</v>
      </c>
    </row>
    <row r="310" spans="26:35" ht="27" customHeight="1" x14ac:dyDescent="0.2">
      <c r="Z310" s="70"/>
      <c r="AA310" s="70"/>
      <c r="AB310" s="70"/>
      <c r="AC310" s="70"/>
      <c r="AD310" s="70"/>
      <c r="AI310" s="155">
        <v>306</v>
      </c>
    </row>
    <row r="311" spans="26:35" ht="27" customHeight="1" x14ac:dyDescent="0.2">
      <c r="Z311" s="70"/>
      <c r="AA311" s="70"/>
      <c r="AB311" s="70"/>
      <c r="AC311" s="70"/>
      <c r="AD311" s="70"/>
      <c r="AI311" s="155">
        <v>307</v>
      </c>
    </row>
    <row r="312" spans="26:35" ht="27" customHeight="1" x14ac:dyDescent="0.2">
      <c r="Z312" s="70"/>
      <c r="AA312" s="70"/>
      <c r="AB312" s="70"/>
      <c r="AC312" s="70"/>
      <c r="AD312" s="70"/>
      <c r="AI312" s="155">
        <v>308</v>
      </c>
    </row>
    <row r="313" spans="26:35" ht="27" customHeight="1" x14ac:dyDescent="0.2">
      <c r="Z313" s="70"/>
      <c r="AA313" s="70"/>
      <c r="AB313" s="70"/>
      <c r="AC313" s="70"/>
      <c r="AD313" s="70"/>
      <c r="AI313" s="155">
        <v>309</v>
      </c>
    </row>
    <row r="314" spans="26:35" ht="27" customHeight="1" x14ac:dyDescent="0.2">
      <c r="Z314" s="70"/>
      <c r="AA314" s="70"/>
      <c r="AB314" s="70"/>
      <c r="AC314" s="70"/>
      <c r="AD314" s="70"/>
      <c r="AI314" s="155">
        <v>310</v>
      </c>
    </row>
    <row r="315" spans="26:35" ht="27" customHeight="1" x14ac:dyDescent="0.2">
      <c r="Z315" s="70"/>
      <c r="AA315" s="70"/>
      <c r="AB315" s="70"/>
      <c r="AC315" s="70"/>
      <c r="AD315" s="70"/>
      <c r="AI315" s="155">
        <v>311</v>
      </c>
    </row>
    <row r="316" spans="26:35" ht="27" customHeight="1" x14ac:dyDescent="0.2">
      <c r="Z316" s="70"/>
      <c r="AA316" s="70"/>
      <c r="AB316" s="70"/>
      <c r="AC316" s="70"/>
      <c r="AD316" s="70"/>
      <c r="AI316" s="155">
        <v>312</v>
      </c>
    </row>
    <row r="317" spans="26:35" ht="27" customHeight="1" x14ac:dyDescent="0.2">
      <c r="Z317" s="70"/>
      <c r="AA317" s="70"/>
      <c r="AB317" s="70"/>
      <c r="AC317" s="70"/>
      <c r="AD317" s="70"/>
      <c r="AI317" s="155">
        <v>313</v>
      </c>
    </row>
    <row r="318" spans="26:35" ht="27" customHeight="1" x14ac:dyDescent="0.2">
      <c r="Z318" s="70"/>
      <c r="AA318" s="70"/>
      <c r="AB318" s="70"/>
      <c r="AC318" s="70"/>
      <c r="AD318" s="70"/>
      <c r="AI318" s="155">
        <v>314</v>
      </c>
    </row>
    <row r="319" spans="26:35" ht="27" customHeight="1" x14ac:dyDescent="0.2">
      <c r="Z319" s="70"/>
      <c r="AA319" s="70"/>
      <c r="AB319" s="70"/>
      <c r="AC319" s="70"/>
      <c r="AD319" s="70"/>
      <c r="AI319" s="155">
        <v>315</v>
      </c>
    </row>
    <row r="320" spans="26:35" ht="27" customHeight="1" x14ac:dyDescent="0.2">
      <c r="Z320" s="70"/>
      <c r="AA320" s="70"/>
      <c r="AB320" s="70"/>
      <c r="AC320" s="70"/>
      <c r="AD320" s="70"/>
      <c r="AI320" s="155">
        <v>316</v>
      </c>
    </row>
    <row r="321" spans="26:35" ht="27" customHeight="1" x14ac:dyDescent="0.2">
      <c r="Z321" s="70"/>
      <c r="AA321" s="70"/>
      <c r="AB321" s="70"/>
      <c r="AC321" s="70"/>
      <c r="AD321" s="70"/>
      <c r="AI321" s="155">
        <v>317</v>
      </c>
    </row>
    <row r="322" spans="26:35" ht="27" customHeight="1" x14ac:dyDescent="0.2">
      <c r="Z322" s="70"/>
      <c r="AA322" s="70"/>
      <c r="AB322" s="70"/>
      <c r="AC322" s="70"/>
      <c r="AD322" s="70"/>
      <c r="AI322" s="155">
        <v>318</v>
      </c>
    </row>
    <row r="323" spans="26:35" ht="27" customHeight="1" x14ac:dyDescent="0.2">
      <c r="Z323" s="70"/>
      <c r="AA323" s="70"/>
      <c r="AB323" s="70"/>
      <c r="AC323" s="70"/>
      <c r="AD323" s="70"/>
      <c r="AI323" s="155">
        <v>319</v>
      </c>
    </row>
    <row r="324" spans="26:35" ht="27" customHeight="1" x14ac:dyDescent="0.2">
      <c r="Z324" s="70"/>
      <c r="AA324" s="70"/>
      <c r="AB324" s="70"/>
      <c r="AC324" s="70"/>
      <c r="AD324" s="70"/>
      <c r="AI324" s="155">
        <v>320</v>
      </c>
    </row>
    <row r="325" spans="26:35" ht="27" customHeight="1" x14ac:dyDescent="0.2">
      <c r="Z325" s="70"/>
      <c r="AA325" s="70"/>
      <c r="AB325" s="70"/>
      <c r="AC325" s="70"/>
      <c r="AD325" s="70"/>
      <c r="AI325" s="155">
        <v>321</v>
      </c>
    </row>
    <row r="326" spans="26:35" ht="27" customHeight="1" x14ac:dyDescent="0.2">
      <c r="Z326" s="70"/>
      <c r="AA326" s="70"/>
      <c r="AB326" s="70"/>
      <c r="AC326" s="70"/>
      <c r="AD326" s="70"/>
      <c r="AI326" s="155">
        <v>322</v>
      </c>
    </row>
    <row r="327" spans="26:35" ht="27" customHeight="1" x14ac:dyDescent="0.2">
      <c r="Z327" s="70"/>
      <c r="AA327" s="70"/>
      <c r="AB327" s="70"/>
      <c r="AC327" s="70"/>
      <c r="AD327" s="70"/>
      <c r="AI327" s="155">
        <v>323</v>
      </c>
    </row>
    <row r="328" spans="26:35" ht="27" customHeight="1" x14ac:dyDescent="0.2">
      <c r="Z328" s="70"/>
      <c r="AA328" s="70"/>
      <c r="AB328" s="70"/>
      <c r="AC328" s="70"/>
      <c r="AD328" s="70"/>
      <c r="AI328" s="155">
        <v>324</v>
      </c>
    </row>
    <row r="329" spans="26:35" ht="27" customHeight="1" x14ac:dyDescent="0.2">
      <c r="Z329" s="70"/>
      <c r="AA329" s="70"/>
      <c r="AB329" s="70"/>
      <c r="AC329" s="70"/>
      <c r="AD329" s="70"/>
      <c r="AI329" s="155">
        <v>325</v>
      </c>
    </row>
    <row r="330" spans="26:35" ht="27" customHeight="1" x14ac:dyDescent="0.2">
      <c r="Z330" s="70"/>
      <c r="AA330" s="70"/>
      <c r="AB330" s="70"/>
      <c r="AC330" s="70"/>
      <c r="AD330" s="70"/>
      <c r="AI330" s="155">
        <v>326</v>
      </c>
    </row>
    <row r="331" spans="26:35" ht="27" customHeight="1" x14ac:dyDescent="0.2">
      <c r="Z331" s="70"/>
      <c r="AA331" s="70"/>
      <c r="AB331" s="70"/>
      <c r="AC331" s="70"/>
      <c r="AD331" s="70"/>
      <c r="AI331" s="155">
        <v>327</v>
      </c>
    </row>
    <row r="332" spans="26:35" ht="27" customHeight="1" x14ac:dyDescent="0.2">
      <c r="Z332" s="70"/>
      <c r="AA332" s="70"/>
      <c r="AB332" s="70"/>
      <c r="AC332" s="70"/>
      <c r="AD332" s="70"/>
      <c r="AI332" s="155">
        <v>328</v>
      </c>
    </row>
    <row r="333" spans="26:35" ht="27" customHeight="1" x14ac:dyDescent="0.2">
      <c r="Z333" s="70"/>
      <c r="AA333" s="70"/>
      <c r="AB333" s="70"/>
      <c r="AC333" s="70"/>
      <c r="AD333" s="70"/>
      <c r="AI333" s="155">
        <v>329</v>
      </c>
    </row>
    <row r="334" spans="26:35" ht="27" customHeight="1" x14ac:dyDescent="0.2">
      <c r="Z334" s="70"/>
      <c r="AA334" s="70"/>
      <c r="AB334" s="70"/>
      <c r="AC334" s="70"/>
      <c r="AD334" s="70"/>
      <c r="AI334" s="155">
        <v>330</v>
      </c>
    </row>
    <row r="335" spans="26:35" ht="27" customHeight="1" x14ac:dyDescent="0.2">
      <c r="Z335" s="70"/>
      <c r="AA335" s="70"/>
      <c r="AB335" s="70"/>
      <c r="AC335" s="70"/>
      <c r="AD335" s="70"/>
      <c r="AI335" s="155">
        <v>331</v>
      </c>
    </row>
    <row r="336" spans="26:35" ht="27" customHeight="1" x14ac:dyDescent="0.2">
      <c r="Z336" s="70"/>
      <c r="AA336" s="70"/>
      <c r="AB336" s="70"/>
      <c r="AC336" s="70"/>
      <c r="AD336" s="70"/>
      <c r="AI336" s="155">
        <v>332</v>
      </c>
    </row>
    <row r="337" spans="26:35" ht="27" customHeight="1" x14ac:dyDescent="0.2">
      <c r="Z337" s="70"/>
      <c r="AA337" s="70"/>
      <c r="AB337" s="70"/>
      <c r="AC337" s="70"/>
      <c r="AD337" s="70"/>
      <c r="AI337" s="155">
        <v>333</v>
      </c>
    </row>
    <row r="338" spans="26:35" ht="27" customHeight="1" x14ac:dyDescent="0.2">
      <c r="Z338" s="70"/>
      <c r="AA338" s="70"/>
      <c r="AB338" s="70"/>
      <c r="AC338" s="70"/>
      <c r="AD338" s="70"/>
      <c r="AI338" s="155">
        <v>334</v>
      </c>
    </row>
    <row r="339" spans="26:35" ht="27" customHeight="1" x14ac:dyDescent="0.2">
      <c r="Z339" s="70"/>
      <c r="AA339" s="70"/>
      <c r="AB339" s="70"/>
      <c r="AC339" s="70"/>
      <c r="AD339" s="70"/>
      <c r="AI339" s="155">
        <v>335</v>
      </c>
    </row>
    <row r="340" spans="26:35" ht="27" customHeight="1" x14ac:dyDescent="0.2">
      <c r="Z340" s="70"/>
      <c r="AA340" s="70"/>
      <c r="AB340" s="70"/>
      <c r="AC340" s="70"/>
      <c r="AD340" s="70"/>
      <c r="AI340" s="155">
        <v>336</v>
      </c>
    </row>
    <row r="341" spans="26:35" ht="27" customHeight="1" x14ac:dyDescent="0.2">
      <c r="Z341" s="70"/>
      <c r="AA341" s="70"/>
      <c r="AB341" s="70"/>
      <c r="AC341" s="70"/>
      <c r="AD341" s="70"/>
      <c r="AI341" s="155">
        <v>337</v>
      </c>
    </row>
    <row r="342" spans="26:35" ht="27" customHeight="1" x14ac:dyDescent="0.2">
      <c r="Z342" s="70"/>
      <c r="AA342" s="70"/>
      <c r="AB342" s="70"/>
      <c r="AC342" s="70"/>
      <c r="AD342" s="70"/>
      <c r="AI342" s="155">
        <v>338</v>
      </c>
    </row>
    <row r="343" spans="26:35" ht="27" customHeight="1" x14ac:dyDescent="0.2">
      <c r="Z343" s="70"/>
      <c r="AA343" s="70"/>
      <c r="AB343" s="70"/>
      <c r="AC343" s="70"/>
      <c r="AD343" s="70"/>
      <c r="AI343" s="155">
        <v>339</v>
      </c>
    </row>
    <row r="344" spans="26:35" ht="27" customHeight="1" x14ac:dyDescent="0.2">
      <c r="Z344" s="70"/>
      <c r="AA344" s="70"/>
      <c r="AB344" s="70"/>
      <c r="AC344" s="70"/>
      <c r="AD344" s="70"/>
      <c r="AI344" s="155">
        <v>340</v>
      </c>
    </row>
    <row r="345" spans="26:35" ht="27" customHeight="1" x14ac:dyDescent="0.2">
      <c r="Z345" s="70"/>
      <c r="AA345" s="70"/>
      <c r="AB345" s="70"/>
      <c r="AC345" s="70"/>
      <c r="AD345" s="70"/>
      <c r="AI345" s="155">
        <v>341</v>
      </c>
    </row>
    <row r="346" spans="26:35" ht="27" customHeight="1" x14ac:dyDescent="0.2">
      <c r="Z346" s="70"/>
      <c r="AA346" s="70"/>
      <c r="AB346" s="70"/>
      <c r="AC346" s="70"/>
      <c r="AD346" s="70"/>
      <c r="AI346" s="155">
        <v>342</v>
      </c>
    </row>
    <row r="347" spans="26:35" ht="27" customHeight="1" x14ac:dyDescent="0.2">
      <c r="Z347" s="70"/>
      <c r="AA347" s="70"/>
      <c r="AB347" s="70"/>
      <c r="AC347" s="70"/>
      <c r="AD347" s="70"/>
      <c r="AI347" s="155">
        <v>343</v>
      </c>
    </row>
    <row r="348" spans="26:35" ht="27" customHeight="1" x14ac:dyDescent="0.2">
      <c r="Z348" s="70"/>
      <c r="AA348" s="70"/>
      <c r="AB348" s="70"/>
      <c r="AC348" s="70"/>
      <c r="AD348" s="70"/>
      <c r="AI348" s="155">
        <v>344</v>
      </c>
    </row>
    <row r="349" spans="26:35" ht="27" customHeight="1" x14ac:dyDescent="0.2">
      <c r="Z349" s="70"/>
      <c r="AA349" s="70"/>
      <c r="AB349" s="70"/>
      <c r="AC349" s="70"/>
      <c r="AD349" s="70"/>
      <c r="AI349" s="155">
        <v>345</v>
      </c>
    </row>
    <row r="350" spans="26:35" ht="27" customHeight="1" x14ac:dyDescent="0.2">
      <c r="Z350" s="70"/>
      <c r="AA350" s="70"/>
      <c r="AB350" s="70"/>
      <c r="AC350" s="70"/>
      <c r="AD350" s="70"/>
      <c r="AI350" s="155">
        <v>346</v>
      </c>
    </row>
    <row r="351" spans="26:35" ht="27" customHeight="1" x14ac:dyDescent="0.2">
      <c r="Z351" s="70"/>
      <c r="AA351" s="70"/>
      <c r="AB351" s="70"/>
      <c r="AC351" s="70"/>
      <c r="AD351" s="70"/>
      <c r="AI351" s="155">
        <v>347</v>
      </c>
    </row>
    <row r="352" spans="26:35" ht="27" customHeight="1" x14ac:dyDescent="0.2">
      <c r="Z352" s="70"/>
      <c r="AA352" s="70"/>
      <c r="AB352" s="70"/>
      <c r="AC352" s="70"/>
      <c r="AD352" s="70"/>
      <c r="AI352" s="155">
        <v>348</v>
      </c>
    </row>
    <row r="353" spans="26:35" ht="27" customHeight="1" x14ac:dyDescent="0.2">
      <c r="Z353" s="70"/>
      <c r="AA353" s="70"/>
      <c r="AB353" s="70"/>
      <c r="AC353" s="70"/>
      <c r="AD353" s="70"/>
      <c r="AI353" s="155">
        <v>349</v>
      </c>
    </row>
    <row r="354" spans="26:35" ht="27" customHeight="1" x14ac:dyDescent="0.2">
      <c r="Z354" s="70"/>
      <c r="AA354" s="70"/>
      <c r="AB354" s="70"/>
      <c r="AC354" s="70"/>
      <c r="AD354" s="70"/>
      <c r="AI354" s="155">
        <v>350</v>
      </c>
    </row>
    <row r="355" spans="26:35" ht="27" customHeight="1" x14ac:dyDescent="0.2">
      <c r="Z355" s="70"/>
      <c r="AA355" s="70"/>
      <c r="AB355" s="70"/>
      <c r="AC355" s="70"/>
      <c r="AD355" s="70"/>
      <c r="AI355" s="155">
        <v>351</v>
      </c>
    </row>
    <row r="356" spans="26:35" ht="27" customHeight="1" x14ac:dyDescent="0.2">
      <c r="Z356" s="70"/>
      <c r="AA356" s="70"/>
      <c r="AB356" s="70"/>
      <c r="AC356" s="70"/>
      <c r="AD356" s="70"/>
      <c r="AI356" s="155">
        <v>352</v>
      </c>
    </row>
    <row r="357" spans="26:35" ht="27" customHeight="1" x14ac:dyDescent="0.2">
      <c r="Z357" s="70"/>
      <c r="AA357" s="70"/>
      <c r="AB357" s="70"/>
      <c r="AC357" s="70"/>
      <c r="AD357" s="70"/>
      <c r="AI357" s="155">
        <v>353</v>
      </c>
    </row>
    <row r="358" spans="26:35" ht="27" customHeight="1" x14ac:dyDescent="0.2">
      <c r="Z358" s="70"/>
      <c r="AA358" s="70"/>
      <c r="AB358" s="70"/>
      <c r="AC358" s="70"/>
      <c r="AD358" s="70"/>
      <c r="AI358" s="155">
        <v>354</v>
      </c>
    </row>
    <row r="359" spans="26:35" ht="27" customHeight="1" x14ac:dyDescent="0.2">
      <c r="Z359" s="70"/>
      <c r="AA359" s="70"/>
      <c r="AB359" s="70"/>
      <c r="AC359" s="70"/>
      <c r="AD359" s="70"/>
      <c r="AI359" s="155">
        <v>355</v>
      </c>
    </row>
    <row r="360" spans="26:35" ht="27" customHeight="1" x14ac:dyDescent="0.2">
      <c r="Z360" s="70"/>
      <c r="AA360" s="70"/>
      <c r="AB360" s="70"/>
      <c r="AC360" s="70"/>
      <c r="AD360" s="70"/>
      <c r="AI360" s="155">
        <v>356</v>
      </c>
    </row>
    <row r="361" spans="26:35" ht="27" customHeight="1" x14ac:dyDescent="0.2">
      <c r="Z361" s="70"/>
      <c r="AA361" s="70"/>
      <c r="AB361" s="70"/>
      <c r="AC361" s="70"/>
      <c r="AD361" s="70"/>
      <c r="AI361" s="155">
        <v>357</v>
      </c>
    </row>
    <row r="362" spans="26:35" ht="27" customHeight="1" x14ac:dyDescent="0.2">
      <c r="Z362" s="70"/>
      <c r="AA362" s="70"/>
      <c r="AB362" s="70"/>
      <c r="AC362" s="70"/>
      <c r="AD362" s="70"/>
      <c r="AI362" s="155">
        <v>358</v>
      </c>
    </row>
    <row r="363" spans="26:35" ht="27" customHeight="1" x14ac:dyDescent="0.2">
      <c r="Z363" s="70"/>
      <c r="AA363" s="70"/>
      <c r="AB363" s="70"/>
      <c r="AC363" s="70"/>
      <c r="AD363" s="70"/>
      <c r="AI363" s="155">
        <v>359</v>
      </c>
    </row>
    <row r="364" spans="26:35" ht="27" customHeight="1" x14ac:dyDescent="0.2">
      <c r="Z364" s="70"/>
      <c r="AA364" s="70"/>
      <c r="AB364" s="70"/>
      <c r="AC364" s="70"/>
      <c r="AD364" s="70"/>
      <c r="AI364" s="155">
        <v>360</v>
      </c>
    </row>
    <row r="365" spans="26:35" ht="27" customHeight="1" x14ac:dyDescent="0.2">
      <c r="Z365" s="70"/>
      <c r="AA365" s="70"/>
      <c r="AB365" s="70"/>
      <c r="AC365" s="70"/>
      <c r="AD365" s="70"/>
      <c r="AI365" s="155">
        <v>361</v>
      </c>
    </row>
    <row r="366" spans="26:35" ht="27" customHeight="1" x14ac:dyDescent="0.2">
      <c r="Z366" s="70"/>
      <c r="AA366" s="70"/>
      <c r="AB366" s="70"/>
      <c r="AC366" s="70"/>
      <c r="AD366" s="70"/>
      <c r="AI366" s="155">
        <v>362</v>
      </c>
    </row>
    <row r="367" spans="26:35" ht="27" customHeight="1" x14ac:dyDescent="0.2">
      <c r="Z367" s="70"/>
      <c r="AA367" s="70"/>
      <c r="AB367" s="70"/>
      <c r="AC367" s="70"/>
      <c r="AD367" s="70"/>
      <c r="AI367" s="155">
        <v>363</v>
      </c>
    </row>
    <row r="368" spans="26:35" ht="27" customHeight="1" x14ac:dyDescent="0.2">
      <c r="Z368" s="70"/>
      <c r="AA368" s="70"/>
      <c r="AB368" s="70"/>
      <c r="AC368" s="70"/>
      <c r="AD368" s="70"/>
      <c r="AI368" s="155">
        <v>364</v>
      </c>
    </row>
    <row r="369" spans="26:35" ht="27" customHeight="1" x14ac:dyDescent="0.2">
      <c r="Z369" s="70"/>
      <c r="AA369" s="70"/>
      <c r="AB369" s="70"/>
      <c r="AC369" s="70"/>
      <c r="AD369" s="70"/>
      <c r="AI369" s="155">
        <v>365</v>
      </c>
    </row>
    <row r="370" spans="26:35" ht="27" customHeight="1" x14ac:dyDescent="0.2">
      <c r="Z370" s="70"/>
      <c r="AA370" s="70"/>
      <c r="AB370" s="70"/>
      <c r="AC370" s="70"/>
      <c r="AD370" s="70"/>
      <c r="AI370" s="155">
        <v>366</v>
      </c>
    </row>
    <row r="371" spans="26:35" ht="27" customHeight="1" x14ac:dyDescent="0.2">
      <c r="Z371" s="70"/>
      <c r="AA371" s="70"/>
      <c r="AB371" s="70"/>
      <c r="AC371" s="70"/>
      <c r="AD371" s="70"/>
      <c r="AI371" s="155">
        <v>367</v>
      </c>
    </row>
    <row r="372" spans="26:35" ht="27" customHeight="1" x14ac:dyDescent="0.2">
      <c r="Z372" s="70"/>
      <c r="AA372" s="70"/>
      <c r="AB372" s="70"/>
      <c r="AC372" s="70"/>
      <c r="AD372" s="70"/>
      <c r="AI372" s="155">
        <v>368</v>
      </c>
    </row>
    <row r="373" spans="26:35" ht="27" customHeight="1" x14ac:dyDescent="0.2">
      <c r="Z373" s="70"/>
      <c r="AA373" s="70"/>
      <c r="AB373" s="70"/>
      <c r="AC373" s="70"/>
      <c r="AD373" s="70"/>
      <c r="AI373" s="155">
        <v>369</v>
      </c>
    </row>
    <row r="374" spans="26:35" ht="27" customHeight="1" x14ac:dyDescent="0.2">
      <c r="Z374" s="70"/>
      <c r="AA374" s="70"/>
      <c r="AB374" s="70"/>
      <c r="AC374" s="70"/>
      <c r="AD374" s="70"/>
      <c r="AI374" s="155">
        <v>370</v>
      </c>
    </row>
    <row r="375" spans="26:35" ht="27" customHeight="1" x14ac:dyDescent="0.2">
      <c r="Z375" s="70"/>
      <c r="AA375" s="70"/>
      <c r="AB375" s="70"/>
      <c r="AC375" s="70"/>
      <c r="AD375" s="70"/>
      <c r="AI375" s="155">
        <v>371</v>
      </c>
    </row>
    <row r="376" spans="26:35" ht="27" customHeight="1" x14ac:dyDescent="0.2">
      <c r="Z376" s="70"/>
      <c r="AA376" s="70"/>
      <c r="AB376" s="70"/>
      <c r="AC376" s="70"/>
      <c r="AD376" s="70"/>
      <c r="AI376" s="155">
        <v>372</v>
      </c>
    </row>
    <row r="377" spans="26:35" ht="27" customHeight="1" x14ac:dyDescent="0.2">
      <c r="Z377" s="70"/>
      <c r="AA377" s="70"/>
      <c r="AB377" s="70"/>
      <c r="AC377" s="70"/>
      <c r="AD377" s="70"/>
      <c r="AI377" s="155">
        <v>373</v>
      </c>
    </row>
    <row r="378" spans="26:35" ht="27" customHeight="1" x14ac:dyDescent="0.2">
      <c r="Z378" s="70"/>
      <c r="AA378" s="70"/>
      <c r="AB378" s="70"/>
      <c r="AC378" s="70"/>
      <c r="AD378" s="70"/>
      <c r="AI378" s="155">
        <v>374</v>
      </c>
    </row>
    <row r="379" spans="26:35" ht="27" customHeight="1" x14ac:dyDescent="0.2">
      <c r="Z379" s="70"/>
      <c r="AA379" s="70"/>
      <c r="AB379" s="70"/>
      <c r="AC379" s="70"/>
      <c r="AD379" s="70"/>
      <c r="AI379" s="155">
        <v>375</v>
      </c>
    </row>
    <row r="380" spans="26:35" ht="27" customHeight="1" x14ac:dyDescent="0.2">
      <c r="Z380" s="70"/>
      <c r="AA380" s="70"/>
      <c r="AB380" s="70"/>
      <c r="AC380" s="70"/>
      <c r="AD380" s="70"/>
      <c r="AI380" s="155">
        <v>376</v>
      </c>
    </row>
    <row r="381" spans="26:35" x14ac:dyDescent="0.2">
      <c r="Z381" s="70"/>
      <c r="AA381" s="70"/>
      <c r="AB381" s="70"/>
      <c r="AC381" s="70"/>
      <c r="AD381" s="70"/>
      <c r="AI381" s="155">
        <v>377</v>
      </c>
    </row>
    <row r="382" spans="26:35" x14ac:dyDescent="0.2">
      <c r="Z382" s="70"/>
      <c r="AA382" s="70"/>
      <c r="AB382" s="70"/>
      <c r="AC382" s="70"/>
      <c r="AD382" s="70"/>
      <c r="AI382" s="155">
        <v>378</v>
      </c>
    </row>
    <row r="383" spans="26:35" x14ac:dyDescent="0.2">
      <c r="Z383" s="70"/>
      <c r="AA383" s="70"/>
      <c r="AB383" s="70"/>
      <c r="AC383" s="70"/>
      <c r="AD383" s="70"/>
      <c r="AI383" s="155">
        <v>379</v>
      </c>
    </row>
    <row r="384" spans="26:35" x14ac:dyDescent="0.2">
      <c r="Z384" s="70"/>
      <c r="AA384" s="70"/>
      <c r="AB384" s="70"/>
      <c r="AC384" s="70"/>
      <c r="AD384" s="70"/>
      <c r="AI384" s="155">
        <v>380</v>
      </c>
    </row>
    <row r="385" spans="26:35" x14ac:dyDescent="0.2">
      <c r="Z385" s="70"/>
      <c r="AA385" s="70"/>
      <c r="AB385" s="70"/>
      <c r="AC385" s="70"/>
      <c r="AD385" s="70"/>
      <c r="AI385" s="155">
        <v>381</v>
      </c>
    </row>
    <row r="386" spans="26:35" x14ac:dyDescent="0.2">
      <c r="Z386" s="70"/>
      <c r="AA386" s="70"/>
      <c r="AB386" s="70"/>
      <c r="AC386" s="70"/>
      <c r="AD386" s="70"/>
      <c r="AI386" s="155">
        <v>382</v>
      </c>
    </row>
    <row r="387" spans="26:35" x14ac:dyDescent="0.2">
      <c r="Z387" s="70"/>
      <c r="AA387" s="70"/>
      <c r="AB387" s="70"/>
      <c r="AC387" s="70"/>
      <c r="AD387" s="70"/>
      <c r="AI387" s="155">
        <v>383</v>
      </c>
    </row>
    <row r="388" spans="26:35" x14ac:dyDescent="0.2">
      <c r="Z388" s="70"/>
      <c r="AA388" s="70"/>
      <c r="AB388" s="70"/>
      <c r="AC388" s="70"/>
      <c r="AD388" s="70"/>
      <c r="AI388" s="155">
        <v>384</v>
      </c>
    </row>
    <row r="389" spans="26:35" x14ac:dyDescent="0.2">
      <c r="Z389" s="70"/>
      <c r="AA389" s="70"/>
      <c r="AB389" s="70"/>
      <c r="AC389" s="70"/>
      <c r="AD389" s="70"/>
      <c r="AI389" s="155">
        <v>385</v>
      </c>
    </row>
    <row r="390" spans="26:35" x14ac:dyDescent="0.2">
      <c r="Z390" s="70"/>
      <c r="AA390" s="70"/>
      <c r="AB390" s="70"/>
      <c r="AC390" s="70"/>
      <c r="AD390" s="70"/>
      <c r="AI390" s="155">
        <v>386</v>
      </c>
    </row>
    <row r="391" spans="26:35" x14ac:dyDescent="0.2">
      <c r="Z391" s="70"/>
      <c r="AA391" s="70"/>
      <c r="AB391" s="70"/>
      <c r="AC391" s="70"/>
      <c r="AD391" s="70"/>
      <c r="AI391" s="155">
        <v>387</v>
      </c>
    </row>
    <row r="392" spans="26:35" x14ac:dyDescent="0.2">
      <c r="Z392" s="70"/>
      <c r="AA392" s="70"/>
      <c r="AB392" s="70"/>
      <c r="AC392" s="70"/>
      <c r="AD392" s="70"/>
      <c r="AI392" s="155">
        <v>388</v>
      </c>
    </row>
    <row r="393" spans="26:35" x14ac:dyDescent="0.2">
      <c r="Z393" s="70"/>
      <c r="AA393" s="70"/>
      <c r="AB393" s="70"/>
      <c r="AC393" s="70"/>
      <c r="AD393" s="70"/>
      <c r="AI393" s="155">
        <v>389</v>
      </c>
    </row>
    <row r="394" spans="26:35" x14ac:dyDescent="0.2">
      <c r="Z394" s="70"/>
      <c r="AA394" s="70"/>
      <c r="AB394" s="70"/>
      <c r="AC394" s="70"/>
      <c r="AD394" s="70"/>
      <c r="AI394" s="155">
        <v>390</v>
      </c>
    </row>
    <row r="395" spans="26:35" x14ac:dyDescent="0.2">
      <c r="Z395" s="70"/>
      <c r="AA395" s="70"/>
      <c r="AB395" s="70"/>
      <c r="AC395" s="70"/>
      <c r="AD395" s="70"/>
      <c r="AI395" s="155">
        <v>391</v>
      </c>
    </row>
    <row r="396" spans="26:35" x14ac:dyDescent="0.2">
      <c r="Z396" s="70"/>
      <c r="AA396" s="70"/>
      <c r="AB396" s="70"/>
      <c r="AC396" s="70"/>
      <c r="AD396" s="70"/>
      <c r="AI396" s="155">
        <v>392</v>
      </c>
    </row>
    <row r="397" spans="26:35" x14ac:dyDescent="0.2">
      <c r="Z397" s="70"/>
      <c r="AA397" s="70"/>
      <c r="AB397" s="70"/>
      <c r="AC397" s="70"/>
      <c r="AD397" s="70"/>
      <c r="AI397" s="155">
        <v>393</v>
      </c>
    </row>
    <row r="398" spans="26:35" x14ac:dyDescent="0.2">
      <c r="Z398" s="70"/>
      <c r="AA398" s="70"/>
      <c r="AB398" s="70"/>
      <c r="AC398" s="70"/>
      <c r="AD398" s="70"/>
      <c r="AI398" s="155">
        <v>394</v>
      </c>
    </row>
    <row r="399" spans="26:35" x14ac:dyDescent="0.2">
      <c r="Z399" s="70"/>
      <c r="AA399" s="70"/>
      <c r="AB399" s="70"/>
      <c r="AC399" s="70"/>
      <c r="AD399" s="70"/>
      <c r="AI399" s="155">
        <v>395</v>
      </c>
    </row>
    <row r="400" spans="26:35" x14ac:dyDescent="0.2">
      <c r="Z400" s="70"/>
      <c r="AA400" s="70"/>
      <c r="AB400" s="70"/>
      <c r="AC400" s="70"/>
      <c r="AD400" s="70"/>
      <c r="AI400" s="155">
        <v>396</v>
      </c>
    </row>
    <row r="401" spans="26:35" x14ac:dyDescent="0.2">
      <c r="Z401" s="70"/>
      <c r="AA401" s="70"/>
      <c r="AB401" s="70"/>
      <c r="AC401" s="70"/>
      <c r="AD401" s="70"/>
      <c r="AI401" s="155">
        <v>397</v>
      </c>
    </row>
    <row r="402" spans="26:35" x14ac:dyDescent="0.2">
      <c r="Z402" s="70"/>
      <c r="AA402" s="70"/>
      <c r="AB402" s="70"/>
      <c r="AC402" s="70"/>
      <c r="AD402" s="70"/>
      <c r="AI402" s="155">
        <v>398</v>
      </c>
    </row>
    <row r="403" spans="26:35" x14ac:dyDescent="0.2">
      <c r="Z403" s="70"/>
      <c r="AA403" s="70"/>
      <c r="AB403" s="70"/>
      <c r="AC403" s="70"/>
      <c r="AD403" s="70"/>
      <c r="AI403" s="155">
        <v>399</v>
      </c>
    </row>
    <row r="404" spans="26:35" x14ac:dyDescent="0.2">
      <c r="Z404" s="70"/>
      <c r="AA404" s="70"/>
      <c r="AB404" s="70"/>
      <c r="AC404" s="70"/>
      <c r="AD404" s="70"/>
      <c r="AI404" s="155">
        <v>400</v>
      </c>
    </row>
    <row r="405" spans="26:35" x14ac:dyDescent="0.2">
      <c r="Z405" s="70"/>
      <c r="AA405" s="70"/>
      <c r="AB405" s="70"/>
      <c r="AC405" s="70"/>
      <c r="AD405" s="70"/>
      <c r="AI405" s="155">
        <v>401</v>
      </c>
    </row>
    <row r="406" spans="26:35" x14ac:dyDescent="0.2">
      <c r="Z406" s="70"/>
      <c r="AA406" s="70"/>
      <c r="AB406" s="70"/>
      <c r="AC406" s="70"/>
      <c r="AD406" s="70"/>
      <c r="AI406" s="155">
        <v>402</v>
      </c>
    </row>
    <row r="407" spans="26:35" x14ac:dyDescent="0.2">
      <c r="Z407" s="70"/>
      <c r="AA407" s="70"/>
      <c r="AB407" s="70"/>
      <c r="AC407" s="70"/>
      <c r="AD407" s="70"/>
      <c r="AI407" s="155">
        <v>403</v>
      </c>
    </row>
    <row r="408" spans="26:35" x14ac:dyDescent="0.2">
      <c r="Z408" s="70"/>
      <c r="AA408" s="70"/>
      <c r="AB408" s="70"/>
      <c r="AC408" s="70"/>
      <c r="AD408" s="70"/>
      <c r="AI408" s="155">
        <v>404</v>
      </c>
    </row>
    <row r="409" spans="26:35" x14ac:dyDescent="0.2">
      <c r="Z409" s="70"/>
      <c r="AA409" s="70"/>
      <c r="AB409" s="70"/>
      <c r="AC409" s="70"/>
      <c r="AD409" s="70"/>
      <c r="AI409" s="155">
        <v>405</v>
      </c>
    </row>
    <row r="410" spans="26:35" x14ac:dyDescent="0.2">
      <c r="Z410" s="70"/>
      <c r="AA410" s="70"/>
      <c r="AB410" s="70"/>
      <c r="AC410" s="70"/>
      <c r="AD410" s="70"/>
      <c r="AI410" s="155">
        <v>406</v>
      </c>
    </row>
    <row r="411" spans="26:35" x14ac:dyDescent="0.2">
      <c r="Z411" s="70"/>
      <c r="AA411" s="70"/>
      <c r="AB411" s="70"/>
      <c r="AC411" s="70"/>
      <c r="AD411" s="70"/>
      <c r="AI411" s="155">
        <v>407</v>
      </c>
    </row>
    <row r="412" spans="26:35" x14ac:dyDescent="0.2">
      <c r="Z412" s="70"/>
      <c r="AA412" s="70"/>
      <c r="AB412" s="70"/>
      <c r="AC412" s="70"/>
      <c r="AD412" s="70"/>
      <c r="AI412" s="155">
        <v>408</v>
      </c>
    </row>
    <row r="413" spans="26:35" x14ac:dyDescent="0.2">
      <c r="Z413" s="70"/>
      <c r="AA413" s="70"/>
      <c r="AB413" s="70"/>
      <c r="AC413" s="70"/>
      <c r="AD413" s="70"/>
      <c r="AI413" s="155">
        <v>409</v>
      </c>
    </row>
    <row r="414" spans="26:35" x14ac:dyDescent="0.2">
      <c r="Z414" s="70"/>
      <c r="AA414" s="70"/>
      <c r="AB414" s="70"/>
      <c r="AC414" s="70"/>
      <c r="AD414" s="70"/>
      <c r="AI414" s="155">
        <v>410</v>
      </c>
    </row>
    <row r="415" spans="26:35" x14ac:dyDescent="0.2">
      <c r="AI415" s="155">
        <v>411</v>
      </c>
    </row>
    <row r="416" spans="26:35" x14ac:dyDescent="0.2">
      <c r="AI416" s="155">
        <v>412</v>
      </c>
    </row>
    <row r="417" spans="35:35" x14ac:dyDescent="0.2">
      <c r="AI417" s="155">
        <v>413</v>
      </c>
    </row>
    <row r="418" spans="35:35" x14ac:dyDescent="0.2">
      <c r="AI418" s="155">
        <v>414</v>
      </c>
    </row>
    <row r="419" spans="35:35" x14ac:dyDescent="0.2">
      <c r="AI419" s="155">
        <v>415</v>
      </c>
    </row>
    <row r="420" spans="35:35" x14ac:dyDescent="0.2">
      <c r="AI420" s="155">
        <v>416</v>
      </c>
    </row>
    <row r="421" spans="35:35" x14ac:dyDescent="0.2">
      <c r="AI421" s="155">
        <v>417</v>
      </c>
    </row>
    <row r="422" spans="35:35" x14ac:dyDescent="0.2">
      <c r="AI422" s="155">
        <v>418</v>
      </c>
    </row>
    <row r="423" spans="35:35" x14ac:dyDescent="0.2">
      <c r="AI423" s="155">
        <v>419</v>
      </c>
    </row>
    <row r="424" spans="35:35" x14ac:dyDescent="0.2">
      <c r="AI424" s="155">
        <v>420</v>
      </c>
    </row>
    <row r="425" spans="35:35" x14ac:dyDescent="0.2">
      <c r="AI425" s="155">
        <v>421</v>
      </c>
    </row>
    <row r="426" spans="35:35" x14ac:dyDescent="0.2">
      <c r="AI426" s="155">
        <v>422</v>
      </c>
    </row>
    <row r="427" spans="35:35" x14ac:dyDescent="0.2">
      <c r="AI427" s="155">
        <v>423</v>
      </c>
    </row>
    <row r="428" spans="35:35" x14ac:dyDescent="0.2">
      <c r="AI428" s="155">
        <v>424</v>
      </c>
    </row>
    <row r="429" spans="35:35" x14ac:dyDescent="0.2">
      <c r="AI429" s="155">
        <v>425</v>
      </c>
    </row>
    <row r="430" spans="35:35" x14ac:dyDescent="0.2">
      <c r="AI430" s="155">
        <v>426</v>
      </c>
    </row>
    <row r="431" spans="35:35" x14ac:dyDescent="0.2">
      <c r="AI431" s="155">
        <v>427</v>
      </c>
    </row>
    <row r="432" spans="35:35" x14ac:dyDescent="0.2">
      <c r="AI432" s="155">
        <v>428</v>
      </c>
    </row>
    <row r="433" spans="35:35" x14ac:dyDescent="0.2">
      <c r="AI433" s="155">
        <v>429</v>
      </c>
    </row>
    <row r="434" spans="35:35" x14ac:dyDescent="0.2">
      <c r="AI434" s="155">
        <v>430</v>
      </c>
    </row>
    <row r="435" spans="35:35" x14ac:dyDescent="0.2">
      <c r="AI435" s="155">
        <v>431</v>
      </c>
    </row>
    <row r="436" spans="35:35" x14ac:dyDescent="0.2">
      <c r="AI436" s="155">
        <v>432</v>
      </c>
    </row>
    <row r="437" spans="35:35" x14ac:dyDescent="0.2">
      <c r="AI437" s="155">
        <v>433</v>
      </c>
    </row>
    <row r="438" spans="35:35" x14ac:dyDescent="0.2">
      <c r="AI438" s="155">
        <v>434</v>
      </c>
    </row>
    <row r="439" spans="35:35" x14ac:dyDescent="0.2">
      <c r="AI439" s="155">
        <v>435</v>
      </c>
    </row>
    <row r="440" spans="35:35" x14ac:dyDescent="0.2">
      <c r="AI440" s="155">
        <v>436</v>
      </c>
    </row>
    <row r="441" spans="35:35" x14ac:dyDescent="0.2">
      <c r="AI441" s="155">
        <v>437</v>
      </c>
    </row>
    <row r="442" spans="35:35" x14ac:dyDescent="0.2">
      <c r="AI442" s="155">
        <v>438</v>
      </c>
    </row>
    <row r="443" spans="35:35" x14ac:dyDescent="0.2">
      <c r="AI443" s="155">
        <v>439</v>
      </c>
    </row>
    <row r="444" spans="35:35" x14ac:dyDescent="0.2">
      <c r="AI444" s="155">
        <v>440</v>
      </c>
    </row>
    <row r="445" spans="35:35" x14ac:dyDescent="0.2">
      <c r="AI445" s="155">
        <v>441</v>
      </c>
    </row>
    <row r="446" spans="35:35" x14ac:dyDescent="0.2">
      <c r="AI446" s="155">
        <v>442</v>
      </c>
    </row>
    <row r="447" spans="35:35" x14ac:dyDescent="0.2">
      <c r="AI447" s="155">
        <v>443</v>
      </c>
    </row>
    <row r="448" spans="35:35" x14ac:dyDescent="0.2">
      <c r="AI448" s="155">
        <v>444</v>
      </c>
    </row>
    <row r="449" spans="35:35" x14ac:dyDescent="0.2">
      <c r="AI449" s="155">
        <v>445</v>
      </c>
    </row>
    <row r="450" spans="35:35" x14ac:dyDescent="0.2">
      <c r="AI450" s="155">
        <v>446</v>
      </c>
    </row>
    <row r="451" spans="35:35" x14ac:dyDescent="0.2">
      <c r="AI451" s="155">
        <v>447</v>
      </c>
    </row>
    <row r="452" spans="35:35" x14ac:dyDescent="0.2">
      <c r="AI452" s="155">
        <v>448</v>
      </c>
    </row>
    <row r="453" spans="35:35" x14ac:dyDescent="0.2">
      <c r="AI453" s="155">
        <v>449</v>
      </c>
    </row>
    <row r="454" spans="35:35" x14ac:dyDescent="0.2">
      <c r="AI454" s="155">
        <v>450</v>
      </c>
    </row>
    <row r="455" spans="35:35" x14ac:dyDescent="0.2">
      <c r="AI455" s="155">
        <v>451</v>
      </c>
    </row>
    <row r="456" spans="35:35" x14ac:dyDescent="0.2">
      <c r="AI456" s="155">
        <v>452</v>
      </c>
    </row>
    <row r="457" spans="35:35" x14ac:dyDescent="0.2">
      <c r="AI457" s="155">
        <v>453</v>
      </c>
    </row>
    <row r="458" spans="35:35" x14ac:dyDescent="0.2">
      <c r="AI458" s="155">
        <v>454</v>
      </c>
    </row>
    <row r="459" spans="35:35" x14ac:dyDescent="0.2">
      <c r="AI459" s="155">
        <v>455</v>
      </c>
    </row>
    <row r="460" spans="35:35" x14ac:dyDescent="0.2">
      <c r="AI460" s="155">
        <v>456</v>
      </c>
    </row>
    <row r="461" spans="35:35" x14ac:dyDescent="0.2">
      <c r="AI461" s="155">
        <v>457</v>
      </c>
    </row>
    <row r="462" spans="35:35" x14ac:dyDescent="0.2">
      <c r="AI462" s="155">
        <v>458</v>
      </c>
    </row>
    <row r="463" spans="35:35" x14ac:dyDescent="0.2">
      <c r="AI463" s="155">
        <v>459</v>
      </c>
    </row>
    <row r="464" spans="35:35" x14ac:dyDescent="0.2">
      <c r="AI464" s="155">
        <v>460</v>
      </c>
    </row>
    <row r="465" spans="35:35" x14ac:dyDescent="0.2">
      <c r="AI465" s="155">
        <v>461</v>
      </c>
    </row>
    <row r="466" spans="35:35" x14ac:dyDescent="0.2">
      <c r="AI466" s="155">
        <v>462</v>
      </c>
    </row>
    <row r="467" spans="35:35" x14ac:dyDescent="0.2">
      <c r="AI467" s="155">
        <v>463</v>
      </c>
    </row>
    <row r="468" spans="35:35" x14ac:dyDescent="0.2">
      <c r="AI468" s="155">
        <v>464</v>
      </c>
    </row>
    <row r="469" spans="35:35" x14ac:dyDescent="0.2">
      <c r="AI469" s="155">
        <v>465</v>
      </c>
    </row>
    <row r="470" spans="35:35" x14ac:dyDescent="0.2">
      <c r="AI470" s="155">
        <v>466</v>
      </c>
    </row>
    <row r="471" spans="35:35" x14ac:dyDescent="0.2">
      <c r="AI471" s="155">
        <v>467</v>
      </c>
    </row>
    <row r="472" spans="35:35" x14ac:dyDescent="0.2">
      <c r="AI472" s="155">
        <v>468</v>
      </c>
    </row>
    <row r="473" spans="35:35" x14ac:dyDescent="0.2">
      <c r="AI473" s="155">
        <v>469</v>
      </c>
    </row>
    <row r="474" spans="35:35" x14ac:dyDescent="0.2">
      <c r="AI474" s="155">
        <v>470</v>
      </c>
    </row>
    <row r="475" spans="35:35" x14ac:dyDescent="0.2">
      <c r="AI475" s="155">
        <v>471</v>
      </c>
    </row>
    <row r="476" spans="35:35" x14ac:dyDescent="0.2">
      <c r="AI476" s="155">
        <v>472</v>
      </c>
    </row>
    <row r="477" spans="35:35" x14ac:dyDescent="0.2">
      <c r="AI477" s="155">
        <v>473</v>
      </c>
    </row>
    <row r="478" spans="35:35" x14ac:dyDescent="0.2">
      <c r="AI478" s="155">
        <v>474</v>
      </c>
    </row>
    <row r="479" spans="35:35" x14ac:dyDescent="0.2">
      <c r="AI479" s="155">
        <v>475</v>
      </c>
    </row>
    <row r="480" spans="35:35" x14ac:dyDescent="0.2">
      <c r="AI480" s="155">
        <v>476</v>
      </c>
    </row>
    <row r="481" spans="35:35" x14ac:dyDescent="0.2">
      <c r="AI481" s="155">
        <v>477</v>
      </c>
    </row>
    <row r="482" spans="35:35" x14ac:dyDescent="0.2">
      <c r="AI482" s="155">
        <v>478</v>
      </c>
    </row>
    <row r="483" spans="35:35" x14ac:dyDescent="0.2">
      <c r="AI483" s="155">
        <v>479</v>
      </c>
    </row>
    <row r="484" spans="35:35" x14ac:dyDescent="0.2">
      <c r="AI484" s="155">
        <v>480</v>
      </c>
    </row>
    <row r="485" spans="35:35" x14ac:dyDescent="0.2">
      <c r="AI485" s="155">
        <v>481</v>
      </c>
    </row>
    <row r="486" spans="35:35" x14ac:dyDescent="0.2">
      <c r="AI486" s="155">
        <v>482</v>
      </c>
    </row>
    <row r="487" spans="35:35" x14ac:dyDescent="0.2">
      <c r="AI487" s="155">
        <v>483</v>
      </c>
    </row>
    <row r="488" spans="35:35" x14ac:dyDescent="0.2">
      <c r="AI488" s="155">
        <v>484</v>
      </c>
    </row>
    <row r="489" spans="35:35" x14ac:dyDescent="0.2">
      <c r="AI489" s="155">
        <v>485</v>
      </c>
    </row>
    <row r="490" spans="35:35" x14ac:dyDescent="0.2">
      <c r="AI490" s="155">
        <v>486</v>
      </c>
    </row>
    <row r="491" spans="35:35" x14ac:dyDescent="0.2">
      <c r="AI491" s="155">
        <v>487</v>
      </c>
    </row>
    <row r="492" spans="35:35" x14ac:dyDescent="0.2">
      <c r="AI492" s="155">
        <v>488</v>
      </c>
    </row>
    <row r="493" spans="35:35" x14ac:dyDescent="0.2">
      <c r="AI493" s="155">
        <v>489</v>
      </c>
    </row>
    <row r="494" spans="35:35" x14ac:dyDescent="0.2">
      <c r="AI494" s="155">
        <v>490</v>
      </c>
    </row>
    <row r="495" spans="35:35" x14ac:dyDescent="0.2">
      <c r="AI495" s="155">
        <v>491</v>
      </c>
    </row>
    <row r="496" spans="35:35" x14ac:dyDescent="0.2">
      <c r="AI496" s="155">
        <v>492</v>
      </c>
    </row>
    <row r="497" spans="35:35" x14ac:dyDescent="0.2">
      <c r="AI497" s="155">
        <v>493</v>
      </c>
    </row>
    <row r="498" spans="35:35" x14ac:dyDescent="0.2">
      <c r="AI498" s="155">
        <v>494</v>
      </c>
    </row>
    <row r="499" spans="35:35" x14ac:dyDescent="0.2">
      <c r="AI499" s="155">
        <v>495</v>
      </c>
    </row>
    <row r="500" spans="35:35" x14ac:dyDescent="0.2">
      <c r="AI500" s="155">
        <v>496</v>
      </c>
    </row>
    <row r="501" spans="35:35" x14ac:dyDescent="0.2">
      <c r="AI501" s="155">
        <v>497</v>
      </c>
    </row>
    <row r="502" spans="35:35" x14ac:dyDescent="0.2">
      <c r="AI502" s="155">
        <v>498</v>
      </c>
    </row>
    <row r="503" spans="35:35" x14ac:dyDescent="0.2">
      <c r="AI503" s="155">
        <v>499</v>
      </c>
    </row>
    <row r="504" spans="35:35" x14ac:dyDescent="0.2">
      <c r="AI504" s="155">
        <v>500</v>
      </c>
    </row>
    <row r="505" spans="35:35" x14ac:dyDescent="0.2">
      <c r="AI505" s="155">
        <v>501</v>
      </c>
    </row>
    <row r="506" spans="35:35" x14ac:dyDescent="0.2">
      <c r="AI506" s="155">
        <v>502</v>
      </c>
    </row>
    <row r="507" spans="35:35" x14ac:dyDescent="0.2">
      <c r="AI507" s="155">
        <v>503</v>
      </c>
    </row>
    <row r="508" spans="35:35" x14ac:dyDescent="0.2">
      <c r="AI508" s="155">
        <v>504</v>
      </c>
    </row>
    <row r="509" spans="35:35" x14ac:dyDescent="0.2">
      <c r="AI509" s="155">
        <v>505</v>
      </c>
    </row>
  </sheetData>
  <sheetProtection selectLockedCells="1" selectUnlockedCells="1"/>
  <sortState xmlns:xlrd2="http://schemas.microsoft.com/office/spreadsheetml/2017/richdata2" ref="Y5:Y8">
    <sortCondition ref="Y5:Y8"/>
  </sortState>
  <mergeCells count="5">
    <mergeCell ref="T2:U2"/>
    <mergeCell ref="G2:P2"/>
    <mergeCell ref="V2:X2"/>
    <mergeCell ref="B2:E2"/>
    <mergeCell ref="Q2:S2"/>
  </mergeCells>
  <phoneticPr fontId="44" type="noConversion"/>
  <pageMargins left="0.7" right="0.7" top="0.75" bottom="0.75" header="0.3" footer="0.3"/>
</worksheet>
</file>

<file path=docMetadata/LabelInfo.xml><?xml version="1.0" encoding="utf-8"?>
<clbl:labelList xmlns:clbl="http://schemas.microsoft.com/office/2020/mipLabelMetadata">
  <clbl:label id="{15ef12a1-af58-44c4-b029-712fc0605570}" enabled="0" method="" siteId="{15ef12a1-af58-44c4-b029-712fc060557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20</vt:i4>
      </vt:variant>
    </vt:vector>
  </HeadingPairs>
  <TitlesOfParts>
    <vt:vector size="28" baseType="lpstr">
      <vt:lpstr>SUBMISSION FORM</vt:lpstr>
      <vt:lpstr>Sheet A</vt:lpstr>
      <vt:lpstr>Sheet B</vt:lpstr>
      <vt:lpstr>Sheet C</vt:lpstr>
      <vt:lpstr>Sheet D</vt:lpstr>
      <vt:lpstr>Sheet5</vt:lpstr>
      <vt:lpstr>M&amp;IE</vt:lpstr>
      <vt:lpstr>Drop-downs </vt:lpstr>
      <vt:lpstr>AlaskaHawaii</vt:lpstr>
      <vt:lpstr>Blank</vt:lpstr>
      <vt:lpstr>Blanket</vt:lpstr>
      <vt:lpstr>CA</vt:lpstr>
      <vt:lpstr>Component</vt:lpstr>
      <vt:lpstr>Country</vt:lpstr>
      <vt:lpstr>DOD</vt:lpstr>
      <vt:lpstr>DOS</vt:lpstr>
      <vt:lpstr>Facility_Type</vt:lpstr>
      <vt:lpstr>Form_Type</vt:lpstr>
      <vt:lpstr>GSA</vt:lpstr>
      <vt:lpstr>Just_Non_Fed</vt:lpstr>
      <vt:lpstr>Multiple_Locations</vt:lpstr>
      <vt:lpstr>NA_OutsideUS</vt:lpstr>
      <vt:lpstr>Possessions</vt:lpstr>
      <vt:lpstr>'SUBMISSION FORM'!Print_Area</vt:lpstr>
      <vt:lpstr>Procurement</vt:lpstr>
      <vt:lpstr>Reporting_Period</vt:lpstr>
      <vt:lpstr>Research</vt:lpstr>
      <vt:lpstr>States</vt:lpstr>
    </vt:vector>
  </TitlesOfParts>
  <Company>JMD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Evans, Melissa (JMD)</dc:creator>
  <cp:lastModifiedBy>Sanders, Patrick (OVW) (CTR)</cp:lastModifiedBy>
  <cp:lastPrinted>2013-04-03T23:15:23Z</cp:lastPrinted>
  <dcterms:created xsi:type="dcterms:W3CDTF">2006-03-21T13:20:07Z</dcterms:created>
  <dcterms:modified xsi:type="dcterms:W3CDTF">2024-10-25T16:28:51Z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