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6" windowHeight="8568"/>
  </bookViews>
  <sheets>
    <sheet name="A" sheetId="1" r:id="rId1"/>
  </sheets>
  <definedNames>
    <definedName name="_EXP13">A!$AN$32:$AO$39</definedName>
    <definedName name="_EXP2">A!$AN$32:$AO$32</definedName>
    <definedName name="_MT13">A!$P$32:$P$39</definedName>
    <definedName name="_MTH2">A!$P$32:$P$32</definedName>
    <definedName name="DISB">A!$K$31:$O$31</definedName>
    <definedName name="DISB2">A!$K$32:$O$32</definedName>
    <definedName name="EXP">A!$AN$31:$AO$31</definedName>
    <definedName name="MTH">A!$P$31:$P$31</definedName>
    <definedName name="_xlnm.Print_Titles" localSheetId="0">A!$4:$12</definedName>
  </definedNames>
  <calcPr calcId="145621"/>
</workbook>
</file>

<file path=xl/calcChain.xml><?xml version="1.0" encoding="utf-8"?>
<calcChain xmlns="http://schemas.openxmlformats.org/spreadsheetml/2006/main">
  <c r="AJ45" i="1" l="1"/>
  <c r="AB45" i="1"/>
  <c r="Y45" i="1"/>
  <c r="AJ14" i="1"/>
  <c r="Y14" i="1" l="1"/>
  <c r="Y13" i="1" l="1"/>
  <c r="T42" i="1" l="1"/>
  <c r="AJ35" i="1" l="1"/>
  <c r="Y35" i="1"/>
  <c r="AJ40" i="1" l="1"/>
  <c r="T40" i="1"/>
  <c r="Q40" i="1"/>
  <c r="BF45" i="1" l="1"/>
  <c r="AP45" i="1"/>
  <c r="BF48" i="1"/>
  <c r="BF47" i="1"/>
  <c r="BF46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AZ29" i="1" l="1"/>
  <c r="BF29" i="1" s="1"/>
  <c r="AR29" i="1"/>
  <c r="AO29" i="1"/>
  <c r="AJ29" i="1"/>
  <c r="AC29" i="1"/>
  <c r="T29" i="1"/>
  <c r="R29" i="1"/>
  <c r="O29" i="1" l="1"/>
  <c r="N29" i="1"/>
  <c r="M29" i="1"/>
  <c r="L29" i="1"/>
  <c r="K29" i="1"/>
  <c r="I29" i="1"/>
  <c r="H29" i="1"/>
  <c r="AJ22" i="1"/>
  <c r="T22" i="1" l="1"/>
  <c r="BF14" i="1" l="1"/>
  <c r="BF13" i="1"/>
  <c r="AP29" i="1" l="1"/>
  <c r="Z11" i="1" l="1"/>
  <c r="Y11" i="1"/>
  <c r="X11" i="1"/>
  <c r="W11" i="1"/>
  <c r="V11" i="1"/>
  <c r="Z10" i="1"/>
  <c r="X10" i="1"/>
  <c r="W10" i="1"/>
  <c r="V10" i="1"/>
  <c r="U11" i="1"/>
  <c r="U10" i="1"/>
  <c r="B12" i="1" l="1"/>
  <c r="AP21" i="1"/>
  <c r="S11" i="1"/>
  <c r="R11" i="1"/>
  <c r="T11" i="1"/>
  <c r="AB10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8" i="1"/>
  <c r="AP27" i="1"/>
  <c r="AP26" i="1"/>
  <c r="AP25" i="1"/>
  <c r="AP24" i="1"/>
  <c r="AP23" i="1"/>
  <c r="AP22" i="1"/>
  <c r="AP20" i="1"/>
  <c r="AP16" i="1"/>
  <c r="AP48" i="1"/>
  <c r="AP47" i="1"/>
  <c r="AP46" i="1"/>
  <c r="AP44" i="1"/>
  <c r="AP19" i="1"/>
  <c r="AP18" i="1"/>
  <c r="AP17" i="1"/>
  <c r="AP15" i="1"/>
  <c r="AP14" i="1"/>
  <c r="AP13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<sst xmlns="http://schemas.openxmlformats.org/spreadsheetml/2006/main" count="502" uniqueCount="256">
  <si>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</si>
  <si>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</si>
  <si>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</si>
  <si>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</si>
  <si>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</si>
  <si>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</si>
  <si>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</si>
  <si>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</si>
  <si>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</si>
  <si>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</si>
  <si>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</si>
  <si>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</si>
  <si>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</si>
  <si>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</si>
  <si>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</si>
  <si>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</si>
  <si>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</si>
  <si>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</si>
  <si>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ARTHUR</t>
  </si>
  <si>
    <t>ATTORNEYS</t>
  </si>
  <si>
    <t>AVG % FEE</t>
  </si>
  <si>
    <t>BALANCE</t>
  </si>
  <si>
    <t>BEFORE</t>
  </si>
  <si>
    <t>BENEFITS</t>
  </si>
  <si>
    <t>BOOKKEEPING</t>
  </si>
  <si>
    <t>CA</t>
  </si>
  <si>
    <t>CAROL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</si>
  <si>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</si>
  <si>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</si>
  <si>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</si>
  <si>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</si>
  <si>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</si>
  <si>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</si>
  <si>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</si>
  <si>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</si>
  <si>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</si>
  <si>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</si>
  <si>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</si>
  <si>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</si>
  <si>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</si>
  <si>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</si>
  <si>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</si>
  <si>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</si>
  <si>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</si>
  <si>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</si>
  <si>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</si>
  <si>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</si>
  <si>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EDWARD</t>
  </si>
  <si>
    <t>EMPLOYER'S</t>
  </si>
  <si>
    <t>ENDING</t>
  </si>
  <si>
    <t>EQUIP/</t>
  </si>
  <si>
    <t>ERIC</t>
  </si>
  <si>
    <t>EXCESS</t>
  </si>
  <si>
    <t xml:space="preserve">EXP. FUND </t>
  </si>
  <si>
    <t>EXPENSES</t>
  </si>
  <si>
    <t>FILED</t>
  </si>
  <si>
    <t xml:space="preserve">FIRST NAME </t>
  </si>
  <si>
    <t>FL</t>
  </si>
  <si>
    <t>FORREST</t>
  </si>
  <si>
    <t>FRANK</t>
  </si>
  <si>
    <t>FURN</t>
  </si>
  <si>
    <t>G. RAY</t>
  </si>
  <si>
    <t>GA</t>
  </si>
  <si>
    <t>GROSS</t>
  </si>
  <si>
    <t>HARDSHIP</t>
  </si>
  <si>
    <t>HAROLD</t>
  </si>
  <si>
    <t>HELD</t>
  </si>
  <si>
    <t>HENRY</t>
  </si>
  <si>
    <t>IA</t>
  </si>
  <si>
    <t>ID</t>
  </si>
  <si>
    <t>IL</t>
  </si>
  <si>
    <t>IN</t>
  </si>
  <si>
    <t>INTEREST</t>
  </si>
  <si>
    <t>JAMES</t>
  </si>
  <si>
    <t>JAN</t>
  </si>
  <si>
    <t>JOSEPH</t>
  </si>
  <si>
    <t>KS</t>
  </si>
  <si>
    <t>LAST NAME</t>
  </si>
  <si>
    <t>LONNIE</t>
  </si>
  <si>
    <t>M. NELSON</t>
  </si>
  <si>
    <t>MARK</t>
  </si>
  <si>
    <t>MERLE</t>
  </si>
  <si>
    <t>MI</t>
  </si>
  <si>
    <t>MICHAEL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</si>
  <si>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</si>
  <si>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</si>
  <si>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</si>
  <si>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</si>
  <si>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</si>
  <si>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</si>
  <si>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</si>
  <si>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</si>
  <si>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</si>
  <si>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</si>
  <si>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</si>
  <si>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</si>
  <si>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</si>
  <si>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</si>
  <si>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PAUL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</si>
  <si>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</si>
  <si>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</si>
  <si>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</si>
  <si>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</si>
  <si>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</si>
  <si>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</si>
  <si>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</si>
  <si>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</si>
  <si>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</si>
  <si>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</si>
  <si>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</si>
  <si>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</si>
  <si>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RENEE</t>
  </si>
  <si>
    <t>RENT AND</t>
  </si>
  <si>
    <t>RENTAL</t>
  </si>
  <si>
    <t>ROBERT</t>
  </si>
  <si>
    <t>SALARIES</t>
  </si>
  <si>
    <t>SECURED</t>
  </si>
  <si>
    <t>SERVICES</t>
  </si>
  <si>
    <t>STATE</t>
  </si>
  <si>
    <t>SULTING</t>
  </si>
  <si>
    <t>SUPPLIES</t>
  </si>
  <si>
    <t>TELEPH/</t>
  </si>
  <si>
    <t>THOMAS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</si>
  <si>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</si>
  <si>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</si>
  <si>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</si>
  <si>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</si>
  <si>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</si>
  <si>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</si>
  <si>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</si>
  <si>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</si>
  <si>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</si>
  <si>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</si>
  <si>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</si>
  <si>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</si>
  <si>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WALTER</t>
  </si>
  <si>
    <t>WI</t>
  </si>
  <si>
    <t>DAVID</t>
  </si>
  <si>
    <t>J. FORD</t>
  </si>
  <si>
    <t>NANCY</t>
  </si>
  <si>
    <t>JOSE</t>
  </si>
  <si>
    <t>JON</t>
  </si>
  <si>
    <t>VIRGINIA</t>
  </si>
  <si>
    <t>TOTAL DISBURSEMENTS</t>
  </si>
  <si>
    <t>NON-FEE DISBURSEMENTS</t>
  </si>
  <si>
    <t>Sensenich</t>
  </si>
  <si>
    <t>Swimelar</t>
  </si>
  <si>
    <t>Barkley, Jr.</t>
  </si>
  <si>
    <t>Hendren</t>
  </si>
  <si>
    <t>McGinnes</t>
  </si>
  <si>
    <t>Viegelahn</t>
  </si>
  <si>
    <t>Hildebrand</t>
  </si>
  <si>
    <t>McDonald</t>
  </si>
  <si>
    <t>Pees</t>
  </si>
  <si>
    <t>Black</t>
  </si>
  <si>
    <t>Chael</t>
  </si>
  <si>
    <t>Clark</t>
  </si>
  <si>
    <t>Dunbar</t>
  </si>
  <si>
    <t>Overcash</t>
  </si>
  <si>
    <t>Williams</t>
  </si>
  <si>
    <t>Burchard</t>
  </si>
  <si>
    <t>Enmark</t>
  </si>
  <si>
    <t>Johnson</t>
  </si>
  <si>
    <t>Burdette</t>
  </si>
  <si>
    <t>Elsaesser</t>
  </si>
  <si>
    <t>Hymas</t>
  </si>
  <si>
    <t>Eck</t>
  </si>
  <si>
    <t>Nazar</t>
  </si>
  <si>
    <t>Rajala</t>
  </si>
  <si>
    <t>Carrion</t>
  </si>
  <si>
    <t>Kelley</t>
  </si>
  <si>
    <t>Waage</t>
  </si>
  <si>
    <t>Wallace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</si>
  <si>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</si>
  <si>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</si>
  <si>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</si>
  <si>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</si>
  <si>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</si>
  <si>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</si>
  <si>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</si>
  <si>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</si>
  <si>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</si>
  <si>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</si>
  <si>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Moody</t>
  </si>
  <si>
    <t>Southern/Western</t>
  </si>
  <si>
    <t>San Antonio</t>
  </si>
  <si>
    <t>Nashville</t>
  </si>
  <si>
    <t>Middle</t>
  </si>
  <si>
    <t>Chattanooga</t>
  </si>
  <si>
    <t>Eastern</t>
  </si>
  <si>
    <t>Portage</t>
  </si>
  <si>
    <t>Saginaw</t>
  </si>
  <si>
    <t>Worthington</t>
  </si>
  <si>
    <t>Southern</t>
  </si>
  <si>
    <t>Seymour</t>
  </si>
  <si>
    <t>Merrillville</t>
  </si>
  <si>
    <t>Peoria</t>
  </si>
  <si>
    <t>Central</t>
  </si>
  <si>
    <t>Benton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</si>
  <si>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</si>
  <si>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</si>
  <si>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</si>
  <si>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</si>
  <si>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</si>
  <si>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</si>
  <si>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</si>
  <si>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</si>
  <si>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</si>
  <si>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</si>
  <si>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Sacramento</t>
  </si>
  <si>
    <t>Seattle</t>
  </si>
  <si>
    <t>Sandpoint</t>
  </si>
  <si>
    <t>Hailey</t>
  </si>
  <si>
    <t>Tulsa</t>
  </si>
  <si>
    <t>Wichita</t>
  </si>
  <si>
    <t>Overland Park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</si>
  <si>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</si>
  <si>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</si>
  <si>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</si>
  <si>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</si>
  <si>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</si>
  <si>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</si>
  <si>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</si>
  <si>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</si>
  <si>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</si>
  <si>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</si>
  <si>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</si>
  <si>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</si>
  <si>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CA &amp; NV</t>
  </si>
  <si>
    <t>Kloiber</t>
  </si>
  <si>
    <t>MARY</t>
  </si>
  <si>
    <t>KARA</t>
  </si>
  <si>
    <t>BRAD</t>
  </si>
  <si>
    <t>LOOKUP</t>
  </si>
  <si>
    <t>WA &amp; ID</t>
  </si>
  <si>
    <t>OR &amp; WA</t>
  </si>
  <si>
    <t>PR &amp; VI</t>
  </si>
  <si>
    <t>FL &amp; GA</t>
  </si>
  <si>
    <t>FEE DISBURSEMENTS under $450,000</t>
  </si>
  <si>
    <t>FEE DISBURSEMENTS over $450,000</t>
  </si>
  <si>
    <t>TO UST SYSTEM FUND</t>
  </si>
  <si>
    <t>CHAPTER  12  STANDING TRUSTEE FY16 ANNUAL REPORTS</t>
  </si>
  <si>
    <t>NON-FEE RECEIPTS</t>
  </si>
  <si>
    <t>FEE RECEIPTS under $450,000</t>
  </si>
  <si>
    <t>FEE RECEIPTS over $450,000</t>
  </si>
  <si>
    <t>West</t>
  </si>
  <si>
    <t>REBECCA</t>
  </si>
  <si>
    <t>Kearney (4 mos)</t>
  </si>
  <si>
    <t>Chrystler (7 mos)</t>
  </si>
  <si>
    <t>N/A</t>
  </si>
  <si>
    <t xml:space="preserve">Grossman/Garcia </t>
  </si>
  <si>
    <t>FEE AT DISBURSEMENT</t>
  </si>
  <si>
    <t>FEE AT RECEIPT</t>
  </si>
  <si>
    <t>ACTUAL FY16</t>
  </si>
  <si>
    <t>START 16</t>
  </si>
  <si>
    <t>END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</si>
</sst>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  <numFmt numFmtId="168" formatCode="#,##0.0_);\(#,##0.0\)"/>
  </numFmts>
  <fonts count="1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</cellStyleXfs>
  <cellXfs count="167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3" fontId="7" fillId="2" borderId="0" xfId="0" applyNumberFormat="1" applyFont="1" applyFill="1"/>
    <xf numFmtId="0" fontId="4" fillId="2" borderId="0" xfId="0" applyFont="1" applyFill="1"/>
    <xf numFmtId="0" fontId="7" fillId="2" borderId="3" xfId="0" applyFont="1" applyFill="1" applyBorder="1"/>
    <xf numFmtId="10" fontId="7" fillId="2" borderId="0" xfId="0" applyNumberFormat="1" applyFont="1" applyFill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3" fontId="7" fillId="2" borderId="0" xfId="0" applyNumberFormat="1" applyFont="1" applyFill="1" applyBorder="1"/>
    <xf numFmtId="0" fontId="8" fillId="2" borderId="0" xfId="0" applyFont="1" applyFill="1" applyAlignment="1"/>
    <xf numFmtId="10" fontId="7" fillId="2" borderId="0" xfId="0" applyNumberFormat="1" applyFont="1" applyFill="1" applyBorder="1"/>
    <xf numFmtId="166" fontId="7" fillId="2" borderId="0" xfId="0" applyNumberFormat="1" applyFont="1" applyFill="1" applyBorder="1"/>
    <xf numFmtId="166" fontId="7" fillId="2" borderId="0" xfId="0" applyNumberFormat="1" applyFont="1" applyFill="1"/>
    <xf numFmtId="3" fontId="5" fillId="4" borderId="0" xfId="0" applyNumberFormat="1" applyFont="1" applyFill="1"/>
    <xf numFmtId="3" fontId="0" fillId="4" borderId="0" xfId="0" applyNumberFormat="1" applyFill="1"/>
    <xf numFmtId="3" fontId="9" fillId="4" borderId="0" xfId="0" applyNumberFormat="1" applyFont="1" applyFill="1"/>
    <xf numFmtId="3" fontId="10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/>
    <xf numFmtId="164" fontId="11" fillId="2" borderId="1" xfId="0" applyNumberFormat="1" applyFont="1" applyFill="1" applyBorder="1"/>
    <xf numFmtId="3" fontId="11" fillId="2" borderId="1" xfId="0" applyNumberFormat="1" applyFont="1" applyFill="1" applyBorder="1"/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4" fillId="2" borderId="2" xfId="0" applyNumberFormat="1" applyFont="1" applyFill="1" applyBorder="1"/>
    <xf numFmtId="3" fontId="12" fillId="2" borderId="13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11" fillId="5" borderId="15" xfId="0" applyFont="1" applyFill="1" applyBorder="1"/>
    <xf numFmtId="0" fontId="11" fillId="5" borderId="0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167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1" fillId="0" borderId="15" xfId="0" applyFont="1" applyFill="1" applyBorder="1"/>
    <xf numFmtId="3" fontId="5" fillId="0" borderId="0" xfId="0" applyNumberFormat="1" applyFont="1" applyFill="1"/>
    <xf numFmtId="3" fontId="0" fillId="0" borderId="0" xfId="0" applyNumberFormat="1" applyFill="1"/>
    <xf numFmtId="0" fontId="4" fillId="2" borderId="0" xfId="0" applyFont="1" applyFill="1" applyBorder="1"/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6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4" xfId="0" applyNumberFormat="1" applyFont="1" applyFill="1" applyBorder="1"/>
    <xf numFmtId="3" fontId="4" fillId="2" borderId="16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11" fillId="5" borderId="17" xfId="0" applyFont="1" applyFill="1" applyBorder="1"/>
    <xf numFmtId="3" fontId="11" fillId="0" borderId="19" xfId="0" applyNumberFormat="1" applyFont="1" applyFill="1" applyBorder="1"/>
    <xf numFmtId="3" fontId="11" fillId="4" borderId="19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9" xfId="0" applyNumberFormat="1" applyFont="1" applyFill="1" applyBorder="1"/>
    <xf numFmtId="3" fontId="9" fillId="5" borderId="0" xfId="0" applyNumberFormat="1" applyFont="1" applyFill="1"/>
    <xf numFmtId="3" fontId="16" fillId="0" borderId="18" xfId="2" applyNumberFormat="1" applyFont="1" applyBorder="1" applyAlignment="1">
      <alignment wrapText="1"/>
    </xf>
    <xf numFmtId="3" fontId="16" fillId="5" borderId="18" xfId="2" applyNumberFormat="1" applyFont="1" applyFill="1" applyBorder="1" applyAlignment="1">
      <alignment wrapText="1"/>
    </xf>
    <xf numFmtId="167" fontId="11" fillId="2" borderId="1" xfId="0" applyNumberFormat="1" applyFont="1" applyFill="1" applyBorder="1" applyAlignment="1">
      <alignment wrapText="1"/>
    </xf>
    <xf numFmtId="37" fontId="16" fillId="0" borderId="18" xfId="2" applyNumberFormat="1" applyFont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167" fontId="11" fillId="4" borderId="1" xfId="0" applyNumberFormat="1" applyFont="1" applyFill="1" applyBorder="1" applyAlignment="1">
      <alignment wrapText="1"/>
    </xf>
    <xf numFmtId="37" fontId="16" fillId="5" borderId="18" xfId="2" applyNumberFormat="1" applyFont="1" applyFill="1" applyBorder="1" applyAlignment="1">
      <alignment wrapText="1"/>
    </xf>
    <xf numFmtId="166" fontId="16" fillId="5" borderId="18" xfId="2" applyNumberFormat="1" applyFont="1" applyFill="1" applyBorder="1" applyAlignment="1">
      <alignment wrapText="1"/>
    </xf>
    <xf numFmtId="164" fontId="11" fillId="4" borderId="20" xfId="0" applyNumberFormat="1" applyFont="1" applyFill="1" applyBorder="1"/>
    <xf numFmtId="166" fontId="16" fillId="0" borderId="18" xfId="2" applyNumberFormat="1" applyFont="1" applyBorder="1" applyAlignment="1">
      <alignment wrapText="1"/>
    </xf>
    <xf numFmtId="0" fontId="4" fillId="2" borderId="4" xfId="0" applyFont="1" applyFill="1" applyBorder="1" applyAlignment="1">
      <alignment wrapText="1"/>
    </xf>
    <xf numFmtId="10" fontId="7" fillId="2" borderId="20" xfId="0" applyNumberFormat="1" applyFont="1" applyFill="1" applyBorder="1"/>
    <xf numFmtId="3" fontId="12" fillId="2" borderId="25" xfId="0" applyNumberFormat="1" applyFont="1" applyFill="1" applyBorder="1"/>
    <xf numFmtId="1" fontId="11" fillId="5" borderId="20" xfId="0" applyNumberFormat="1" applyFont="1" applyFill="1" applyBorder="1"/>
    <xf numFmtId="164" fontId="11" fillId="5" borderId="20" xfId="0" applyNumberFormat="1" applyFont="1" applyFill="1" applyBorder="1"/>
    <xf numFmtId="3" fontId="16" fillId="0" borderId="20" xfId="2" applyNumberFormat="1" applyFont="1" applyFill="1" applyBorder="1" applyAlignment="1">
      <alignment horizontal="right" wrapText="1"/>
    </xf>
    <xf numFmtId="37" fontId="16" fillId="0" borderId="18" xfId="2" applyNumberFormat="1" applyFont="1" applyFill="1" applyBorder="1" applyAlignment="1">
      <alignment horizontal="right" wrapText="1"/>
    </xf>
    <xf numFmtId="3" fontId="16" fillId="0" borderId="18" xfId="2" applyNumberFormat="1" applyFont="1" applyBorder="1" applyAlignment="1">
      <alignment horizontal="right" wrapText="1"/>
    </xf>
    <xf numFmtId="3" fontId="16" fillId="0" borderId="20" xfId="2" applyNumberFormat="1" applyFont="1" applyBorder="1" applyAlignment="1">
      <alignment horizontal="right" wrapText="1"/>
    </xf>
    <xf numFmtId="10" fontId="16" fillId="0" borderId="20" xfId="2" applyNumberFormat="1" applyFont="1" applyBorder="1" applyAlignment="1">
      <alignment horizontal="right" wrapText="1"/>
    </xf>
    <xf numFmtId="37" fontId="16" fillId="5" borderId="18" xfId="2" applyNumberFormat="1" applyFont="1" applyFill="1" applyBorder="1" applyAlignment="1">
      <alignment horizontal="right" wrapText="1"/>
    </xf>
    <xf numFmtId="3" fontId="16" fillId="5" borderId="18" xfId="2" applyNumberFormat="1" applyFont="1" applyFill="1" applyBorder="1" applyAlignment="1">
      <alignment horizontal="right" wrapText="1"/>
    </xf>
    <xf numFmtId="10" fontId="16" fillId="5" borderId="18" xfId="2" applyNumberFormat="1" applyFont="1" applyFill="1" applyBorder="1" applyAlignment="1">
      <alignment horizontal="right" wrapText="1"/>
    </xf>
    <xf numFmtId="3" fontId="16" fillId="5" borderId="20" xfId="2" applyNumberFormat="1" applyFont="1" applyFill="1" applyBorder="1" applyAlignment="1">
      <alignment horizontal="right" wrapText="1"/>
    </xf>
    <xf numFmtId="10" fontId="16" fillId="5" borderId="20" xfId="2" applyNumberFormat="1" applyFont="1" applyFill="1" applyBorder="1" applyAlignment="1">
      <alignment horizontal="right" wrapText="1"/>
    </xf>
    <xf numFmtId="3" fontId="16" fillId="0" borderId="18" xfId="2" applyNumberFormat="1" applyFont="1" applyFill="1" applyBorder="1" applyAlignment="1">
      <alignment horizontal="right" wrapText="1"/>
    </xf>
    <xf numFmtId="10" fontId="16" fillId="0" borderId="18" xfId="2" applyNumberFormat="1" applyFont="1" applyFill="1" applyBorder="1" applyAlignment="1">
      <alignment horizontal="right" wrapText="1"/>
    </xf>
    <xf numFmtId="10" fontId="16" fillId="0" borderId="20" xfId="2" applyNumberFormat="1" applyFont="1" applyFill="1" applyBorder="1" applyAlignment="1">
      <alignment horizontal="right" wrapText="1"/>
    </xf>
    <xf numFmtId="3" fontId="12" fillId="2" borderId="3" xfId="0" applyNumberFormat="1" applyFont="1" applyFill="1" applyBorder="1"/>
    <xf numFmtId="3" fontId="16" fillId="0" borderId="20" xfId="12" applyNumberFormat="1" applyFont="1" applyBorder="1" applyAlignment="1">
      <alignment horizontal="right"/>
    </xf>
    <xf numFmtId="3" fontId="16" fillId="5" borderId="20" xfId="12" applyNumberFormat="1" applyFont="1" applyFill="1" applyBorder="1" applyAlignment="1">
      <alignment horizontal="right"/>
    </xf>
    <xf numFmtId="165" fontId="16" fillId="0" borderId="20" xfId="12" applyNumberFormat="1" applyFont="1" applyBorder="1" applyAlignment="1">
      <alignment horizontal="right"/>
    </xf>
    <xf numFmtId="3" fontId="16" fillId="0" borderId="20" xfId="12" applyNumberFormat="1" applyFont="1" applyFill="1" applyBorder="1" applyAlignment="1">
      <alignment horizontal="right"/>
    </xf>
    <xf numFmtId="10" fontId="16" fillId="0" borderId="20" xfId="12" applyNumberFormat="1" applyFont="1" applyBorder="1" applyAlignment="1">
      <alignment horizontal="right"/>
    </xf>
    <xf numFmtId="166" fontId="16" fillId="0" borderId="18" xfId="2" applyNumberFormat="1" applyFont="1" applyFill="1" applyBorder="1" applyAlignment="1">
      <alignment horizontal="right" wrapText="1"/>
    </xf>
    <xf numFmtId="37" fontId="16" fillId="0" borderId="20" xfId="12" applyNumberFormat="1" applyFont="1" applyBorder="1" applyAlignment="1">
      <alignment horizontal="right"/>
    </xf>
    <xf numFmtId="37" fontId="16" fillId="5" borderId="20" xfId="12" applyNumberFormat="1" applyFont="1" applyFill="1" applyBorder="1" applyAlignment="1">
      <alignment horizontal="right"/>
    </xf>
    <xf numFmtId="168" fontId="16" fillId="0" borderId="20" xfId="12" applyNumberFormat="1" applyFont="1" applyBorder="1" applyAlignment="1">
      <alignment horizontal="right"/>
    </xf>
    <xf numFmtId="37" fontId="16" fillId="0" borderId="20" xfId="12" applyNumberFormat="1" applyFont="1" applyFill="1" applyBorder="1" applyAlignment="1">
      <alignment horizontal="right"/>
    </xf>
    <xf numFmtId="166" fontId="16" fillId="5" borderId="18" xfId="2" applyNumberFormat="1" applyFont="1" applyFill="1" applyBorder="1" applyAlignment="1">
      <alignment horizontal="right" wrapText="1"/>
    </xf>
    <xf numFmtId="167" fontId="11" fillId="4" borderId="1" xfId="0" applyNumberFormat="1" applyFont="1" applyFill="1" applyBorder="1" applyAlignment="1">
      <alignment horizontal="right" wrapText="1"/>
    </xf>
    <xf numFmtId="3" fontId="11" fillId="2" borderId="1" xfId="0" applyNumberFormat="1" applyFont="1" applyFill="1" applyBorder="1" applyAlignment="1">
      <alignment horizontal="right" wrapText="1"/>
    </xf>
    <xf numFmtId="167" fontId="11" fillId="0" borderId="1" xfId="0" applyNumberFormat="1" applyFont="1" applyFill="1" applyBorder="1" applyAlignment="1">
      <alignment horizontal="right" wrapText="1"/>
    </xf>
    <xf numFmtId="167" fontId="11" fillId="5" borderId="1" xfId="0" applyNumberFormat="1" applyFont="1" applyFill="1" applyBorder="1" applyAlignment="1">
      <alignment horizontal="right" wrapText="1"/>
    </xf>
    <xf numFmtId="165" fontId="16" fillId="5" borderId="20" xfId="12" applyNumberFormat="1" applyFont="1" applyFill="1" applyBorder="1" applyAlignment="1">
      <alignment horizontal="right"/>
    </xf>
    <xf numFmtId="10" fontId="16" fillId="5" borderId="20" xfId="12" applyNumberFormat="1" applyFont="1" applyFill="1" applyBorder="1" applyAlignment="1">
      <alignment horizontal="right"/>
    </xf>
    <xf numFmtId="3" fontId="11" fillId="4" borderId="1" xfId="0" applyNumberFormat="1" applyFont="1" applyFill="1" applyBorder="1" applyAlignment="1">
      <alignment horizontal="right" wrapText="1"/>
    </xf>
    <xf numFmtId="168" fontId="16" fillId="5" borderId="20" xfId="12" applyNumberFormat="1" applyFont="1" applyFill="1" applyBorder="1" applyAlignment="1">
      <alignment horizontal="right"/>
    </xf>
    <xf numFmtId="168" fontId="16" fillId="0" borderId="20" xfId="12" applyNumberFormat="1" applyFont="1" applyFill="1" applyBorder="1" applyAlignment="1">
      <alignment horizontal="right"/>
    </xf>
    <xf numFmtId="10" fontId="16" fillId="0" borderId="20" xfId="12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 wrapText="1"/>
    </xf>
    <xf numFmtId="0" fontId="11" fillId="0" borderId="21" xfId="0" applyFont="1" applyFill="1" applyBorder="1"/>
    <xf numFmtId="3" fontId="11" fillId="5" borderId="1" xfId="0" applyNumberFormat="1" applyFont="1" applyFill="1" applyBorder="1" applyAlignment="1">
      <alignment horizontal="right" wrapText="1"/>
    </xf>
    <xf numFmtId="14" fontId="5" fillId="2" borderId="0" xfId="0" applyNumberFormat="1" applyFont="1" applyFill="1" applyAlignment="1">
      <alignment horizontal="left"/>
    </xf>
    <xf numFmtId="3" fontId="13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14" xfId="0" applyNumberFormat="1" applyFont="1" applyFill="1" applyBorder="1" applyAlignment="1">
      <alignment horizontal="center"/>
    </xf>
    <xf numFmtId="3" fontId="4" fillId="2" borderId="22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  <xf numFmtId="22" fontId="4" fillId="2" borderId="22" xfId="0" applyNumberFormat="1" applyFont="1" applyFill="1" applyBorder="1" applyAlignment="1">
      <alignment horizontal="center"/>
    </xf>
    <xf numFmtId="22" fontId="4" fillId="2" borderId="23" xfId="0" applyNumberFormat="1" applyFont="1" applyFill="1" applyBorder="1" applyAlignment="1">
      <alignment horizontal="center"/>
    </xf>
    <xf numFmtId="22" fontId="4" fillId="2" borderId="24" xfId="0" applyNumberFormat="1" applyFont="1" applyFill="1" applyBorder="1" applyAlignment="1">
      <alignment horizontal="center"/>
    </xf>
  </cellXfs>
  <cellStyles count="14">
    <cellStyle name="Currency 2" xfId="2"/>
    <cellStyle name="Currency 3" xfId="10"/>
    <cellStyle name="Currency 4" xfId="12"/>
    <cellStyle name="Normal" xfId="0" builtinId="0"/>
    <cellStyle name="Normal 2" xfId="3"/>
    <cellStyle name="Normal 3" xfId="4"/>
    <cellStyle name="Normal 4" xfId="5"/>
    <cellStyle name="Normal 5" xfId="6"/>
    <cellStyle name="Normal 5 2" xfId="8"/>
    <cellStyle name="Normal 5 3" xfId="13"/>
    <cellStyle name="Normal 6" xfId="7"/>
    <cellStyle name="Normal 7" xfId="1"/>
    <cellStyle name="Normal 8" xfId="9"/>
    <cellStyle name="Normal 9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S83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D13" sqref="D13"/>
    </sheetView>
  </sheetViews>
  <sheetFormatPr defaultColWidth="8" defaultRowHeight="15" x14ac:dyDescent="0.25"/>
  <cols>
    <col min="1" max="1" width="6.81640625" style="2" customWidth="1"/>
    <col min="2" max="2" width="20.36328125" style="2" customWidth="1"/>
    <col min="3" max="3" width="12.36328125" style="2" customWidth="1"/>
    <col min="4" max="4" width="17.36328125" style="2" customWidth="1"/>
    <col min="5" max="5" width="8.81640625" style="2" hidden="1" customWidth="1"/>
    <col min="6" max="6" width="16.90625" style="2" customWidth="1"/>
    <col min="7" max="7" width="13.81640625" style="2" customWidth="1"/>
    <col min="8" max="9" width="11" style="2" customWidth="1"/>
    <col min="10" max="10" width="10" style="2" customWidth="1"/>
    <col min="11" max="11" width="10.90625" style="2" customWidth="1"/>
    <col min="12" max="12" width="9.1796875" style="2" customWidth="1"/>
    <col min="13" max="13" width="9.90625" style="2" customWidth="1"/>
    <col min="14" max="14" width="9" style="2" customWidth="1"/>
    <col min="15" max="15" width="13.81640625" style="2" customWidth="1"/>
    <col min="16" max="16" width="10.36328125" style="2" customWidth="1"/>
    <col min="17" max="17" width="14.08984375" style="2" customWidth="1"/>
    <col min="18" max="18" width="14.1796875" style="2" customWidth="1"/>
    <col min="19" max="19" width="13.6328125" style="2" customWidth="1"/>
    <col min="20" max="25" width="11.81640625" style="2" customWidth="1"/>
    <col min="26" max="26" width="11.08984375" style="2" customWidth="1"/>
    <col min="27" max="27" width="8.81640625" style="2" customWidth="1"/>
    <col min="28" max="28" width="11.08984375" style="2" customWidth="1"/>
    <col min="29" max="29" width="10.453125" style="2" customWidth="1"/>
    <col min="30" max="30" width="10.1796875" style="2" customWidth="1"/>
    <col min="31" max="31" width="10" style="2" customWidth="1"/>
    <col min="32" max="32" width="10.36328125" style="2" customWidth="1"/>
    <col min="33" max="33" width="11.08984375" style="2" customWidth="1"/>
    <col min="34" max="34" width="11.453125" style="2" customWidth="1"/>
    <col min="35" max="35" width="10.453125" style="2" customWidth="1"/>
    <col min="36" max="36" width="15" style="2" customWidth="1"/>
    <col min="37" max="37" width="7.81640625" style="2" customWidth="1"/>
    <col min="38" max="38" width="8.453125" style="2" customWidth="1"/>
    <col min="39" max="39" width="8.6328125" style="2" customWidth="1"/>
    <col min="40" max="40" width="9.6328125" style="2" customWidth="1"/>
    <col min="41" max="41" width="9.08984375" style="2" customWidth="1"/>
    <col min="42" max="42" width="8.81640625" style="2" customWidth="1"/>
    <col min="43" max="43" width="7.6328125" style="2" customWidth="1"/>
    <col min="44" max="44" width="10.6328125" style="2" customWidth="1"/>
    <col min="45" max="45" width="8.90625" style="2" customWidth="1"/>
    <col min="46" max="46" width="16" style="2" customWidth="1"/>
    <col min="47" max="47" width="11.36328125" style="2" customWidth="1"/>
    <col min="48" max="48" width="17.36328125" style="2" customWidth="1"/>
    <col min="49" max="49" width="9.81640625" style="2" customWidth="1"/>
    <col min="50" max="50" width="8.453125" style="2" customWidth="1"/>
    <col min="51" max="51" width="9" style="2" customWidth="1"/>
    <col min="52" max="52" width="7.6328125" style="2" customWidth="1"/>
    <col min="53" max="53" width="10.6328125" style="2" customWidth="1"/>
    <col min="54" max="54" width="10.54296875" style="2" customWidth="1"/>
    <col min="55" max="55" width="9" style="2" customWidth="1"/>
    <col min="56" max="57" width="8.90625" style="2" customWidth="1"/>
    <col min="58" max="58" width="9.6328125" style="2" customWidth="1"/>
    <col min="59" max="59" width="7.6328125" style="2" customWidth="1"/>
    <col min="60" max="60" width="9.453125" style="2" customWidth="1"/>
    <col min="61" max="63" width="7.6328125" style="2" customWidth="1"/>
    <col min="64" max="64" width="11.90625" style="2" customWidth="1"/>
    <col min="65" max="227" width="7.6328125" style="2" customWidth="1"/>
  </cols>
  <sheetData>
    <row r="2" spans="1:227" ht="15.6" x14ac:dyDescent="0.3">
      <c r="H2" s="150"/>
      <c r="I2" s="150"/>
      <c r="J2" s="150"/>
      <c r="K2" s="150"/>
      <c r="L2" s="150"/>
      <c r="M2" s="150"/>
      <c r="N2" s="150"/>
      <c r="O2" s="150"/>
      <c r="P2" s="15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</row>
    <row r="3" spans="1:227" ht="15.6" x14ac:dyDescent="0.3">
      <c r="A3" s="22" t="s">
        <v>241</v>
      </c>
      <c r="B3" s="19"/>
      <c r="C3" s="20"/>
      <c r="D3" s="22"/>
      <c r="E3" s="22"/>
      <c r="F3" s="19"/>
      <c r="G3" s="19"/>
      <c r="H3" s="78"/>
      <c r="I3" s="78"/>
      <c r="J3" s="56"/>
      <c r="K3" s="56"/>
      <c r="L3" s="56"/>
      <c r="M3" s="56"/>
      <c r="N3" s="56"/>
      <c r="O3" s="56"/>
      <c r="P3" s="76"/>
      <c r="Q3" s="161" t="s">
        <v>251</v>
      </c>
      <c r="R3" s="162"/>
      <c r="S3" s="162"/>
      <c r="T3" s="162"/>
      <c r="U3" s="163"/>
      <c r="V3" s="164" t="s">
        <v>252</v>
      </c>
      <c r="W3" s="165"/>
      <c r="X3" s="165"/>
      <c r="Y3" s="165"/>
      <c r="Z3" s="16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74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48" t="s">
        <v>1</v>
      </c>
      <c r="BI3" s="49"/>
      <c r="BJ3" s="49"/>
      <c r="BK3" s="49"/>
      <c r="BL3" s="50"/>
    </row>
    <row r="4" spans="1:227" x14ac:dyDescent="0.25">
      <c r="H4" s="80"/>
      <c r="I4" s="80"/>
      <c r="J4" s="80"/>
      <c r="K4" s="80"/>
      <c r="L4" s="80"/>
      <c r="M4" s="80"/>
      <c r="N4" s="80"/>
      <c r="O4" s="80"/>
      <c r="P4" s="76"/>
      <c r="Q4" s="79"/>
      <c r="R4" s="80"/>
      <c r="S4" s="80"/>
      <c r="T4" s="81"/>
      <c r="U4" s="124"/>
      <c r="V4" s="56"/>
      <c r="W4" s="80"/>
      <c r="X4" s="80"/>
      <c r="Y4" s="81"/>
      <c r="Z4" s="108"/>
      <c r="AA4" s="82"/>
      <c r="AB4" s="56"/>
      <c r="AC4" s="80"/>
      <c r="AD4" s="80"/>
      <c r="AE4" s="80"/>
      <c r="AF4" s="80"/>
      <c r="AG4" s="80"/>
      <c r="AH4" s="80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80"/>
      <c r="AU4" s="80"/>
      <c r="AV4" s="56"/>
      <c r="AW4" s="56"/>
      <c r="AX4" s="56"/>
      <c r="AY4" s="80"/>
      <c r="AZ4" s="55"/>
      <c r="BA4" s="85"/>
      <c r="BB4" s="75"/>
      <c r="BC4" s="75"/>
      <c r="BD4" s="75"/>
      <c r="BE4" s="55"/>
      <c r="BF4" s="55"/>
      <c r="BG4" s="55"/>
      <c r="BH4" s="84"/>
      <c r="BI4" s="80"/>
      <c r="BJ4" s="80"/>
      <c r="BK4" s="80"/>
      <c r="BL4" s="77"/>
    </row>
    <row r="5" spans="1:227" x14ac:dyDescent="0.25">
      <c r="A5" s="149">
        <v>42766</v>
      </c>
      <c r="B5" s="29"/>
      <c r="C5" s="29"/>
      <c r="D5" s="29"/>
      <c r="E5" s="29" t="s">
        <v>233</v>
      </c>
      <c r="F5" s="29"/>
      <c r="G5" s="29"/>
      <c r="H5" s="52"/>
      <c r="I5" s="52"/>
      <c r="J5" s="52"/>
      <c r="K5" s="52"/>
      <c r="L5" s="52"/>
      <c r="M5" s="52"/>
      <c r="N5" s="52"/>
      <c r="O5" s="52"/>
      <c r="P5" s="53"/>
      <c r="Q5" s="51"/>
      <c r="R5" s="52"/>
      <c r="S5" s="52"/>
      <c r="T5" s="52"/>
      <c r="U5" s="53"/>
      <c r="V5" s="52"/>
      <c r="W5" s="52"/>
      <c r="X5" s="52"/>
      <c r="Y5" s="52"/>
      <c r="Z5" s="53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83"/>
      <c r="AS5" s="83"/>
      <c r="AT5" s="83"/>
      <c r="AU5" s="52"/>
      <c r="AV5" s="52"/>
      <c r="AW5" s="52"/>
      <c r="AX5" s="52"/>
      <c r="AY5" s="52"/>
      <c r="AZ5" s="54"/>
      <c r="BA5" s="54"/>
      <c r="BB5" s="54"/>
      <c r="BC5" s="54"/>
      <c r="BD5" s="54"/>
      <c r="BE5" s="54"/>
      <c r="BF5" s="54"/>
      <c r="BG5" s="54"/>
      <c r="BH5" s="51"/>
      <c r="BI5" s="52"/>
      <c r="BJ5" s="52"/>
      <c r="BK5" s="52"/>
      <c r="BL5" s="53"/>
    </row>
    <row r="6" spans="1:227" ht="15.6" customHeight="1" x14ac:dyDescent="0.25">
      <c r="A6" s="37"/>
      <c r="B6" s="38"/>
      <c r="C6" s="39"/>
      <c r="D6" s="38"/>
      <c r="E6" s="151" t="s">
        <v>222</v>
      </c>
      <c r="F6" s="38"/>
      <c r="G6" s="38"/>
      <c r="H6" s="38" t="s">
        <v>63</v>
      </c>
      <c r="I6" s="38" t="s">
        <v>125</v>
      </c>
      <c r="J6" s="38"/>
      <c r="K6" s="38" t="s">
        <v>116</v>
      </c>
      <c r="L6" s="38" t="s">
        <v>103</v>
      </c>
      <c r="M6" s="38" t="s">
        <v>132</v>
      </c>
      <c r="N6" s="38"/>
      <c r="O6" s="154" t="s">
        <v>143</v>
      </c>
      <c r="P6" s="38" t="s">
        <v>3</v>
      </c>
      <c r="Q6" s="157" t="s">
        <v>144</v>
      </c>
      <c r="R6" s="157" t="s">
        <v>238</v>
      </c>
      <c r="S6" s="157" t="s">
        <v>239</v>
      </c>
      <c r="T6" s="38" t="s">
        <v>20</v>
      </c>
      <c r="U6" s="38"/>
      <c r="V6" s="157" t="s">
        <v>242</v>
      </c>
      <c r="W6" s="157" t="s">
        <v>243</v>
      </c>
      <c r="X6" s="157" t="s">
        <v>244</v>
      </c>
      <c r="Y6" s="38" t="s">
        <v>20</v>
      </c>
      <c r="Z6" s="38"/>
      <c r="AA6" s="38"/>
      <c r="AB6" s="38"/>
      <c r="AC6" s="40" t="s">
        <v>2</v>
      </c>
      <c r="AD6" s="40"/>
      <c r="AE6" s="41"/>
      <c r="AF6" s="38" t="s">
        <v>93</v>
      </c>
      <c r="AG6" s="38" t="s">
        <v>24</v>
      </c>
      <c r="AH6" s="38"/>
      <c r="AI6" s="38" t="s">
        <v>34</v>
      </c>
      <c r="AJ6" s="38" t="s">
        <v>121</v>
      </c>
      <c r="AK6" s="38"/>
      <c r="AL6" s="38" t="s">
        <v>50</v>
      </c>
      <c r="AM6" s="38" t="s">
        <v>50</v>
      </c>
      <c r="AN6" s="38"/>
      <c r="AO6" s="38"/>
      <c r="AP6" s="38"/>
      <c r="AQ6" s="38"/>
      <c r="AR6" s="38"/>
      <c r="AS6" s="38"/>
      <c r="AT6" s="59" t="s">
        <v>225</v>
      </c>
      <c r="AU6" s="38" t="s">
        <v>49</v>
      </c>
      <c r="AV6" s="38" t="s">
        <v>52</v>
      </c>
      <c r="AW6" s="38"/>
      <c r="AX6" s="38" t="s">
        <v>12</v>
      </c>
      <c r="AY6" s="38" t="s">
        <v>28</v>
      </c>
      <c r="AZ6" s="38" t="s">
        <v>90</v>
      </c>
      <c r="BA6" s="38"/>
      <c r="BB6" s="38" t="s">
        <v>27</v>
      </c>
      <c r="BC6" s="38"/>
      <c r="BD6" s="38" t="s">
        <v>30</v>
      </c>
      <c r="BE6" s="38" t="s">
        <v>30</v>
      </c>
      <c r="BF6" s="38"/>
      <c r="BG6" s="37"/>
      <c r="BH6" s="38"/>
      <c r="BI6" s="38"/>
      <c r="BJ6" s="38"/>
      <c r="BK6" s="38"/>
      <c r="BL6" s="38"/>
    </row>
    <row r="7" spans="1:227" x14ac:dyDescent="0.25">
      <c r="A7" s="42"/>
      <c r="B7" s="43" t="s">
        <v>129</v>
      </c>
      <c r="C7" s="44" t="s">
        <v>129</v>
      </c>
      <c r="D7" s="43"/>
      <c r="E7" s="152"/>
      <c r="F7" s="43" t="s">
        <v>46</v>
      </c>
      <c r="G7" s="43" t="s">
        <v>118</v>
      </c>
      <c r="H7" s="43" t="s">
        <v>40</v>
      </c>
      <c r="I7" s="43" t="s">
        <v>128</v>
      </c>
      <c r="J7" s="43"/>
      <c r="K7" s="43" t="s">
        <v>38</v>
      </c>
      <c r="L7" s="43" t="s">
        <v>38</v>
      </c>
      <c r="M7" s="43" t="s">
        <v>38</v>
      </c>
      <c r="N7" s="43" t="s">
        <v>40</v>
      </c>
      <c r="O7" s="155"/>
      <c r="P7" s="43" t="s">
        <v>106</v>
      </c>
      <c r="Q7" s="158"/>
      <c r="R7" s="158"/>
      <c r="S7" s="158"/>
      <c r="T7" s="43" t="s">
        <v>22</v>
      </c>
      <c r="U7" s="43" t="s">
        <v>5</v>
      </c>
      <c r="V7" s="158"/>
      <c r="W7" s="158"/>
      <c r="X7" s="158"/>
      <c r="Y7" s="43" t="s">
        <v>22</v>
      </c>
      <c r="Z7" s="43" t="s">
        <v>5</v>
      </c>
      <c r="AA7" s="43" t="s">
        <v>35</v>
      </c>
      <c r="AB7" s="43"/>
      <c r="AC7" s="43"/>
      <c r="AD7" s="43" t="s">
        <v>48</v>
      </c>
      <c r="AE7" s="43"/>
      <c r="AF7" s="43" t="s">
        <v>112</v>
      </c>
      <c r="AG7" s="43" t="s">
        <v>11</v>
      </c>
      <c r="AH7" s="43" t="s">
        <v>33</v>
      </c>
      <c r="AI7" s="43" t="s">
        <v>119</v>
      </c>
      <c r="AJ7" s="43" t="s">
        <v>102</v>
      </c>
      <c r="AK7" s="43"/>
      <c r="AL7" s="43" t="s">
        <v>60</v>
      </c>
      <c r="AM7" s="43" t="s">
        <v>60</v>
      </c>
      <c r="AN7" s="43" t="s">
        <v>125</v>
      </c>
      <c r="AO7" s="43" t="s">
        <v>125</v>
      </c>
      <c r="AP7" s="43" t="s">
        <v>109</v>
      </c>
      <c r="AQ7" s="43" t="s">
        <v>84</v>
      </c>
      <c r="AR7" s="43" t="s">
        <v>253</v>
      </c>
      <c r="AS7" s="43" t="s">
        <v>52</v>
      </c>
      <c r="AT7" s="60" t="s">
        <v>227</v>
      </c>
      <c r="AU7" s="43" t="s">
        <v>53</v>
      </c>
      <c r="AV7" s="43" t="s">
        <v>99</v>
      </c>
      <c r="AW7" s="43" t="s">
        <v>39</v>
      </c>
      <c r="AX7" s="43" t="s">
        <v>96</v>
      </c>
      <c r="AY7" s="43" t="s">
        <v>13</v>
      </c>
      <c r="AZ7" s="43" t="s">
        <v>27</v>
      </c>
      <c r="BA7" s="43" t="s">
        <v>97</v>
      </c>
      <c r="BB7" s="43" t="s">
        <v>37</v>
      </c>
      <c r="BC7" s="43" t="s">
        <v>27</v>
      </c>
      <c r="BD7" s="43" t="s">
        <v>31</v>
      </c>
      <c r="BE7" s="43" t="s">
        <v>64</v>
      </c>
      <c r="BF7" s="43" t="s">
        <v>4</v>
      </c>
      <c r="BG7" s="42" t="s">
        <v>27</v>
      </c>
      <c r="BH7" s="43"/>
      <c r="BI7" s="43"/>
      <c r="BJ7" s="43"/>
      <c r="BK7" s="43"/>
      <c r="BL7" s="43" t="s">
        <v>91</v>
      </c>
    </row>
    <row r="8" spans="1:227" ht="15" customHeight="1" x14ac:dyDescent="0.25">
      <c r="A8" s="45" t="s">
        <v>108</v>
      </c>
      <c r="B8" s="46" t="s">
        <v>77</v>
      </c>
      <c r="C8" s="47" t="s">
        <v>56</v>
      </c>
      <c r="D8" s="46" t="s">
        <v>29</v>
      </c>
      <c r="E8" s="153"/>
      <c r="F8" s="46" t="s">
        <v>16</v>
      </c>
      <c r="G8" s="46" t="s">
        <v>16</v>
      </c>
      <c r="H8" s="46" t="s">
        <v>100</v>
      </c>
      <c r="I8" s="46" t="s">
        <v>106</v>
      </c>
      <c r="J8" s="46" t="s">
        <v>107</v>
      </c>
      <c r="K8" s="46" t="s">
        <v>42</v>
      </c>
      <c r="L8" s="46" t="s">
        <v>42</v>
      </c>
      <c r="M8" s="46" t="s">
        <v>42</v>
      </c>
      <c r="N8" s="46" t="s">
        <v>19</v>
      </c>
      <c r="O8" s="156"/>
      <c r="P8" s="46" t="s">
        <v>66</v>
      </c>
      <c r="Q8" s="159"/>
      <c r="R8" s="159"/>
      <c r="S8" s="159"/>
      <c r="T8" s="46" t="s">
        <v>15</v>
      </c>
      <c r="U8" s="46" t="s">
        <v>127</v>
      </c>
      <c r="V8" s="159"/>
      <c r="W8" s="159"/>
      <c r="X8" s="159"/>
      <c r="Y8" s="46" t="s">
        <v>15</v>
      </c>
      <c r="Z8" s="46" t="s">
        <v>127</v>
      </c>
      <c r="AA8" s="46" t="s">
        <v>105</v>
      </c>
      <c r="AB8" s="46" t="s">
        <v>72</v>
      </c>
      <c r="AC8" s="46" t="s">
        <v>115</v>
      </c>
      <c r="AD8" s="46" t="s">
        <v>36</v>
      </c>
      <c r="AE8" s="46" t="s">
        <v>23</v>
      </c>
      <c r="AF8" s="46" t="s">
        <v>133</v>
      </c>
      <c r="AG8" s="46" t="s">
        <v>117</v>
      </c>
      <c r="AH8" s="46" t="s">
        <v>117</v>
      </c>
      <c r="AI8" s="46" t="s">
        <v>117</v>
      </c>
      <c r="AJ8" s="46" t="s">
        <v>120</v>
      </c>
      <c r="AK8" s="46" t="s">
        <v>126</v>
      </c>
      <c r="AL8" s="46" t="s">
        <v>113</v>
      </c>
      <c r="AM8" s="46" t="s">
        <v>104</v>
      </c>
      <c r="AN8" s="46" t="s">
        <v>110</v>
      </c>
      <c r="AO8" s="46" t="s">
        <v>54</v>
      </c>
      <c r="AP8" s="46" t="s">
        <v>6</v>
      </c>
      <c r="AQ8" s="46" t="s">
        <v>43</v>
      </c>
      <c r="AR8" s="46" t="s">
        <v>32</v>
      </c>
      <c r="AS8" s="46" t="s">
        <v>32</v>
      </c>
      <c r="AT8" s="61" t="s">
        <v>226</v>
      </c>
      <c r="AU8" s="46" t="s">
        <v>21</v>
      </c>
      <c r="AV8" s="106" t="s">
        <v>240</v>
      </c>
      <c r="AW8" s="46" t="s">
        <v>41</v>
      </c>
      <c r="AX8" s="46" t="s">
        <v>41</v>
      </c>
      <c r="AY8" s="46" t="s">
        <v>254</v>
      </c>
      <c r="AZ8" s="46" t="s">
        <v>55</v>
      </c>
      <c r="BA8" s="46" t="s">
        <v>14</v>
      </c>
      <c r="BB8" s="46" t="s">
        <v>124</v>
      </c>
      <c r="BC8" s="46" t="s">
        <v>45</v>
      </c>
      <c r="BD8" s="46" t="s">
        <v>101</v>
      </c>
      <c r="BE8" s="46" t="s">
        <v>44</v>
      </c>
      <c r="BF8" s="46" t="s">
        <v>255</v>
      </c>
      <c r="BG8" s="42" t="s">
        <v>174</v>
      </c>
      <c r="BH8" s="43" t="s">
        <v>10</v>
      </c>
      <c r="BI8" s="43" t="s">
        <v>9</v>
      </c>
      <c r="BJ8" s="43" t="s">
        <v>8</v>
      </c>
      <c r="BK8" s="43" t="s">
        <v>7</v>
      </c>
      <c r="BL8" s="43" t="s">
        <v>131</v>
      </c>
    </row>
    <row r="9" spans="1:227" x14ac:dyDescent="0.25">
      <c r="A9" s="12"/>
      <c r="B9" s="16"/>
      <c r="C9" s="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1"/>
      <c r="BH9" s="18"/>
      <c r="BI9" s="18"/>
      <c r="BJ9" s="18"/>
      <c r="BK9" s="18"/>
      <c r="BL9" s="18"/>
    </row>
    <row r="10" spans="1:227" ht="15.6" customHeight="1" x14ac:dyDescent="0.3">
      <c r="A10" s="13"/>
      <c r="B10" s="62" t="s">
        <v>88</v>
      </c>
      <c r="C10" s="62"/>
      <c r="D10" s="62"/>
      <c r="E10" s="62"/>
      <c r="F10" s="62"/>
      <c r="G10" s="62"/>
      <c r="H10" s="63">
        <f t="shared" ref="H10:O10" si="0">SUM(H13:H48)</f>
        <v>30971886.349999998</v>
      </c>
      <c r="I10" s="63">
        <f t="shared" si="0"/>
        <v>31219734.379999999</v>
      </c>
      <c r="J10" s="63">
        <f t="shared" si="0"/>
        <v>1624107.9200000004</v>
      </c>
      <c r="K10" s="63">
        <f t="shared" si="0"/>
        <v>20614765.170000002</v>
      </c>
      <c r="L10" s="63">
        <f t="shared" si="0"/>
        <v>1292931.4700000002</v>
      </c>
      <c r="M10" s="63">
        <f t="shared" si="0"/>
        <v>4150789.7199999997</v>
      </c>
      <c r="N10" s="63">
        <f t="shared" si="0"/>
        <v>1221802.46</v>
      </c>
      <c r="O10" s="63">
        <f t="shared" si="0"/>
        <v>29890376.940000001</v>
      </c>
      <c r="P10" s="68" t="s">
        <v>86</v>
      </c>
      <c r="Q10" s="63">
        <f>SUM(Q13:Q48)</f>
        <v>400086.28</v>
      </c>
      <c r="R10" s="63">
        <f>SUM(R13:R48)</f>
        <v>6799944.0300000003</v>
      </c>
      <c r="S10" s="63">
        <f>SUM(S13:S48)</f>
        <v>3965506.44</v>
      </c>
      <c r="T10" s="68" t="s">
        <v>86</v>
      </c>
      <c r="U10" s="63">
        <f>SUM(U13:U48)</f>
        <v>735317.88549999986</v>
      </c>
      <c r="V10" s="63">
        <f>SUM(V13:V48)</f>
        <v>229985.35000000003</v>
      </c>
      <c r="W10" s="63">
        <f>SUM(W13:W48)</f>
        <v>15180761.59</v>
      </c>
      <c r="X10" s="63">
        <f>SUM(X13:X48)</f>
        <v>2240306.08</v>
      </c>
      <c r="Y10" s="68" t="s">
        <v>86</v>
      </c>
      <c r="Z10" s="63">
        <f t="shared" ref="Z10:AO10" si="1">SUM(Z13:Z48)</f>
        <v>1263627.4754000001</v>
      </c>
      <c r="AA10" s="63">
        <f t="shared" si="1"/>
        <v>4595825.1300000008</v>
      </c>
      <c r="AB10" s="63">
        <f t="shared" si="1"/>
        <v>948.34999999999991</v>
      </c>
      <c r="AC10" s="63">
        <f t="shared" si="1"/>
        <v>299514.76999999996</v>
      </c>
      <c r="AD10" s="63">
        <f t="shared" si="1"/>
        <v>17612.32</v>
      </c>
      <c r="AE10" s="63">
        <f t="shared" si="1"/>
        <v>5525.1399999999994</v>
      </c>
      <c r="AF10" s="63">
        <f t="shared" si="1"/>
        <v>49255.71</v>
      </c>
      <c r="AG10" s="63">
        <f t="shared" si="1"/>
        <v>138888.08000000002</v>
      </c>
      <c r="AH10" s="63">
        <f t="shared" si="1"/>
        <v>31056.66</v>
      </c>
      <c r="AI10" s="63">
        <f t="shared" si="1"/>
        <v>68231.640000000014</v>
      </c>
      <c r="AJ10" s="63">
        <f t="shared" si="1"/>
        <v>51911.619999999995</v>
      </c>
      <c r="AK10" s="63">
        <f t="shared" si="1"/>
        <v>19657.179999999997</v>
      </c>
      <c r="AL10" s="63">
        <f t="shared" si="1"/>
        <v>5189.16</v>
      </c>
      <c r="AM10" s="63">
        <f t="shared" si="1"/>
        <v>11285.54</v>
      </c>
      <c r="AN10" s="63">
        <f t="shared" si="1"/>
        <v>119416</v>
      </c>
      <c r="AO10" s="63">
        <f t="shared" si="1"/>
        <v>802604.9099999998</v>
      </c>
      <c r="AP10" s="68" t="s">
        <v>86</v>
      </c>
      <c r="AQ10" s="63">
        <f t="shared" ref="AQ10:BL10" si="2">SUM(AQ13:AQ48)</f>
        <v>0</v>
      </c>
      <c r="AR10" s="63">
        <f t="shared" si="2"/>
        <v>1557974.09</v>
      </c>
      <c r="AS10" s="63">
        <f t="shared" si="2"/>
        <v>106.70549999999135</v>
      </c>
      <c r="AT10" s="63">
        <f t="shared" si="2"/>
        <v>44096.9</v>
      </c>
      <c r="AU10" s="63">
        <f t="shared" si="2"/>
        <v>238147.84</v>
      </c>
      <c r="AV10" s="63">
        <f t="shared" si="2"/>
        <v>4043</v>
      </c>
      <c r="AW10" s="64">
        <f t="shared" si="2"/>
        <v>0</v>
      </c>
      <c r="AX10" s="64">
        <f t="shared" si="2"/>
        <v>0</v>
      </c>
      <c r="AY10" s="64">
        <f t="shared" si="2"/>
        <v>813</v>
      </c>
      <c r="AZ10" s="64">
        <f t="shared" si="2"/>
        <v>259</v>
      </c>
      <c r="BA10" s="64">
        <f t="shared" si="2"/>
        <v>-30</v>
      </c>
      <c r="BB10" s="64">
        <f t="shared" si="2"/>
        <v>-33</v>
      </c>
      <c r="BC10" s="64">
        <f t="shared" si="2"/>
        <v>-117</v>
      </c>
      <c r="BD10" s="64">
        <f t="shared" si="2"/>
        <v>-137</v>
      </c>
      <c r="BE10" s="64">
        <f t="shared" si="2"/>
        <v>0</v>
      </c>
      <c r="BF10" s="64">
        <f t="shared" si="2"/>
        <v>755</v>
      </c>
      <c r="BG10" s="64">
        <f t="shared" si="2"/>
        <v>30</v>
      </c>
      <c r="BH10" s="64">
        <f t="shared" si="2"/>
        <v>17</v>
      </c>
      <c r="BI10" s="64">
        <f t="shared" si="2"/>
        <v>8</v>
      </c>
      <c r="BJ10" s="64">
        <f t="shared" si="2"/>
        <v>59</v>
      </c>
      <c r="BK10" s="64">
        <f t="shared" si="2"/>
        <v>26</v>
      </c>
      <c r="BL10" s="64">
        <f t="shared" si="2"/>
        <v>13</v>
      </c>
    </row>
    <row r="11" spans="1:227" ht="15.6" x14ac:dyDescent="0.3">
      <c r="A11" s="13"/>
      <c r="B11" s="62" t="s">
        <v>87</v>
      </c>
      <c r="C11" s="62"/>
      <c r="D11" s="62"/>
      <c r="E11" s="62"/>
      <c r="F11" s="62"/>
      <c r="G11" s="62"/>
      <c r="H11" s="63">
        <f t="shared" ref="H11:AO11" si="3">AVERAGE(H13:H48)</f>
        <v>860330.17638888885</v>
      </c>
      <c r="I11" s="63">
        <f t="shared" si="3"/>
        <v>867214.84388888883</v>
      </c>
      <c r="J11" s="63">
        <f t="shared" si="3"/>
        <v>45114.108888888899</v>
      </c>
      <c r="K11" s="63">
        <f t="shared" si="3"/>
        <v>572632.36583333334</v>
      </c>
      <c r="L11" s="63">
        <f t="shared" si="3"/>
        <v>35914.763055555559</v>
      </c>
      <c r="M11" s="63">
        <f t="shared" si="3"/>
        <v>115299.71444444444</v>
      </c>
      <c r="N11" s="63">
        <f t="shared" si="3"/>
        <v>33938.95722222222</v>
      </c>
      <c r="O11" s="63">
        <f t="shared" si="3"/>
        <v>830288.24833333341</v>
      </c>
      <c r="P11" s="65">
        <f t="shared" si="3"/>
        <v>1.2156326298090965</v>
      </c>
      <c r="Q11" s="63">
        <f t="shared" si="3"/>
        <v>25005.392500000002</v>
      </c>
      <c r="R11" s="63">
        <f t="shared" si="3"/>
        <v>424996.50187500002</v>
      </c>
      <c r="S11" s="63">
        <f t="shared" si="3"/>
        <v>247844.1525</v>
      </c>
      <c r="T11" s="66">
        <f t="shared" si="3"/>
        <v>7.3580769483062497E-2</v>
      </c>
      <c r="U11" s="63">
        <f t="shared" si="3"/>
        <v>45957.367843749991</v>
      </c>
      <c r="V11" s="63">
        <f t="shared" si="3"/>
        <v>11499.267500000002</v>
      </c>
      <c r="W11" s="63">
        <f t="shared" si="3"/>
        <v>798987.45210526313</v>
      </c>
      <c r="X11" s="63">
        <f t="shared" si="3"/>
        <v>117910.84631578947</v>
      </c>
      <c r="Y11" s="66">
        <f t="shared" si="3"/>
        <v>6.7801597183002354E-2</v>
      </c>
      <c r="Z11" s="63">
        <f t="shared" si="3"/>
        <v>63181.373770000006</v>
      </c>
      <c r="AA11" s="63">
        <f t="shared" si="3"/>
        <v>131309.28942857144</v>
      </c>
      <c r="AB11" s="63">
        <f t="shared" si="3"/>
        <v>26.343055555555551</v>
      </c>
      <c r="AC11" s="63">
        <f t="shared" si="3"/>
        <v>8319.8547222222205</v>
      </c>
      <c r="AD11" s="63">
        <f t="shared" si="3"/>
        <v>489.23111111111109</v>
      </c>
      <c r="AE11" s="63">
        <f t="shared" si="3"/>
        <v>153.47611111111109</v>
      </c>
      <c r="AF11" s="63">
        <f t="shared" si="3"/>
        <v>1368.2141666666666</v>
      </c>
      <c r="AG11" s="63">
        <f t="shared" si="3"/>
        <v>3858.0022222222228</v>
      </c>
      <c r="AH11" s="63">
        <f t="shared" si="3"/>
        <v>862.68499999999995</v>
      </c>
      <c r="AI11" s="63">
        <f t="shared" si="3"/>
        <v>1895.3233333333337</v>
      </c>
      <c r="AJ11" s="63">
        <f t="shared" si="3"/>
        <v>1441.9894444444444</v>
      </c>
      <c r="AK11" s="63">
        <f t="shared" si="3"/>
        <v>546.03277777777771</v>
      </c>
      <c r="AL11" s="63">
        <f t="shared" si="3"/>
        <v>144.14333333333332</v>
      </c>
      <c r="AM11" s="63">
        <f t="shared" si="3"/>
        <v>313.48722222222227</v>
      </c>
      <c r="AN11" s="63">
        <f t="shared" si="3"/>
        <v>3317.1111111111113</v>
      </c>
      <c r="AO11" s="63">
        <f t="shared" si="3"/>
        <v>22294.580833333326</v>
      </c>
      <c r="AP11" s="67">
        <f>AN10/AO10</f>
        <v>0.14878553384379375</v>
      </c>
      <c r="AQ11" s="63">
        <f t="shared" ref="AQ11:BL11" si="4">AVERAGE(AQ13:AQ48)</f>
        <v>0</v>
      </c>
      <c r="AR11" s="63">
        <f t="shared" si="4"/>
        <v>43277.058055555557</v>
      </c>
      <c r="AS11" s="63">
        <f t="shared" si="4"/>
        <v>2.9640416666664264</v>
      </c>
      <c r="AT11" s="63">
        <f t="shared" si="4"/>
        <v>1224.913888888889</v>
      </c>
      <c r="AU11" s="63">
        <f t="shared" si="4"/>
        <v>6615.2177777777779</v>
      </c>
      <c r="AV11" s="63">
        <f t="shared" si="4"/>
        <v>112.30555555555556</v>
      </c>
      <c r="AW11" s="64">
        <f t="shared" si="4"/>
        <v>0</v>
      </c>
      <c r="AX11" s="64">
        <f t="shared" si="4"/>
        <v>0</v>
      </c>
      <c r="AY11" s="64">
        <f t="shared" si="4"/>
        <v>22.583333333333332</v>
      </c>
      <c r="AZ11" s="64">
        <f t="shared" si="4"/>
        <v>7.1944444444444446</v>
      </c>
      <c r="BA11" s="64">
        <f t="shared" si="4"/>
        <v>-0.83333333333333337</v>
      </c>
      <c r="BB11" s="64">
        <f t="shared" si="4"/>
        <v>-0.91666666666666663</v>
      </c>
      <c r="BC11" s="64">
        <f t="shared" si="4"/>
        <v>-3.25</v>
      </c>
      <c r="BD11" s="64">
        <f t="shared" si="4"/>
        <v>-3.8055555555555554</v>
      </c>
      <c r="BE11" s="64">
        <f t="shared" si="4"/>
        <v>0</v>
      </c>
      <c r="BF11" s="64">
        <f t="shared" si="4"/>
        <v>20.972222222222221</v>
      </c>
      <c r="BG11" s="64">
        <f t="shared" si="4"/>
        <v>0.83333333333333337</v>
      </c>
      <c r="BH11" s="64">
        <f t="shared" si="4"/>
        <v>0.47222222222222221</v>
      </c>
      <c r="BI11" s="64">
        <f t="shared" si="4"/>
        <v>0.22222222222222221</v>
      </c>
      <c r="BJ11" s="64">
        <f t="shared" si="4"/>
        <v>1.6388888888888888</v>
      </c>
      <c r="BK11" s="64">
        <f t="shared" si="4"/>
        <v>0.72222222222222221</v>
      </c>
      <c r="BL11" s="64">
        <f t="shared" si="4"/>
        <v>0.3611111111111111</v>
      </c>
    </row>
    <row r="12" spans="1:227" x14ac:dyDescent="0.25">
      <c r="A12" s="1" t="s">
        <v>0</v>
      </c>
      <c r="B12" s="1">
        <f>COUNTA(B13:B48)</f>
        <v>36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107"/>
      <c r="V12" s="107"/>
      <c r="W12" s="107"/>
      <c r="X12" s="107"/>
      <c r="Y12" s="10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227" ht="15.6" x14ac:dyDescent="0.3">
      <c r="A13" s="30">
        <v>2</v>
      </c>
      <c r="B13" s="31" t="s">
        <v>145</v>
      </c>
      <c r="C13" s="31" t="s">
        <v>74</v>
      </c>
      <c r="D13" s="57" t="s">
        <v>175</v>
      </c>
      <c r="E13" s="57"/>
      <c r="F13" s="57"/>
      <c r="G13" s="32" t="s">
        <v>134</v>
      </c>
      <c r="H13" s="96">
        <v>246299</v>
      </c>
      <c r="I13" s="96">
        <v>246321</v>
      </c>
      <c r="J13" s="96">
        <v>0</v>
      </c>
      <c r="K13" s="96">
        <v>220571</v>
      </c>
      <c r="L13" s="97">
        <v>0</v>
      </c>
      <c r="M13" s="97">
        <v>7988</v>
      </c>
      <c r="N13" s="97">
        <v>1661</v>
      </c>
      <c r="O13" s="96">
        <v>253474</v>
      </c>
      <c r="P13" s="105">
        <v>0.12</v>
      </c>
      <c r="Q13" s="126" t="s">
        <v>249</v>
      </c>
      <c r="R13" s="126" t="s">
        <v>249</v>
      </c>
      <c r="S13" s="126" t="s">
        <v>249</v>
      </c>
      <c r="T13" s="126" t="s">
        <v>249</v>
      </c>
      <c r="U13" s="126" t="s">
        <v>249</v>
      </c>
      <c r="V13" s="114">
        <v>0</v>
      </c>
      <c r="W13" s="114">
        <v>253474</v>
      </c>
      <c r="X13" s="114">
        <v>0</v>
      </c>
      <c r="Y13" s="115">
        <f>25347/253474</f>
        <v>9.9998421928876341E-2</v>
      </c>
      <c r="Z13" s="113">
        <v>23254</v>
      </c>
      <c r="AA13" s="96">
        <v>0</v>
      </c>
      <c r="AB13" s="96">
        <v>41</v>
      </c>
      <c r="AC13" s="96">
        <v>0</v>
      </c>
      <c r="AD13" s="97">
        <v>0</v>
      </c>
      <c r="AE13" s="97">
        <v>0</v>
      </c>
      <c r="AF13" s="97">
        <v>0</v>
      </c>
      <c r="AG13" s="97">
        <v>4900</v>
      </c>
      <c r="AH13" s="97">
        <v>1200</v>
      </c>
      <c r="AI13" s="97">
        <v>0</v>
      </c>
      <c r="AJ13" s="97">
        <v>0</v>
      </c>
      <c r="AK13" s="97">
        <v>489</v>
      </c>
      <c r="AL13" s="96">
        <v>0</v>
      </c>
      <c r="AM13" s="97">
        <v>0</v>
      </c>
      <c r="AN13" s="96">
        <v>0</v>
      </c>
      <c r="AO13" s="96">
        <v>6689</v>
      </c>
      <c r="AP13" s="98">
        <f t="shared" ref="AP13:AP48" si="5">IF(AO13=0,0,AN13/AO13)</f>
        <v>0</v>
      </c>
      <c r="AQ13" s="96">
        <v>0</v>
      </c>
      <c r="AR13" s="96">
        <v>12315</v>
      </c>
      <c r="AS13" s="96">
        <v>0</v>
      </c>
      <c r="AT13" s="96">
        <v>0</v>
      </c>
      <c r="AU13" s="96">
        <v>9799</v>
      </c>
      <c r="AV13" s="96">
        <v>0</v>
      </c>
      <c r="AW13" s="96">
        <v>0</v>
      </c>
      <c r="AX13" s="96">
        <v>0</v>
      </c>
      <c r="AY13" s="99">
        <v>12</v>
      </c>
      <c r="AZ13" s="99">
        <v>1</v>
      </c>
      <c r="BA13" s="99">
        <v>0</v>
      </c>
      <c r="BB13" s="99">
        <v>0</v>
      </c>
      <c r="BC13" s="99">
        <v>-3</v>
      </c>
      <c r="BD13" s="99">
        <v>-2</v>
      </c>
      <c r="BE13" s="99">
        <v>0</v>
      </c>
      <c r="BF13" s="100">
        <f>SUM(AY13:BE13)</f>
        <v>8</v>
      </c>
      <c r="BG13" s="96">
        <v>9</v>
      </c>
      <c r="BH13" s="96">
        <v>0</v>
      </c>
      <c r="BI13" s="96">
        <v>0</v>
      </c>
      <c r="BJ13" s="97">
        <v>1</v>
      </c>
      <c r="BK13" s="97">
        <v>0</v>
      </c>
      <c r="BL13" s="97">
        <v>0</v>
      </c>
    </row>
    <row r="14" spans="1:227" s="27" customFormat="1" ht="15.6" x14ac:dyDescent="0.3">
      <c r="A14" s="33">
        <v>2</v>
      </c>
      <c r="B14" s="34" t="s">
        <v>146</v>
      </c>
      <c r="C14" s="34" t="s">
        <v>80</v>
      </c>
      <c r="D14" s="57" t="s">
        <v>176</v>
      </c>
      <c r="E14" s="57"/>
      <c r="F14" s="57" t="s">
        <v>177</v>
      </c>
      <c r="G14" s="35" t="s">
        <v>92</v>
      </c>
      <c r="H14" s="97">
        <v>1874605</v>
      </c>
      <c r="I14" s="97">
        <v>1874605</v>
      </c>
      <c r="J14" s="97">
        <v>9739</v>
      </c>
      <c r="K14" s="97">
        <v>1410933</v>
      </c>
      <c r="L14" s="97">
        <v>48529</v>
      </c>
      <c r="M14" s="97">
        <v>128310</v>
      </c>
      <c r="N14" s="97">
        <v>25184</v>
      </c>
      <c r="O14" s="97">
        <v>1775444</v>
      </c>
      <c r="P14" s="103">
        <v>0.71</v>
      </c>
      <c r="Q14" s="126" t="s">
        <v>249</v>
      </c>
      <c r="R14" s="126" t="s">
        <v>249</v>
      </c>
      <c r="S14" s="126" t="s">
        <v>249</v>
      </c>
      <c r="T14" s="126" t="s">
        <v>249</v>
      </c>
      <c r="U14" s="126" t="s">
        <v>249</v>
      </c>
      <c r="V14" s="119">
        <v>30977</v>
      </c>
      <c r="W14" s="119">
        <v>1156948</v>
      </c>
      <c r="X14" s="119">
        <v>686679</v>
      </c>
      <c r="Y14" s="120">
        <f>102744/1843628</f>
        <v>5.5729246897964234E-2</v>
      </c>
      <c r="Z14" s="117">
        <v>106174</v>
      </c>
      <c r="AA14" s="97">
        <v>0</v>
      </c>
      <c r="AB14" s="97">
        <v>15</v>
      </c>
      <c r="AC14" s="97">
        <v>2868</v>
      </c>
      <c r="AD14" s="97">
        <v>0</v>
      </c>
      <c r="AE14" s="97">
        <v>0</v>
      </c>
      <c r="AF14" s="97">
        <v>432</v>
      </c>
      <c r="AG14" s="97">
        <v>7950</v>
      </c>
      <c r="AH14" s="97">
        <v>1177</v>
      </c>
      <c r="AI14" s="97">
        <v>13289</v>
      </c>
      <c r="AJ14" s="97">
        <f>24+48+60</f>
        <v>132</v>
      </c>
      <c r="AK14" s="97">
        <v>1600</v>
      </c>
      <c r="AL14" s="97">
        <v>0</v>
      </c>
      <c r="AM14" s="97">
        <v>0</v>
      </c>
      <c r="AN14" s="97">
        <v>3420</v>
      </c>
      <c r="AO14" s="97">
        <v>28994</v>
      </c>
      <c r="AP14" s="101">
        <f t="shared" si="5"/>
        <v>0.11795543905635648</v>
      </c>
      <c r="AQ14" s="97">
        <v>0</v>
      </c>
      <c r="AR14" s="97">
        <v>92821</v>
      </c>
      <c r="AS14" s="97">
        <v>0</v>
      </c>
      <c r="AT14" s="97">
        <v>0</v>
      </c>
      <c r="AU14" s="97">
        <v>0</v>
      </c>
      <c r="AV14" s="97">
        <v>0</v>
      </c>
      <c r="AW14" s="97">
        <v>0</v>
      </c>
      <c r="AX14" s="97">
        <v>0</v>
      </c>
      <c r="AY14" s="102">
        <v>33</v>
      </c>
      <c r="AZ14" s="102">
        <v>20</v>
      </c>
      <c r="BA14" s="102">
        <v>0</v>
      </c>
      <c r="BB14" s="102">
        <v>0</v>
      </c>
      <c r="BC14" s="102">
        <v>-10</v>
      </c>
      <c r="BD14" s="102">
        <v>-6</v>
      </c>
      <c r="BE14" s="102">
        <v>0</v>
      </c>
      <c r="BF14" s="100">
        <f t="shared" ref="BF14:BF48" si="6">SUM(AY14:BE14)</f>
        <v>37</v>
      </c>
      <c r="BG14" s="97">
        <v>0</v>
      </c>
      <c r="BH14" s="97">
        <v>0</v>
      </c>
      <c r="BI14" s="97">
        <v>1</v>
      </c>
      <c r="BJ14" s="97">
        <v>1</v>
      </c>
      <c r="BK14" s="97">
        <v>0</v>
      </c>
      <c r="BL14" s="97">
        <v>1</v>
      </c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</row>
    <row r="15" spans="1:227" s="27" customFormat="1" ht="15.6" x14ac:dyDescent="0.3">
      <c r="A15" s="33">
        <v>5</v>
      </c>
      <c r="B15" s="34" t="s">
        <v>147</v>
      </c>
      <c r="C15" s="34" t="s">
        <v>65</v>
      </c>
      <c r="D15" s="57" t="s">
        <v>178</v>
      </c>
      <c r="E15" s="57"/>
      <c r="F15" s="57" t="s">
        <v>179</v>
      </c>
      <c r="G15" s="35" t="s">
        <v>85</v>
      </c>
      <c r="H15" s="125">
        <v>1326059</v>
      </c>
      <c r="I15" s="125">
        <v>1326059</v>
      </c>
      <c r="J15" s="125">
        <v>82758</v>
      </c>
      <c r="K15" s="125">
        <v>537061</v>
      </c>
      <c r="L15" s="126">
        <v>26556</v>
      </c>
      <c r="M15" s="126">
        <v>98812</v>
      </c>
      <c r="N15" s="126">
        <v>80131</v>
      </c>
      <c r="O15" s="125">
        <v>813300</v>
      </c>
      <c r="P15" s="127">
        <v>1</v>
      </c>
      <c r="Q15" s="128">
        <v>105898</v>
      </c>
      <c r="R15" s="125">
        <v>707402</v>
      </c>
      <c r="S15" s="125">
        <v>0</v>
      </c>
      <c r="T15" s="129">
        <v>9.9999999999999992E-2</v>
      </c>
      <c r="U15" s="125">
        <v>70740.2</v>
      </c>
      <c r="V15" s="125" t="s">
        <v>249</v>
      </c>
      <c r="W15" s="125" t="s">
        <v>249</v>
      </c>
      <c r="X15" s="125" t="s">
        <v>249</v>
      </c>
      <c r="Y15" s="125" t="s">
        <v>249</v>
      </c>
      <c r="Z15" s="125" t="s">
        <v>249</v>
      </c>
      <c r="AA15" s="125">
        <v>0</v>
      </c>
      <c r="AB15" s="125">
        <v>0</v>
      </c>
      <c r="AC15" s="125">
        <v>10400</v>
      </c>
      <c r="AD15" s="126">
        <v>1463</v>
      </c>
      <c r="AE15" s="126">
        <v>0</v>
      </c>
      <c r="AF15" s="126">
        <v>0</v>
      </c>
      <c r="AG15" s="126">
        <v>14000</v>
      </c>
      <c r="AH15" s="126">
        <v>706</v>
      </c>
      <c r="AI15" s="126">
        <v>2400</v>
      </c>
      <c r="AJ15" s="126">
        <v>1116</v>
      </c>
      <c r="AK15" s="126">
        <v>0</v>
      </c>
      <c r="AL15" s="125">
        <v>0</v>
      </c>
      <c r="AM15" s="126">
        <v>0</v>
      </c>
      <c r="AN15" s="125">
        <v>0</v>
      </c>
      <c r="AO15" s="125">
        <v>35196</v>
      </c>
      <c r="AP15" s="136">
        <f t="shared" si="5"/>
        <v>0</v>
      </c>
      <c r="AQ15" s="131">
        <v>0</v>
      </c>
      <c r="AR15" s="131">
        <v>35545</v>
      </c>
      <c r="AS15" s="131">
        <v>0</v>
      </c>
      <c r="AT15" s="131">
        <v>0</v>
      </c>
      <c r="AU15" s="131">
        <v>20449</v>
      </c>
      <c r="AV15" s="131">
        <v>2851</v>
      </c>
      <c r="AW15" s="131">
        <v>0</v>
      </c>
      <c r="AX15" s="131">
        <v>0</v>
      </c>
      <c r="AY15" s="131">
        <v>10</v>
      </c>
      <c r="AZ15" s="131">
        <v>10</v>
      </c>
      <c r="BA15" s="131">
        <v>0</v>
      </c>
      <c r="BB15" s="131">
        <v>0</v>
      </c>
      <c r="BC15" s="131">
        <v>-1</v>
      </c>
      <c r="BD15" s="131">
        <v>-6</v>
      </c>
      <c r="BE15" s="131">
        <v>0</v>
      </c>
      <c r="BF15" s="137">
        <f t="shared" si="6"/>
        <v>13</v>
      </c>
      <c r="BG15" s="131">
        <v>1</v>
      </c>
      <c r="BH15" s="131">
        <v>0</v>
      </c>
      <c r="BI15" s="131">
        <v>0</v>
      </c>
      <c r="BJ15" s="132">
        <v>5</v>
      </c>
      <c r="BK15" s="132">
        <v>0</v>
      </c>
      <c r="BL15" s="132">
        <v>1</v>
      </c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</row>
    <row r="16" spans="1:227" s="28" customFormat="1" ht="15.6" x14ac:dyDescent="0.3">
      <c r="A16" s="33">
        <v>6</v>
      </c>
      <c r="B16" s="34" t="s">
        <v>229</v>
      </c>
      <c r="C16" s="34" t="s">
        <v>232</v>
      </c>
      <c r="D16" s="57" t="s">
        <v>180</v>
      </c>
      <c r="E16" s="57"/>
      <c r="F16" s="57" t="s">
        <v>208</v>
      </c>
      <c r="G16" s="35" t="s">
        <v>130</v>
      </c>
      <c r="H16" s="126">
        <v>1721685.22</v>
      </c>
      <c r="I16" s="126">
        <v>1721794.62</v>
      </c>
      <c r="J16" s="126">
        <v>233345.66</v>
      </c>
      <c r="K16" s="126">
        <v>1113906.8899999999</v>
      </c>
      <c r="L16" s="126">
        <v>64678.64</v>
      </c>
      <c r="M16" s="126">
        <v>104610.81</v>
      </c>
      <c r="N16" s="126">
        <v>20757.78</v>
      </c>
      <c r="O16" s="126">
        <v>1402425.71</v>
      </c>
      <c r="P16" s="140">
        <v>2.0318058148915301</v>
      </c>
      <c r="Q16" s="126">
        <v>0</v>
      </c>
      <c r="R16" s="126">
        <v>543563.23</v>
      </c>
      <c r="S16" s="126">
        <v>205417.63</v>
      </c>
      <c r="T16" s="141">
        <v>8.080160005690934E-2</v>
      </c>
      <c r="U16" s="126">
        <v>60518.891900000002</v>
      </c>
      <c r="V16" s="126" t="s">
        <v>249</v>
      </c>
      <c r="W16" s="126" t="s">
        <v>249</v>
      </c>
      <c r="X16" s="126" t="s">
        <v>249</v>
      </c>
      <c r="Y16" s="126" t="s">
        <v>249</v>
      </c>
      <c r="Z16" s="126" t="s">
        <v>249</v>
      </c>
      <c r="AA16" s="126">
        <v>0</v>
      </c>
      <c r="AB16" s="126">
        <v>140.08000000000001</v>
      </c>
      <c r="AC16" s="126">
        <v>0</v>
      </c>
      <c r="AD16" s="126">
        <v>0</v>
      </c>
      <c r="AE16" s="126">
        <v>0</v>
      </c>
      <c r="AF16" s="126">
        <v>0</v>
      </c>
      <c r="AG16" s="126">
        <v>10000</v>
      </c>
      <c r="AH16" s="126">
        <v>5488.32</v>
      </c>
      <c r="AI16" s="126">
        <v>3600</v>
      </c>
      <c r="AJ16" s="126">
        <v>3820.46</v>
      </c>
      <c r="AK16" s="126">
        <v>0</v>
      </c>
      <c r="AL16" s="126">
        <v>0</v>
      </c>
      <c r="AM16" s="126">
        <v>5145.8900000000003</v>
      </c>
      <c r="AN16" s="126">
        <v>0</v>
      </c>
      <c r="AO16" s="126">
        <v>29589.02</v>
      </c>
      <c r="AP16" s="136">
        <f t="shared" si="5"/>
        <v>0</v>
      </c>
      <c r="AQ16" s="132">
        <v>0</v>
      </c>
      <c r="AR16" s="132">
        <v>74506.8</v>
      </c>
      <c r="AS16" s="132">
        <v>1.9999999931314999E-3</v>
      </c>
      <c r="AT16" s="132">
        <v>89.82</v>
      </c>
      <c r="AU16" s="132">
        <v>13247.17</v>
      </c>
      <c r="AV16" s="132">
        <v>0</v>
      </c>
      <c r="AW16" s="132">
        <v>0</v>
      </c>
      <c r="AX16" s="132">
        <v>0</v>
      </c>
      <c r="AY16" s="132">
        <v>24</v>
      </c>
      <c r="AZ16" s="132">
        <v>7</v>
      </c>
      <c r="BA16" s="132">
        <v>0</v>
      </c>
      <c r="BB16" s="132">
        <v>-1</v>
      </c>
      <c r="BC16" s="132">
        <v>-1</v>
      </c>
      <c r="BD16" s="132">
        <v>-1</v>
      </c>
      <c r="BE16" s="132">
        <v>0</v>
      </c>
      <c r="BF16" s="142">
        <f t="shared" si="6"/>
        <v>28</v>
      </c>
      <c r="BG16" s="132">
        <v>0</v>
      </c>
      <c r="BH16" s="132">
        <v>0</v>
      </c>
      <c r="BI16" s="132">
        <v>0</v>
      </c>
      <c r="BJ16" s="132">
        <v>1</v>
      </c>
      <c r="BK16" s="132">
        <v>0</v>
      </c>
      <c r="BL16" s="132">
        <v>0</v>
      </c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</row>
    <row r="17" spans="1:227" s="27" customFormat="1" ht="15.6" x14ac:dyDescent="0.3">
      <c r="A17" s="33">
        <v>7</v>
      </c>
      <c r="B17" s="34" t="s">
        <v>148</v>
      </c>
      <c r="C17" s="34" t="s">
        <v>61</v>
      </c>
      <c r="D17" s="57" t="s">
        <v>181</v>
      </c>
      <c r="E17" s="57"/>
      <c r="F17" s="57" t="s">
        <v>182</v>
      </c>
      <c r="G17" s="35" t="s">
        <v>130</v>
      </c>
      <c r="H17" s="126">
        <v>50167.02</v>
      </c>
      <c r="I17" s="126">
        <v>50167.18</v>
      </c>
      <c r="J17" s="126">
        <v>0</v>
      </c>
      <c r="K17" s="126">
        <v>31479.41</v>
      </c>
      <c r="L17" s="126">
        <v>0</v>
      </c>
      <c r="M17" s="126">
        <v>15175.93</v>
      </c>
      <c r="N17" s="126">
        <v>0</v>
      </c>
      <c r="O17" s="126">
        <v>50167.02</v>
      </c>
      <c r="P17" s="140">
        <v>0</v>
      </c>
      <c r="Q17" s="126" t="s">
        <v>249</v>
      </c>
      <c r="R17" s="126" t="s">
        <v>249</v>
      </c>
      <c r="S17" s="126" t="s">
        <v>249</v>
      </c>
      <c r="T17" s="126" t="s">
        <v>249</v>
      </c>
      <c r="U17" s="126" t="s">
        <v>249</v>
      </c>
      <c r="V17" s="126">
        <v>0</v>
      </c>
      <c r="W17" s="126">
        <v>50167.02</v>
      </c>
      <c r="X17" s="126">
        <v>0</v>
      </c>
      <c r="Y17" s="141">
        <v>7.0000000000000007E-2</v>
      </c>
      <c r="Z17" s="126">
        <v>3511.6813999999999</v>
      </c>
      <c r="AA17" s="126">
        <v>0</v>
      </c>
      <c r="AB17" s="126">
        <v>0.85</v>
      </c>
      <c r="AC17" s="126">
        <v>0</v>
      </c>
      <c r="AD17" s="126">
        <v>0</v>
      </c>
      <c r="AE17" s="126">
        <v>0</v>
      </c>
      <c r="AF17" s="126">
        <v>0</v>
      </c>
      <c r="AG17" s="126">
        <v>0</v>
      </c>
      <c r="AH17" s="126">
        <v>0</v>
      </c>
      <c r="AI17" s="126">
        <v>0</v>
      </c>
      <c r="AJ17" s="126">
        <v>167.46</v>
      </c>
      <c r="AK17" s="126">
        <v>100</v>
      </c>
      <c r="AL17" s="126">
        <v>0</v>
      </c>
      <c r="AM17" s="126">
        <v>0</v>
      </c>
      <c r="AN17" s="126">
        <v>0</v>
      </c>
      <c r="AO17" s="126">
        <v>2937.59</v>
      </c>
      <c r="AP17" s="136">
        <f t="shared" si="5"/>
        <v>0</v>
      </c>
      <c r="AQ17" s="132">
        <v>0</v>
      </c>
      <c r="AR17" s="132">
        <v>2508.36</v>
      </c>
      <c r="AS17" s="132">
        <v>9.0000000000145502E-3</v>
      </c>
      <c r="AT17" s="132">
        <v>0</v>
      </c>
      <c r="AU17" s="132">
        <v>6979.8</v>
      </c>
      <c r="AV17" s="132">
        <v>0</v>
      </c>
      <c r="AW17" s="132">
        <v>0</v>
      </c>
      <c r="AX17" s="132">
        <v>0</v>
      </c>
      <c r="AY17" s="132">
        <v>2</v>
      </c>
      <c r="AZ17" s="132">
        <v>0</v>
      </c>
      <c r="BA17" s="132">
        <v>0</v>
      </c>
      <c r="BB17" s="132">
        <v>0</v>
      </c>
      <c r="BC17" s="132">
        <v>0</v>
      </c>
      <c r="BD17" s="132">
        <v>-1</v>
      </c>
      <c r="BE17" s="132">
        <v>0</v>
      </c>
      <c r="BF17" s="142">
        <f t="shared" si="6"/>
        <v>1</v>
      </c>
      <c r="BG17" s="132">
        <v>0</v>
      </c>
      <c r="BH17" s="132">
        <v>0</v>
      </c>
      <c r="BI17" s="132">
        <v>1</v>
      </c>
      <c r="BJ17" s="132">
        <v>0</v>
      </c>
      <c r="BK17" s="132">
        <v>0</v>
      </c>
      <c r="BL17" s="132">
        <v>0</v>
      </c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</row>
    <row r="18" spans="1:227" s="27" customFormat="1" ht="15.6" x14ac:dyDescent="0.3">
      <c r="A18" s="33">
        <v>7</v>
      </c>
      <c r="B18" s="34" t="s">
        <v>149</v>
      </c>
      <c r="C18" s="34" t="s">
        <v>81</v>
      </c>
      <c r="D18" s="57" t="s">
        <v>183</v>
      </c>
      <c r="E18" s="57"/>
      <c r="F18" s="57" t="s">
        <v>184</v>
      </c>
      <c r="G18" s="35" t="s">
        <v>130</v>
      </c>
      <c r="H18" s="126">
        <v>1120076</v>
      </c>
      <c r="I18" s="126">
        <v>1120293</v>
      </c>
      <c r="J18" s="126">
        <v>168135</v>
      </c>
      <c r="K18" s="126">
        <v>774106</v>
      </c>
      <c r="L18" s="126">
        <v>0</v>
      </c>
      <c r="M18" s="126">
        <v>74790</v>
      </c>
      <c r="N18" s="126">
        <v>0</v>
      </c>
      <c r="O18" s="126">
        <v>909184</v>
      </c>
      <c r="P18" s="140">
        <v>1</v>
      </c>
      <c r="Q18" s="126">
        <v>0</v>
      </c>
      <c r="R18" s="126">
        <v>183957</v>
      </c>
      <c r="S18" s="126">
        <v>413414</v>
      </c>
      <c r="T18" s="141">
        <v>5.155610165207216E-2</v>
      </c>
      <c r="U18" s="126">
        <v>60288.12</v>
      </c>
      <c r="V18" s="126" t="s">
        <v>249</v>
      </c>
      <c r="W18" s="126" t="s">
        <v>249</v>
      </c>
      <c r="X18" s="126" t="s">
        <v>249</v>
      </c>
      <c r="Y18" s="126" t="s">
        <v>249</v>
      </c>
      <c r="Z18" s="126" t="s">
        <v>249</v>
      </c>
      <c r="AA18" s="126">
        <v>0</v>
      </c>
      <c r="AB18" s="126">
        <v>223</v>
      </c>
      <c r="AC18" s="126">
        <v>20040</v>
      </c>
      <c r="AD18" s="126">
        <v>1614</v>
      </c>
      <c r="AE18" s="126">
        <v>0</v>
      </c>
      <c r="AF18" s="126">
        <v>0</v>
      </c>
      <c r="AG18" s="126">
        <v>13077</v>
      </c>
      <c r="AH18" s="126">
        <v>0</v>
      </c>
      <c r="AI18" s="126">
        <v>114</v>
      </c>
      <c r="AJ18" s="126">
        <v>2731</v>
      </c>
      <c r="AK18" s="126">
        <v>0</v>
      </c>
      <c r="AL18" s="126">
        <v>0</v>
      </c>
      <c r="AM18" s="126">
        <v>0</v>
      </c>
      <c r="AN18" s="126">
        <v>0</v>
      </c>
      <c r="AO18" s="126">
        <v>41605</v>
      </c>
      <c r="AP18" s="136">
        <f t="shared" si="5"/>
        <v>0</v>
      </c>
      <c r="AQ18" s="132">
        <v>0</v>
      </c>
      <c r="AR18" s="132">
        <v>17664</v>
      </c>
      <c r="AS18" s="132">
        <v>0</v>
      </c>
      <c r="AT18" s="132">
        <v>0</v>
      </c>
      <c r="AU18" s="132">
        <v>2046</v>
      </c>
      <c r="AV18" s="132">
        <v>0</v>
      </c>
      <c r="AW18" s="132">
        <v>0</v>
      </c>
      <c r="AX18" s="132">
        <v>0</v>
      </c>
      <c r="AY18" s="132">
        <v>16</v>
      </c>
      <c r="AZ18" s="132">
        <v>0</v>
      </c>
      <c r="BA18" s="132">
        <v>0</v>
      </c>
      <c r="BB18" s="132">
        <v>0</v>
      </c>
      <c r="BC18" s="132">
        <v>0</v>
      </c>
      <c r="BD18" s="132">
        <v>-6</v>
      </c>
      <c r="BE18" s="132">
        <v>0</v>
      </c>
      <c r="BF18" s="142">
        <f t="shared" si="6"/>
        <v>10</v>
      </c>
      <c r="BG18" s="132">
        <v>10</v>
      </c>
      <c r="BH18" s="132">
        <v>0</v>
      </c>
      <c r="BI18" s="132">
        <v>0</v>
      </c>
      <c r="BJ18" s="132">
        <v>3</v>
      </c>
      <c r="BK18" s="132">
        <v>3</v>
      </c>
      <c r="BL18" s="132">
        <v>0</v>
      </c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</row>
    <row r="19" spans="1:227" s="27" customFormat="1" ht="15.6" x14ac:dyDescent="0.3">
      <c r="A19" s="33">
        <v>7</v>
      </c>
      <c r="B19" s="34" t="s">
        <v>150</v>
      </c>
      <c r="C19" s="34" t="s">
        <v>230</v>
      </c>
      <c r="D19" s="57" t="s">
        <v>185</v>
      </c>
      <c r="E19" s="57"/>
      <c r="F19" s="57" t="s">
        <v>182</v>
      </c>
      <c r="G19" s="35" t="s">
        <v>130</v>
      </c>
      <c r="H19" s="125">
        <v>0</v>
      </c>
      <c r="I19" s="125">
        <v>0</v>
      </c>
      <c r="J19" s="125">
        <v>0</v>
      </c>
      <c r="K19" s="125">
        <v>0</v>
      </c>
      <c r="L19" s="126">
        <v>0</v>
      </c>
      <c r="M19" s="126">
        <v>0</v>
      </c>
      <c r="N19" s="126">
        <v>0</v>
      </c>
      <c r="O19" s="125">
        <v>0</v>
      </c>
      <c r="P19" s="127">
        <v>1</v>
      </c>
      <c r="Q19" s="126" t="s">
        <v>249</v>
      </c>
      <c r="R19" s="126" t="s">
        <v>249</v>
      </c>
      <c r="S19" s="126" t="s">
        <v>249</v>
      </c>
      <c r="T19" s="126" t="s">
        <v>249</v>
      </c>
      <c r="U19" s="126" t="s">
        <v>249</v>
      </c>
      <c r="V19" s="125">
        <v>0</v>
      </c>
      <c r="W19" s="125">
        <v>0</v>
      </c>
      <c r="X19" s="125">
        <v>0</v>
      </c>
      <c r="Y19" s="129">
        <v>0</v>
      </c>
      <c r="Z19" s="125">
        <v>0</v>
      </c>
      <c r="AA19" s="125">
        <v>0</v>
      </c>
      <c r="AB19" s="125">
        <v>0</v>
      </c>
      <c r="AC19" s="125">
        <v>0</v>
      </c>
      <c r="AD19" s="126">
        <v>0</v>
      </c>
      <c r="AE19" s="126">
        <v>0</v>
      </c>
      <c r="AF19" s="126">
        <v>0</v>
      </c>
      <c r="AG19" s="126">
        <v>0</v>
      </c>
      <c r="AH19" s="126">
        <v>0</v>
      </c>
      <c r="AI19" s="126">
        <v>0</v>
      </c>
      <c r="AJ19" s="126">
        <v>0</v>
      </c>
      <c r="AK19" s="126">
        <v>0</v>
      </c>
      <c r="AL19" s="125">
        <v>0</v>
      </c>
      <c r="AM19" s="126">
        <v>0</v>
      </c>
      <c r="AN19" s="125">
        <v>0</v>
      </c>
      <c r="AO19" s="125">
        <v>931</v>
      </c>
      <c r="AP19" s="136">
        <f t="shared" si="5"/>
        <v>0</v>
      </c>
      <c r="AQ19" s="131">
        <v>0</v>
      </c>
      <c r="AR19" s="131">
        <v>0</v>
      </c>
      <c r="AS19" s="131">
        <v>0</v>
      </c>
      <c r="AT19" s="131">
        <v>0</v>
      </c>
      <c r="AU19" s="131">
        <v>8579</v>
      </c>
      <c r="AV19" s="131">
        <v>0</v>
      </c>
      <c r="AW19" s="131">
        <v>0</v>
      </c>
      <c r="AX19" s="131">
        <v>0</v>
      </c>
      <c r="AY19" s="131">
        <v>1</v>
      </c>
      <c r="AZ19" s="131">
        <v>0</v>
      </c>
      <c r="BA19" s="131">
        <v>0</v>
      </c>
      <c r="BB19" s="131">
        <v>0</v>
      </c>
      <c r="BC19" s="131">
        <v>0</v>
      </c>
      <c r="BD19" s="131">
        <v>0</v>
      </c>
      <c r="BE19" s="131">
        <v>0</v>
      </c>
      <c r="BF19" s="137">
        <f t="shared" si="6"/>
        <v>1</v>
      </c>
      <c r="BG19" s="131">
        <v>0</v>
      </c>
      <c r="BH19" s="131">
        <v>0</v>
      </c>
      <c r="BI19" s="131">
        <v>0</v>
      </c>
      <c r="BJ19" s="132">
        <v>0</v>
      </c>
      <c r="BK19" s="132">
        <v>0</v>
      </c>
      <c r="BL19" s="132">
        <v>0</v>
      </c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</row>
    <row r="20" spans="1:227" s="93" customFormat="1" ht="15.6" x14ac:dyDescent="0.3">
      <c r="A20" s="89">
        <v>8</v>
      </c>
      <c r="B20" s="90" t="s">
        <v>151</v>
      </c>
      <c r="C20" s="90" t="s">
        <v>67</v>
      </c>
      <c r="D20" s="57" t="s">
        <v>186</v>
      </c>
      <c r="E20" s="57"/>
      <c r="F20" s="57" t="s">
        <v>187</v>
      </c>
      <c r="G20" s="36" t="s">
        <v>123</v>
      </c>
      <c r="H20" s="126">
        <v>444212.63</v>
      </c>
      <c r="I20" s="126">
        <v>444232.65</v>
      </c>
      <c r="J20" s="126">
        <v>2113.7399999999998</v>
      </c>
      <c r="K20" s="126">
        <v>253622.78</v>
      </c>
      <c r="L20" s="126">
        <v>0</v>
      </c>
      <c r="M20" s="126">
        <v>149429.15</v>
      </c>
      <c r="N20" s="126">
        <v>10215.09</v>
      </c>
      <c r="O20" s="126">
        <v>442118.13</v>
      </c>
      <c r="P20" s="140">
        <v>0.01</v>
      </c>
      <c r="Q20" s="126" t="s">
        <v>249</v>
      </c>
      <c r="R20" s="126" t="s">
        <v>249</v>
      </c>
      <c r="S20" s="126" t="s">
        <v>249</v>
      </c>
      <c r="T20" s="126" t="s">
        <v>249</v>
      </c>
      <c r="U20" s="126" t="s">
        <v>249</v>
      </c>
      <c r="V20" s="126">
        <v>152.71000000002095</v>
      </c>
      <c r="W20" s="126">
        <v>444059.92</v>
      </c>
      <c r="X20" s="126">
        <v>0</v>
      </c>
      <c r="Y20" s="141">
        <v>6.5000000000000002E-2</v>
      </c>
      <c r="Z20" s="126">
        <v>28725.9748</v>
      </c>
      <c r="AA20" s="126">
        <v>0</v>
      </c>
      <c r="AB20" s="126">
        <v>43.22</v>
      </c>
      <c r="AC20" s="126">
        <v>4245</v>
      </c>
      <c r="AD20" s="126">
        <v>326</v>
      </c>
      <c r="AE20" s="126">
        <v>0</v>
      </c>
      <c r="AF20" s="126">
        <v>0</v>
      </c>
      <c r="AG20" s="126">
        <v>0</v>
      </c>
      <c r="AH20" s="126">
        <v>0</v>
      </c>
      <c r="AI20" s="126">
        <v>0</v>
      </c>
      <c r="AJ20" s="126">
        <v>0</v>
      </c>
      <c r="AK20" s="126">
        <v>0</v>
      </c>
      <c r="AL20" s="126">
        <v>0</v>
      </c>
      <c r="AM20" s="126">
        <v>0</v>
      </c>
      <c r="AN20" s="126">
        <v>0</v>
      </c>
      <c r="AO20" s="126">
        <v>4677</v>
      </c>
      <c r="AP20" s="136">
        <f t="shared" si="5"/>
        <v>0</v>
      </c>
      <c r="AQ20" s="132">
        <v>0</v>
      </c>
      <c r="AR20" s="132">
        <v>22211.63</v>
      </c>
      <c r="AS20" s="132">
        <v>106.6855</v>
      </c>
      <c r="AT20" s="132">
        <v>0</v>
      </c>
      <c r="AU20" s="132">
        <v>7325.71</v>
      </c>
      <c r="AV20" s="132">
        <v>0</v>
      </c>
      <c r="AW20" s="132">
        <v>0</v>
      </c>
      <c r="AX20" s="132">
        <v>0</v>
      </c>
      <c r="AY20" s="132">
        <v>9</v>
      </c>
      <c r="AZ20" s="132">
        <v>0</v>
      </c>
      <c r="BA20" s="132">
        <v>-1</v>
      </c>
      <c r="BB20" s="132">
        <v>0</v>
      </c>
      <c r="BC20" s="132">
        <v>0</v>
      </c>
      <c r="BD20" s="132">
        <v>-1</v>
      </c>
      <c r="BE20" s="132">
        <v>0</v>
      </c>
      <c r="BF20" s="142">
        <f t="shared" si="6"/>
        <v>7</v>
      </c>
      <c r="BG20" s="132">
        <v>1</v>
      </c>
      <c r="BH20" s="132">
        <v>1</v>
      </c>
      <c r="BI20" s="132">
        <v>0</v>
      </c>
      <c r="BJ20" s="132">
        <v>0</v>
      </c>
      <c r="BK20" s="132">
        <v>0</v>
      </c>
      <c r="BL20" s="132">
        <v>0</v>
      </c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</row>
    <row r="21" spans="1:227" s="27" customFormat="1" ht="15.6" x14ac:dyDescent="0.3">
      <c r="A21" s="33">
        <v>8</v>
      </c>
      <c r="B21" s="104" t="s">
        <v>245</v>
      </c>
      <c r="C21" s="104" t="s">
        <v>231</v>
      </c>
      <c r="D21" s="57" t="s">
        <v>188</v>
      </c>
      <c r="E21" s="57"/>
      <c r="F21" s="57" t="s">
        <v>189</v>
      </c>
      <c r="G21" s="35" t="s">
        <v>123</v>
      </c>
      <c r="H21" s="126">
        <v>473348.08</v>
      </c>
      <c r="I21" s="126">
        <v>473348.08</v>
      </c>
      <c r="J21" s="126">
        <v>1967.5</v>
      </c>
      <c r="K21" s="126">
        <v>355493.89</v>
      </c>
      <c r="L21" s="126">
        <v>17266.34</v>
      </c>
      <c r="M21" s="126">
        <v>50643.8</v>
      </c>
      <c r="N21" s="126">
        <v>19831.38</v>
      </c>
      <c r="O21" s="126">
        <v>470328.59</v>
      </c>
      <c r="P21" s="140">
        <v>1</v>
      </c>
      <c r="Q21" s="126">
        <v>0</v>
      </c>
      <c r="R21" s="126">
        <v>470328.59</v>
      </c>
      <c r="S21" s="126">
        <v>0</v>
      </c>
      <c r="T21" s="141">
        <v>5.7000000000000002E-2</v>
      </c>
      <c r="U21" s="126">
        <v>26818.179599999999</v>
      </c>
      <c r="V21" s="126" t="s">
        <v>249</v>
      </c>
      <c r="W21" s="126" t="s">
        <v>249</v>
      </c>
      <c r="X21" s="126" t="s">
        <v>249</v>
      </c>
      <c r="Y21" s="126" t="s">
        <v>249</v>
      </c>
      <c r="Z21" s="126" t="s">
        <v>249</v>
      </c>
      <c r="AA21" s="126">
        <v>0</v>
      </c>
      <c r="AB21" s="126">
        <v>0</v>
      </c>
      <c r="AC21" s="126">
        <v>0</v>
      </c>
      <c r="AD21" s="126">
        <v>0</v>
      </c>
      <c r="AE21" s="126">
        <v>0</v>
      </c>
      <c r="AF21" s="126">
        <v>0</v>
      </c>
      <c r="AG21" s="126">
        <v>0</v>
      </c>
      <c r="AH21" s="126">
        <v>0</v>
      </c>
      <c r="AI21" s="126">
        <v>0</v>
      </c>
      <c r="AJ21" s="126">
        <v>0</v>
      </c>
      <c r="AK21" s="126">
        <v>0</v>
      </c>
      <c r="AL21" s="126">
        <v>0</v>
      </c>
      <c r="AM21" s="126">
        <v>0</v>
      </c>
      <c r="AN21" s="126">
        <v>0</v>
      </c>
      <c r="AO21" s="126">
        <v>5763.42</v>
      </c>
      <c r="AP21" s="136">
        <f t="shared" si="5"/>
        <v>0</v>
      </c>
      <c r="AQ21" s="132">
        <v>0</v>
      </c>
      <c r="AR21" s="132">
        <v>23667.4</v>
      </c>
      <c r="AS21" s="132">
        <v>0</v>
      </c>
      <c r="AT21" s="132">
        <v>0</v>
      </c>
      <c r="AU21" s="132">
        <v>2488.52</v>
      </c>
      <c r="AV21" s="132">
        <v>0</v>
      </c>
      <c r="AW21" s="132">
        <v>0</v>
      </c>
      <c r="AX21" s="132">
        <v>0</v>
      </c>
      <c r="AY21" s="132">
        <v>27</v>
      </c>
      <c r="AZ21" s="132">
        <v>10</v>
      </c>
      <c r="BA21" s="132">
        <v>0</v>
      </c>
      <c r="BB21" s="132">
        <v>-2</v>
      </c>
      <c r="BC21" s="132">
        <v>-3</v>
      </c>
      <c r="BD21" s="132">
        <v>-2</v>
      </c>
      <c r="BE21" s="132">
        <v>0</v>
      </c>
      <c r="BF21" s="142">
        <f t="shared" si="6"/>
        <v>30</v>
      </c>
      <c r="BG21" s="132">
        <v>2</v>
      </c>
      <c r="BH21" s="132">
        <v>0</v>
      </c>
      <c r="BI21" s="132">
        <v>0</v>
      </c>
      <c r="BJ21" s="132">
        <v>1</v>
      </c>
      <c r="BK21" s="132">
        <v>0</v>
      </c>
      <c r="BL21" s="132">
        <v>1</v>
      </c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</row>
    <row r="22" spans="1:227" s="73" customFormat="1" ht="15.6" x14ac:dyDescent="0.3">
      <c r="A22" s="69">
        <v>9</v>
      </c>
      <c r="B22" s="70" t="s">
        <v>248</v>
      </c>
      <c r="C22" s="70" t="s">
        <v>75</v>
      </c>
      <c r="D22" s="71" t="s">
        <v>190</v>
      </c>
      <c r="E22" s="71"/>
      <c r="F22" s="71" t="s">
        <v>182</v>
      </c>
      <c r="G22" s="87" t="s">
        <v>82</v>
      </c>
      <c r="H22" s="121">
        <v>339905</v>
      </c>
      <c r="I22" s="121">
        <v>354218</v>
      </c>
      <c r="J22" s="121">
        <v>11820</v>
      </c>
      <c r="K22" s="121">
        <v>168680</v>
      </c>
      <c r="L22" s="121">
        <v>1136</v>
      </c>
      <c r="M22" s="121">
        <v>121482</v>
      </c>
      <c r="N22" s="121">
        <v>29659</v>
      </c>
      <c r="O22" s="121">
        <v>353598</v>
      </c>
      <c r="P22" s="130">
        <v>0</v>
      </c>
      <c r="Q22" s="112">
        <v>0</v>
      </c>
      <c r="R22" s="121">
        <v>353628</v>
      </c>
      <c r="S22" s="121">
        <v>0</v>
      </c>
      <c r="T22" s="122">
        <f>26522/353628</f>
        <v>7.4999717216962455E-2</v>
      </c>
      <c r="U22" s="111">
        <v>26520</v>
      </c>
      <c r="V22" s="111" t="s">
        <v>249</v>
      </c>
      <c r="W22" s="111" t="s">
        <v>249</v>
      </c>
      <c r="X22" s="111" t="s">
        <v>249</v>
      </c>
      <c r="Y22" s="111" t="s">
        <v>249</v>
      </c>
      <c r="Z22" s="111" t="s">
        <v>249</v>
      </c>
      <c r="AA22" s="121">
        <v>0</v>
      </c>
      <c r="AB22" s="121">
        <v>0</v>
      </c>
      <c r="AC22" s="121">
        <v>0</v>
      </c>
      <c r="AD22" s="121">
        <v>0</v>
      </c>
      <c r="AE22" s="121">
        <v>0</v>
      </c>
      <c r="AF22" s="121">
        <v>2975</v>
      </c>
      <c r="AG22" s="121">
        <v>1369</v>
      </c>
      <c r="AH22" s="121">
        <v>356</v>
      </c>
      <c r="AI22" s="121">
        <v>0</v>
      </c>
      <c r="AJ22" s="121">
        <f>654+223+331</f>
        <v>1208</v>
      </c>
      <c r="AK22" s="121">
        <v>880</v>
      </c>
      <c r="AL22" s="121">
        <v>0</v>
      </c>
      <c r="AM22" s="121">
        <v>0</v>
      </c>
      <c r="AN22" s="121">
        <v>0</v>
      </c>
      <c r="AO22" s="121">
        <v>10361</v>
      </c>
      <c r="AP22" s="138">
        <f t="shared" si="5"/>
        <v>0</v>
      </c>
      <c r="AQ22" s="112">
        <v>0</v>
      </c>
      <c r="AR22" s="112">
        <v>17120</v>
      </c>
      <c r="AS22" s="131">
        <v>0</v>
      </c>
      <c r="AT22" s="131">
        <v>0</v>
      </c>
      <c r="AU22" s="112">
        <v>0</v>
      </c>
      <c r="AV22" s="112">
        <v>0</v>
      </c>
      <c r="AW22" s="112">
        <v>0</v>
      </c>
      <c r="AX22" s="112">
        <v>0</v>
      </c>
      <c r="AY22" s="112">
        <v>15</v>
      </c>
      <c r="AZ22" s="112">
        <v>0</v>
      </c>
      <c r="BA22" s="112">
        <v>-8</v>
      </c>
      <c r="BB22" s="112">
        <v>0</v>
      </c>
      <c r="BC22" s="112">
        <v>0</v>
      </c>
      <c r="BD22" s="112">
        <v>-7</v>
      </c>
      <c r="BE22" s="112">
        <v>0</v>
      </c>
      <c r="BF22" s="137">
        <f t="shared" si="6"/>
        <v>0</v>
      </c>
      <c r="BG22" s="121">
        <v>0</v>
      </c>
      <c r="BH22" s="121">
        <v>0</v>
      </c>
      <c r="BI22" s="121">
        <v>0</v>
      </c>
      <c r="BJ22" s="121">
        <v>0</v>
      </c>
      <c r="BK22" s="121">
        <v>0</v>
      </c>
      <c r="BL22" s="121">
        <v>0</v>
      </c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</row>
    <row r="23" spans="1:227" s="95" customFormat="1" ht="15.6" x14ac:dyDescent="0.3">
      <c r="A23" s="89">
        <v>9</v>
      </c>
      <c r="B23" s="90" t="s">
        <v>152</v>
      </c>
      <c r="C23" s="90" t="s">
        <v>122</v>
      </c>
      <c r="D23" s="57" t="s">
        <v>191</v>
      </c>
      <c r="E23" s="57"/>
      <c r="F23" s="57" t="s">
        <v>189</v>
      </c>
      <c r="G23" s="94" t="s">
        <v>82</v>
      </c>
      <c r="H23" s="132">
        <v>649210.96</v>
      </c>
      <c r="I23" s="132">
        <v>649810.96</v>
      </c>
      <c r="J23" s="132">
        <v>153163.29999999999</v>
      </c>
      <c r="K23" s="132">
        <v>358580.59</v>
      </c>
      <c r="L23" s="132">
        <v>4393.26</v>
      </c>
      <c r="M23" s="132">
        <v>50369.07</v>
      </c>
      <c r="N23" s="132">
        <v>46588.08</v>
      </c>
      <c r="O23" s="132">
        <v>486868.21</v>
      </c>
      <c r="P23" s="143">
        <v>0.8</v>
      </c>
      <c r="Q23" s="132">
        <v>689.75</v>
      </c>
      <c r="R23" s="132">
        <v>498951.6</v>
      </c>
      <c r="S23" s="132">
        <v>0</v>
      </c>
      <c r="T23" s="141">
        <v>5.3999999999999999E-2</v>
      </c>
      <c r="U23" s="132">
        <v>26937.206399999999</v>
      </c>
      <c r="V23" s="119" t="s">
        <v>249</v>
      </c>
      <c r="W23" s="119" t="s">
        <v>249</v>
      </c>
      <c r="X23" s="119" t="s">
        <v>249</v>
      </c>
      <c r="Y23" s="119" t="s">
        <v>249</v>
      </c>
      <c r="Z23" s="119" t="s">
        <v>249</v>
      </c>
      <c r="AA23" s="132">
        <v>12773.14</v>
      </c>
      <c r="AB23" s="132">
        <v>0</v>
      </c>
      <c r="AC23" s="132">
        <v>2636.24</v>
      </c>
      <c r="AD23" s="132">
        <v>213.39</v>
      </c>
      <c r="AE23" s="132">
        <v>542.91</v>
      </c>
      <c r="AF23" s="132">
        <v>289.23</v>
      </c>
      <c r="AG23" s="132">
        <v>0</v>
      </c>
      <c r="AH23" s="132">
        <v>658.81</v>
      </c>
      <c r="AI23" s="132">
        <v>0</v>
      </c>
      <c r="AJ23" s="132">
        <v>438.48</v>
      </c>
      <c r="AK23" s="132">
        <v>0</v>
      </c>
      <c r="AL23" s="132">
        <v>76</v>
      </c>
      <c r="AM23" s="132">
        <v>0</v>
      </c>
      <c r="AN23" s="132">
        <v>0</v>
      </c>
      <c r="AO23" s="132">
        <v>5318.03</v>
      </c>
      <c r="AP23" s="136">
        <f t="shared" si="5"/>
        <v>0</v>
      </c>
      <c r="AQ23" s="132">
        <v>0</v>
      </c>
      <c r="AR23" s="132">
        <v>25441.040000000001</v>
      </c>
      <c r="AS23" s="132">
        <v>0</v>
      </c>
      <c r="AT23" s="132">
        <v>0</v>
      </c>
      <c r="AU23" s="132">
        <v>3371.58</v>
      </c>
      <c r="AV23" s="132">
        <v>0</v>
      </c>
      <c r="AW23" s="132">
        <v>0</v>
      </c>
      <c r="AX23" s="132">
        <v>0</v>
      </c>
      <c r="AY23" s="132">
        <v>31</v>
      </c>
      <c r="AZ23" s="132">
        <v>9</v>
      </c>
      <c r="BA23" s="132">
        <v>0</v>
      </c>
      <c r="BB23" s="132">
        <v>-1</v>
      </c>
      <c r="BC23" s="132">
        <v>0</v>
      </c>
      <c r="BD23" s="132">
        <v>-4</v>
      </c>
      <c r="BE23" s="132">
        <v>0</v>
      </c>
      <c r="BF23" s="142">
        <f t="shared" si="6"/>
        <v>35</v>
      </c>
      <c r="BG23" s="132">
        <v>0</v>
      </c>
      <c r="BH23" s="132">
        <v>1</v>
      </c>
      <c r="BI23" s="132">
        <v>0</v>
      </c>
      <c r="BJ23" s="132">
        <v>2</v>
      </c>
      <c r="BK23" s="132">
        <v>0</v>
      </c>
      <c r="BL23" s="132">
        <v>1</v>
      </c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</row>
    <row r="24" spans="1:227" s="27" customFormat="1" ht="15.6" x14ac:dyDescent="0.3">
      <c r="A24" s="33">
        <v>9</v>
      </c>
      <c r="B24" s="34" t="s">
        <v>153</v>
      </c>
      <c r="C24" s="34" t="s">
        <v>59</v>
      </c>
      <c r="D24" s="57" t="s">
        <v>192</v>
      </c>
      <c r="E24" s="57"/>
      <c r="F24" s="57" t="s">
        <v>193</v>
      </c>
      <c r="G24" s="88" t="s">
        <v>94</v>
      </c>
      <c r="H24" s="132">
        <v>5840</v>
      </c>
      <c r="I24" s="132">
        <v>5842</v>
      </c>
      <c r="J24" s="132">
        <v>6542</v>
      </c>
      <c r="K24" s="132">
        <v>0</v>
      </c>
      <c r="L24" s="132">
        <v>0</v>
      </c>
      <c r="M24" s="132">
        <v>10991</v>
      </c>
      <c r="N24" s="132">
        <v>3000</v>
      </c>
      <c r="O24" s="132">
        <v>14684</v>
      </c>
      <c r="P24" s="143">
        <v>6.45</v>
      </c>
      <c r="Q24" s="126" t="s">
        <v>249</v>
      </c>
      <c r="R24" s="126" t="s">
        <v>249</v>
      </c>
      <c r="S24" s="126" t="s">
        <v>249</v>
      </c>
      <c r="T24" s="126" t="s">
        <v>249</v>
      </c>
      <c r="U24" s="126" t="s">
        <v>249</v>
      </c>
      <c r="V24" s="132">
        <v>0</v>
      </c>
      <c r="W24" s="132">
        <v>5840</v>
      </c>
      <c r="X24" s="132">
        <v>0</v>
      </c>
      <c r="Y24" s="141">
        <v>0.1</v>
      </c>
      <c r="Z24" s="132">
        <v>693</v>
      </c>
      <c r="AA24" s="132">
        <v>0</v>
      </c>
      <c r="AB24" s="132">
        <v>3</v>
      </c>
      <c r="AC24" s="132">
        <v>0</v>
      </c>
      <c r="AD24" s="132">
        <v>0</v>
      </c>
      <c r="AE24" s="132">
        <v>0</v>
      </c>
      <c r="AF24" s="132">
        <v>157</v>
      </c>
      <c r="AG24" s="132">
        <v>200</v>
      </c>
      <c r="AH24" s="132">
        <v>0</v>
      </c>
      <c r="AI24" s="132">
        <v>200</v>
      </c>
      <c r="AJ24" s="132">
        <v>30</v>
      </c>
      <c r="AK24" s="132">
        <v>0</v>
      </c>
      <c r="AL24" s="132">
        <v>0</v>
      </c>
      <c r="AM24" s="132">
        <v>0</v>
      </c>
      <c r="AN24" s="132">
        <v>0</v>
      </c>
      <c r="AO24" s="132">
        <v>607</v>
      </c>
      <c r="AP24" s="136">
        <f t="shared" si="5"/>
        <v>0</v>
      </c>
      <c r="AQ24" s="132">
        <v>0</v>
      </c>
      <c r="AR24" s="132">
        <v>0</v>
      </c>
      <c r="AS24" s="132">
        <v>0</v>
      </c>
      <c r="AT24" s="132">
        <v>0</v>
      </c>
      <c r="AU24" s="132">
        <v>568</v>
      </c>
      <c r="AV24" s="132">
        <v>0</v>
      </c>
      <c r="AW24" s="132">
        <v>0</v>
      </c>
      <c r="AX24" s="132">
        <v>0</v>
      </c>
      <c r="AY24" s="132">
        <v>3</v>
      </c>
      <c r="AZ24" s="132">
        <v>0</v>
      </c>
      <c r="BA24" s="132">
        <v>0</v>
      </c>
      <c r="BB24" s="132">
        <v>0</v>
      </c>
      <c r="BC24" s="132">
        <v>0</v>
      </c>
      <c r="BD24" s="132">
        <v>0</v>
      </c>
      <c r="BE24" s="132">
        <v>0</v>
      </c>
      <c r="BF24" s="142">
        <f t="shared" si="6"/>
        <v>3</v>
      </c>
      <c r="BG24" s="132">
        <v>0</v>
      </c>
      <c r="BH24" s="132">
        <v>1</v>
      </c>
      <c r="BI24" s="132">
        <v>0</v>
      </c>
      <c r="BJ24" s="132">
        <v>2</v>
      </c>
      <c r="BK24" s="132">
        <v>0</v>
      </c>
      <c r="BL24" s="132">
        <v>0</v>
      </c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</row>
    <row r="25" spans="1:227" s="93" customFormat="1" ht="15.6" x14ac:dyDescent="0.3">
      <c r="A25" s="89">
        <v>10</v>
      </c>
      <c r="B25" s="90" t="s">
        <v>154</v>
      </c>
      <c r="C25" s="90" t="s">
        <v>75</v>
      </c>
      <c r="D25" s="57" t="s">
        <v>194</v>
      </c>
      <c r="E25" s="57"/>
      <c r="F25" s="57" t="s">
        <v>193</v>
      </c>
      <c r="G25" s="94" t="s">
        <v>71</v>
      </c>
      <c r="H25" s="132">
        <v>763206.69</v>
      </c>
      <c r="I25" s="132">
        <v>799334.43</v>
      </c>
      <c r="J25" s="132">
        <v>69787</v>
      </c>
      <c r="K25" s="132">
        <v>525607.52</v>
      </c>
      <c r="L25" s="132">
        <v>6437.13</v>
      </c>
      <c r="M25" s="132">
        <v>9555.76</v>
      </c>
      <c r="N25" s="132">
        <v>59677.24</v>
      </c>
      <c r="O25" s="132">
        <v>706527.85</v>
      </c>
      <c r="P25" s="143">
        <v>1</v>
      </c>
      <c r="Q25" s="126" t="s">
        <v>249</v>
      </c>
      <c r="R25" s="126" t="s">
        <v>249</v>
      </c>
      <c r="S25" s="126" t="s">
        <v>249</v>
      </c>
      <c r="T25" s="126" t="s">
        <v>249</v>
      </c>
      <c r="U25" s="126" t="s">
        <v>249</v>
      </c>
      <c r="V25" s="132">
        <v>73247.099999999977</v>
      </c>
      <c r="W25" s="132">
        <v>545546.78</v>
      </c>
      <c r="X25" s="132">
        <v>144412.81</v>
      </c>
      <c r="Y25" s="141">
        <v>4.5813876288030145E-2</v>
      </c>
      <c r="Z25" s="132">
        <v>31647.723300000001</v>
      </c>
      <c r="AA25" s="132">
        <v>816522.33</v>
      </c>
      <c r="AB25" s="132">
        <v>54.91</v>
      </c>
      <c r="AC25" s="132">
        <v>0</v>
      </c>
      <c r="AD25" s="132">
        <v>0</v>
      </c>
      <c r="AE25" s="132">
        <v>0</v>
      </c>
      <c r="AF25" s="132">
        <v>0</v>
      </c>
      <c r="AG25" s="132">
        <v>0</v>
      </c>
      <c r="AH25" s="132">
        <v>0</v>
      </c>
      <c r="AI25" s="132">
        <v>0</v>
      </c>
      <c r="AJ25" s="132">
        <v>19.59</v>
      </c>
      <c r="AK25" s="132">
        <v>1096.6199999999999</v>
      </c>
      <c r="AL25" s="132">
        <v>0</v>
      </c>
      <c r="AM25" s="132">
        <v>0</v>
      </c>
      <c r="AN25" s="132">
        <v>0</v>
      </c>
      <c r="AO25" s="132">
        <v>8068.75</v>
      </c>
      <c r="AP25" s="139">
        <f t="shared" si="5"/>
        <v>0</v>
      </c>
      <c r="AQ25" s="132">
        <v>0</v>
      </c>
      <c r="AR25" s="132">
        <v>59707.88</v>
      </c>
      <c r="AS25" s="132">
        <v>0</v>
      </c>
      <c r="AT25" s="132">
        <v>0</v>
      </c>
      <c r="AU25" s="132">
        <v>7.2759576141834308E-12</v>
      </c>
      <c r="AV25" s="132">
        <v>0</v>
      </c>
      <c r="AW25" s="132">
        <v>0</v>
      </c>
      <c r="AX25" s="132">
        <v>0</v>
      </c>
      <c r="AY25" s="132">
        <v>14</v>
      </c>
      <c r="AZ25" s="132">
        <v>4</v>
      </c>
      <c r="BA25" s="132">
        <v>0</v>
      </c>
      <c r="BB25" s="132">
        <v>-3</v>
      </c>
      <c r="BC25" s="132">
        <v>-1</v>
      </c>
      <c r="BD25" s="132">
        <v>-1</v>
      </c>
      <c r="BE25" s="132">
        <v>0</v>
      </c>
      <c r="BF25" s="142">
        <f t="shared" si="6"/>
        <v>13</v>
      </c>
      <c r="BG25" s="132">
        <v>0</v>
      </c>
      <c r="BH25" s="132">
        <v>1</v>
      </c>
      <c r="BI25" s="132">
        <v>0</v>
      </c>
      <c r="BJ25" s="132">
        <v>0</v>
      </c>
      <c r="BK25" s="132">
        <v>0</v>
      </c>
      <c r="BL25" s="132">
        <v>0</v>
      </c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</row>
    <row r="26" spans="1:227" s="93" customFormat="1" ht="15.6" x14ac:dyDescent="0.3">
      <c r="A26" s="89">
        <v>10</v>
      </c>
      <c r="B26" s="90" t="s">
        <v>155</v>
      </c>
      <c r="C26" s="90" t="s">
        <v>98</v>
      </c>
      <c r="D26" s="57" t="s">
        <v>195</v>
      </c>
      <c r="E26" s="57"/>
      <c r="F26" s="57" t="s">
        <v>177</v>
      </c>
      <c r="G26" s="94" t="s">
        <v>71</v>
      </c>
      <c r="H26" s="132">
        <v>231819.8</v>
      </c>
      <c r="I26" s="132">
        <v>231819.8</v>
      </c>
      <c r="J26" s="132">
        <v>63647.54</v>
      </c>
      <c r="K26" s="132">
        <v>97949.69</v>
      </c>
      <c r="L26" s="132">
        <v>5533.34</v>
      </c>
      <c r="M26" s="132">
        <v>32832.379999999997</v>
      </c>
      <c r="N26" s="132">
        <v>10169.77</v>
      </c>
      <c r="O26" s="132">
        <v>162235.1</v>
      </c>
      <c r="P26" s="143">
        <v>0.27581551703278701</v>
      </c>
      <c r="Q26" s="126" t="s">
        <v>249</v>
      </c>
      <c r="R26" s="126" t="s">
        <v>249</v>
      </c>
      <c r="S26" s="126" t="s">
        <v>249</v>
      </c>
      <c r="T26" s="126" t="s">
        <v>249</v>
      </c>
      <c r="U26" s="126" t="s">
        <v>249</v>
      </c>
      <c r="V26" s="132">
        <v>0</v>
      </c>
      <c r="W26" s="132">
        <v>207740.79999999999</v>
      </c>
      <c r="X26" s="132">
        <v>24079</v>
      </c>
      <c r="Y26" s="141">
        <v>4.7922610579424194E-2</v>
      </c>
      <c r="Z26" s="132">
        <v>10865.34</v>
      </c>
      <c r="AA26" s="132">
        <v>92807.02</v>
      </c>
      <c r="AB26" s="132">
        <v>0</v>
      </c>
      <c r="AC26" s="132">
        <v>767</v>
      </c>
      <c r="AD26" s="132">
        <v>59</v>
      </c>
      <c r="AE26" s="132">
        <v>154</v>
      </c>
      <c r="AF26" s="132">
        <v>268</v>
      </c>
      <c r="AG26" s="132">
        <v>73</v>
      </c>
      <c r="AH26" s="132">
        <v>543.71</v>
      </c>
      <c r="AI26" s="132">
        <v>1000</v>
      </c>
      <c r="AJ26" s="132">
        <v>198.92000000000002</v>
      </c>
      <c r="AK26" s="132">
        <v>0</v>
      </c>
      <c r="AL26" s="132">
        <v>15</v>
      </c>
      <c r="AM26" s="132">
        <v>13</v>
      </c>
      <c r="AN26" s="132">
        <v>0</v>
      </c>
      <c r="AO26" s="132">
        <v>8773.7199999999993</v>
      </c>
      <c r="AP26" s="139">
        <f t="shared" si="5"/>
        <v>0</v>
      </c>
      <c r="AQ26" s="132">
        <v>0</v>
      </c>
      <c r="AR26" s="132">
        <v>6900</v>
      </c>
      <c r="AS26" s="132">
        <v>0</v>
      </c>
      <c r="AT26" s="132">
        <v>0</v>
      </c>
      <c r="AU26" s="132">
        <v>543.03999999999496</v>
      </c>
      <c r="AV26" s="132">
        <v>0</v>
      </c>
      <c r="AW26" s="132">
        <v>0</v>
      </c>
      <c r="AX26" s="132">
        <v>0</v>
      </c>
      <c r="AY26" s="132">
        <v>12</v>
      </c>
      <c r="AZ26" s="132">
        <v>0</v>
      </c>
      <c r="BA26" s="132">
        <v>0</v>
      </c>
      <c r="BB26" s="132">
        <v>0</v>
      </c>
      <c r="BC26" s="132">
        <v>0</v>
      </c>
      <c r="BD26" s="132">
        <v>0</v>
      </c>
      <c r="BE26" s="132">
        <v>0</v>
      </c>
      <c r="BF26" s="142">
        <f t="shared" si="6"/>
        <v>12</v>
      </c>
      <c r="BG26" s="132">
        <v>1</v>
      </c>
      <c r="BH26" s="132">
        <v>0</v>
      </c>
      <c r="BI26" s="132">
        <v>0</v>
      </c>
      <c r="BJ26" s="132">
        <v>0</v>
      </c>
      <c r="BK26" s="132">
        <v>0</v>
      </c>
      <c r="BL26" s="132">
        <v>0</v>
      </c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</row>
    <row r="27" spans="1:227" s="27" customFormat="1" ht="15.6" x14ac:dyDescent="0.3">
      <c r="A27" s="33">
        <v>10</v>
      </c>
      <c r="B27" s="34" t="s">
        <v>156</v>
      </c>
      <c r="C27" s="34" t="s">
        <v>83</v>
      </c>
      <c r="D27" s="57" t="s">
        <v>196</v>
      </c>
      <c r="E27" s="57"/>
      <c r="F27" s="57" t="s">
        <v>197</v>
      </c>
      <c r="G27" s="88" t="s">
        <v>70</v>
      </c>
      <c r="H27" s="132">
        <v>399555</v>
      </c>
      <c r="I27" s="132">
        <v>399577</v>
      </c>
      <c r="J27" s="132">
        <v>0</v>
      </c>
      <c r="K27" s="132">
        <v>4455</v>
      </c>
      <c r="L27" s="132">
        <v>0</v>
      </c>
      <c r="M27" s="132">
        <v>360937</v>
      </c>
      <c r="N27" s="132">
        <v>0</v>
      </c>
      <c r="O27" s="132">
        <v>377004</v>
      </c>
      <c r="P27" s="143">
        <v>0.97882427307206099</v>
      </c>
      <c r="Q27" s="132">
        <v>0</v>
      </c>
      <c r="R27" s="132">
        <v>15102</v>
      </c>
      <c r="S27" s="132">
        <v>361902</v>
      </c>
      <c r="T27" s="141">
        <v>3.0801158608396727E-2</v>
      </c>
      <c r="U27" s="132">
        <v>11612.16</v>
      </c>
      <c r="V27" s="119" t="s">
        <v>249</v>
      </c>
      <c r="W27" s="119" t="s">
        <v>249</v>
      </c>
      <c r="X27" s="119" t="s">
        <v>249</v>
      </c>
      <c r="Y27" s="119" t="s">
        <v>249</v>
      </c>
      <c r="Z27" s="119" t="s">
        <v>249</v>
      </c>
      <c r="AA27" s="132">
        <v>0</v>
      </c>
      <c r="AB27" s="132">
        <v>24</v>
      </c>
      <c r="AC27" s="132">
        <v>0</v>
      </c>
      <c r="AD27" s="132">
        <v>0</v>
      </c>
      <c r="AE27" s="132">
        <v>0</v>
      </c>
      <c r="AF27" s="132">
        <v>131</v>
      </c>
      <c r="AG27" s="132">
        <v>600</v>
      </c>
      <c r="AH27" s="132">
        <v>403</v>
      </c>
      <c r="AI27" s="132">
        <v>0</v>
      </c>
      <c r="AJ27" s="132">
        <v>54</v>
      </c>
      <c r="AK27" s="132">
        <v>0</v>
      </c>
      <c r="AL27" s="132">
        <v>0</v>
      </c>
      <c r="AM27" s="132">
        <v>0</v>
      </c>
      <c r="AN27" s="132">
        <v>0</v>
      </c>
      <c r="AO27" s="132">
        <v>1747</v>
      </c>
      <c r="AP27" s="136">
        <f t="shared" si="5"/>
        <v>0</v>
      </c>
      <c r="AQ27" s="132">
        <v>0</v>
      </c>
      <c r="AR27" s="132">
        <v>9875</v>
      </c>
      <c r="AS27" s="132">
        <v>0</v>
      </c>
      <c r="AT27" s="132">
        <v>0</v>
      </c>
      <c r="AU27" s="132">
        <v>2059</v>
      </c>
      <c r="AV27" s="132">
        <v>0</v>
      </c>
      <c r="AW27" s="132">
        <v>0</v>
      </c>
      <c r="AX27" s="132">
        <v>0</v>
      </c>
      <c r="AY27" s="132">
        <v>3</v>
      </c>
      <c r="AZ27" s="132">
        <v>2</v>
      </c>
      <c r="BA27" s="132">
        <v>0</v>
      </c>
      <c r="BB27" s="132">
        <v>0</v>
      </c>
      <c r="BC27" s="132">
        <v>0</v>
      </c>
      <c r="BD27" s="132">
        <v>0</v>
      </c>
      <c r="BE27" s="132">
        <v>0</v>
      </c>
      <c r="BF27" s="142">
        <f t="shared" si="6"/>
        <v>5</v>
      </c>
      <c r="BG27" s="132">
        <v>0</v>
      </c>
      <c r="BH27" s="132">
        <v>0</v>
      </c>
      <c r="BI27" s="132">
        <v>0</v>
      </c>
      <c r="BJ27" s="132">
        <v>0</v>
      </c>
      <c r="BK27" s="132">
        <v>0</v>
      </c>
      <c r="BL27" s="132">
        <v>0</v>
      </c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</row>
    <row r="28" spans="1:227" s="93" customFormat="1" ht="15.6" x14ac:dyDescent="0.3">
      <c r="A28" s="89">
        <v>10</v>
      </c>
      <c r="B28" s="90" t="s">
        <v>247</v>
      </c>
      <c r="C28" s="90" t="s">
        <v>114</v>
      </c>
      <c r="D28" s="57" t="s">
        <v>198</v>
      </c>
      <c r="E28" s="57"/>
      <c r="F28" s="57" t="s">
        <v>193</v>
      </c>
      <c r="G28" s="94" t="s">
        <v>70</v>
      </c>
      <c r="H28" s="117">
        <v>0</v>
      </c>
      <c r="I28" s="117">
        <v>0</v>
      </c>
      <c r="J28" s="117">
        <v>0</v>
      </c>
      <c r="K28" s="117">
        <v>10.39</v>
      </c>
      <c r="L28" s="117">
        <v>240</v>
      </c>
      <c r="M28" s="117">
        <v>0</v>
      </c>
      <c r="N28" s="117">
        <v>0</v>
      </c>
      <c r="O28" s="117">
        <v>251</v>
      </c>
      <c r="P28" s="135">
        <v>0</v>
      </c>
      <c r="Q28" s="119" t="s">
        <v>249</v>
      </c>
      <c r="R28" s="111" t="s">
        <v>249</v>
      </c>
      <c r="S28" s="111" t="s">
        <v>249</v>
      </c>
      <c r="T28" s="111" t="s">
        <v>249</v>
      </c>
      <c r="U28" s="111" t="s">
        <v>249</v>
      </c>
      <c r="V28" s="119">
        <v>0</v>
      </c>
      <c r="W28" s="119"/>
      <c r="X28" s="119"/>
      <c r="Y28" s="120">
        <v>0.05</v>
      </c>
      <c r="Z28" s="117">
        <v>381</v>
      </c>
      <c r="AA28" s="117"/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40</v>
      </c>
      <c r="AP28" s="136">
        <f t="shared" si="5"/>
        <v>0</v>
      </c>
      <c r="AQ28" s="116">
        <v>0</v>
      </c>
      <c r="AR28" s="116">
        <v>641</v>
      </c>
      <c r="AS28" s="131">
        <v>0</v>
      </c>
      <c r="AT28" s="131"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v>3</v>
      </c>
      <c r="AZ28" s="116">
        <v>5</v>
      </c>
      <c r="BA28" s="116">
        <v>-7</v>
      </c>
      <c r="BB28" s="116">
        <v>0</v>
      </c>
      <c r="BC28" s="116">
        <v>-1</v>
      </c>
      <c r="BD28" s="116">
        <v>0</v>
      </c>
      <c r="BE28" s="116">
        <v>0</v>
      </c>
      <c r="BF28" s="137">
        <f t="shared" si="6"/>
        <v>0</v>
      </c>
      <c r="BG28" s="117">
        <v>0</v>
      </c>
      <c r="BH28" s="117">
        <v>0</v>
      </c>
      <c r="BI28" s="117">
        <v>0</v>
      </c>
      <c r="BJ28" s="117">
        <v>0</v>
      </c>
      <c r="BK28" s="117">
        <v>0</v>
      </c>
      <c r="BL28" s="117">
        <v>0</v>
      </c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</row>
    <row r="29" spans="1:227" s="93" customFormat="1" ht="15.6" x14ac:dyDescent="0.3">
      <c r="A29" s="109">
        <v>11</v>
      </c>
      <c r="B29" s="110" t="s">
        <v>250</v>
      </c>
      <c r="C29" s="110" t="s">
        <v>246</v>
      </c>
      <c r="D29" s="57" t="s">
        <v>199</v>
      </c>
      <c r="E29" s="57"/>
      <c r="F29" s="57" t="s">
        <v>189</v>
      </c>
      <c r="G29" s="86" t="s">
        <v>136</v>
      </c>
      <c r="H29" s="117">
        <f>61978+291914</f>
        <v>353892</v>
      </c>
      <c r="I29" s="117">
        <f>61978+291914</f>
        <v>353892</v>
      </c>
      <c r="J29" s="117">
        <v>1653</v>
      </c>
      <c r="K29" s="117">
        <f>37240+115775</f>
        <v>153015</v>
      </c>
      <c r="L29" s="117">
        <f>10986+14341</f>
        <v>25327</v>
      </c>
      <c r="M29" s="117">
        <f>827+129911</f>
        <v>130738</v>
      </c>
      <c r="N29" s="117">
        <f>8030+8759</f>
        <v>16789</v>
      </c>
      <c r="O29" s="117">
        <f>61213+289624</f>
        <v>350837</v>
      </c>
      <c r="P29" s="135">
        <v>0</v>
      </c>
      <c r="Q29" s="116">
        <v>0</v>
      </c>
      <c r="R29" s="117">
        <f>20815+41164</f>
        <v>61979</v>
      </c>
      <c r="S29" s="117">
        <v>0</v>
      </c>
      <c r="T29" s="118">
        <f>4130/61978</f>
        <v>6.6636548452676761E-2</v>
      </c>
      <c r="U29" s="119">
        <v>4130</v>
      </c>
      <c r="V29" s="119" t="s">
        <v>249</v>
      </c>
      <c r="W29" s="111" t="s">
        <v>249</v>
      </c>
      <c r="X29" s="111" t="s">
        <v>249</v>
      </c>
      <c r="Y29" s="111" t="s">
        <v>249</v>
      </c>
      <c r="Z29" s="111" t="s">
        <v>249</v>
      </c>
      <c r="AA29" s="117">
        <v>0</v>
      </c>
      <c r="AB29" s="117">
        <v>0</v>
      </c>
      <c r="AC29" s="117">
        <f>2153+1171</f>
        <v>3324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f>186+33+69+1184+39</f>
        <v>1511</v>
      </c>
      <c r="AK29" s="117">
        <v>1023</v>
      </c>
      <c r="AL29" s="117">
        <v>0</v>
      </c>
      <c r="AM29" s="117">
        <v>0</v>
      </c>
      <c r="AN29" s="117">
        <v>0</v>
      </c>
      <c r="AO29" s="117">
        <f>4698+1593</f>
        <v>6291</v>
      </c>
      <c r="AP29" s="136">
        <f t="shared" ref="AP29" si="7">IF(AO29=0,0,AN29/AO29)</f>
        <v>0</v>
      </c>
      <c r="AQ29" s="116">
        <v>0</v>
      </c>
      <c r="AR29" s="116">
        <f>3099+14481</f>
        <v>17580</v>
      </c>
      <c r="AS29" s="131">
        <v>0</v>
      </c>
      <c r="AT29" s="131">
        <v>0</v>
      </c>
      <c r="AU29" s="116">
        <v>8460</v>
      </c>
      <c r="AV29" s="116">
        <v>0</v>
      </c>
      <c r="AW29" s="116">
        <v>0</v>
      </c>
      <c r="AX29" s="116">
        <v>0</v>
      </c>
      <c r="AY29" s="116">
        <v>21</v>
      </c>
      <c r="AZ29" s="116">
        <f>4+8</f>
        <v>12</v>
      </c>
      <c r="BA29" s="116">
        <v>0</v>
      </c>
      <c r="BB29" s="116">
        <v>-1</v>
      </c>
      <c r="BC29" s="116">
        <v>-2</v>
      </c>
      <c r="BD29" s="116">
        <v>-3</v>
      </c>
      <c r="BE29" s="116">
        <v>0</v>
      </c>
      <c r="BF29" s="137">
        <f t="shared" si="6"/>
        <v>27</v>
      </c>
      <c r="BG29" s="117">
        <v>0</v>
      </c>
      <c r="BH29" s="117">
        <v>0</v>
      </c>
      <c r="BI29" s="117">
        <v>1</v>
      </c>
      <c r="BJ29" s="117">
        <v>0</v>
      </c>
      <c r="BK29" s="117">
        <v>2</v>
      </c>
      <c r="BL29" s="117">
        <v>0</v>
      </c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</row>
    <row r="30" spans="1:227" s="27" customFormat="1" ht="15.6" x14ac:dyDescent="0.3">
      <c r="A30" s="33">
        <v>11</v>
      </c>
      <c r="B30" s="34" t="s">
        <v>223</v>
      </c>
      <c r="C30" s="34" t="s">
        <v>80</v>
      </c>
      <c r="D30" s="57" t="s">
        <v>200</v>
      </c>
      <c r="E30" s="57"/>
      <c r="F30" s="57" t="s">
        <v>182</v>
      </c>
      <c r="G30" s="88" t="s">
        <v>136</v>
      </c>
      <c r="H30" s="132">
        <v>1655451.62</v>
      </c>
      <c r="I30" s="132">
        <v>1655451.62</v>
      </c>
      <c r="J30" s="132">
        <v>8063.41</v>
      </c>
      <c r="K30" s="132">
        <v>1223832.8700000001</v>
      </c>
      <c r="L30" s="132">
        <v>23285.759999999998</v>
      </c>
      <c r="M30" s="132">
        <v>162841.63</v>
      </c>
      <c r="N30" s="132">
        <v>116095.34</v>
      </c>
      <c r="O30" s="132">
        <v>1653142.34</v>
      </c>
      <c r="P30" s="143">
        <v>2.8584204027550401E-2</v>
      </c>
      <c r="Q30" s="119" t="s">
        <v>249</v>
      </c>
      <c r="R30" s="119" t="s">
        <v>249</v>
      </c>
      <c r="S30" s="119" t="s">
        <v>249</v>
      </c>
      <c r="T30" s="119" t="s">
        <v>249</v>
      </c>
      <c r="U30" s="119" t="s">
        <v>249</v>
      </c>
      <c r="V30" s="132">
        <v>8063.410000000149</v>
      </c>
      <c r="W30" s="132">
        <v>1639388.21</v>
      </c>
      <c r="X30" s="132">
        <v>8000</v>
      </c>
      <c r="Y30" s="141">
        <v>7.3786328445315269E-2</v>
      </c>
      <c r="Z30" s="132">
        <v>121554.72749999999</v>
      </c>
      <c r="AA30" s="132">
        <v>0</v>
      </c>
      <c r="AB30" s="132">
        <v>0</v>
      </c>
      <c r="AC30" s="132">
        <v>10158.790000000001</v>
      </c>
      <c r="AD30" s="132">
        <v>763.91</v>
      </c>
      <c r="AE30" s="132">
        <v>1567.02</v>
      </c>
      <c r="AF30" s="132">
        <v>8246.94</v>
      </c>
      <c r="AG30" s="132">
        <v>2757.26</v>
      </c>
      <c r="AH30" s="132">
        <v>169.58</v>
      </c>
      <c r="AI30" s="132">
        <v>600</v>
      </c>
      <c r="AJ30" s="132">
        <v>1354.18</v>
      </c>
      <c r="AK30" s="132">
        <v>1078.98</v>
      </c>
      <c r="AL30" s="132">
        <v>0</v>
      </c>
      <c r="AM30" s="132">
        <v>0</v>
      </c>
      <c r="AN30" s="132">
        <v>0</v>
      </c>
      <c r="AO30" s="132">
        <v>38668.559999999998</v>
      </c>
      <c r="AP30" s="136">
        <f t="shared" si="5"/>
        <v>0</v>
      </c>
      <c r="AQ30" s="132">
        <v>0</v>
      </c>
      <c r="AR30" s="132">
        <v>82369.41</v>
      </c>
      <c r="AS30" s="132">
        <v>0</v>
      </c>
      <c r="AT30" s="132">
        <v>0</v>
      </c>
      <c r="AU30" s="132">
        <v>15247.35</v>
      </c>
      <c r="AV30" s="132">
        <v>0</v>
      </c>
      <c r="AW30" s="132">
        <v>0</v>
      </c>
      <c r="AX30" s="132">
        <v>0</v>
      </c>
      <c r="AY30" s="132">
        <v>54</v>
      </c>
      <c r="AZ30" s="132">
        <v>20</v>
      </c>
      <c r="BA30" s="132">
        <v>1</v>
      </c>
      <c r="BB30" s="132">
        <v>-7</v>
      </c>
      <c r="BC30" s="132">
        <v>-7</v>
      </c>
      <c r="BD30" s="132">
        <v>-9</v>
      </c>
      <c r="BE30" s="132">
        <v>0</v>
      </c>
      <c r="BF30" s="142">
        <f t="shared" si="6"/>
        <v>52</v>
      </c>
      <c r="BG30" s="132">
        <v>0</v>
      </c>
      <c r="BH30" s="132">
        <v>1</v>
      </c>
      <c r="BI30" s="132">
        <v>0</v>
      </c>
      <c r="BJ30" s="132">
        <v>8</v>
      </c>
      <c r="BK30" s="132">
        <v>0</v>
      </c>
      <c r="BL30" s="132">
        <v>0</v>
      </c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</row>
    <row r="31" spans="1:227" s="93" customFormat="1" ht="15.6" x14ac:dyDescent="0.3">
      <c r="A31" s="89">
        <v>12</v>
      </c>
      <c r="B31" s="90" t="s">
        <v>157</v>
      </c>
      <c r="C31" s="90" t="s">
        <v>26</v>
      </c>
      <c r="D31" s="57" t="s">
        <v>201</v>
      </c>
      <c r="E31" s="57"/>
      <c r="F31" s="57" t="s">
        <v>202</v>
      </c>
      <c r="G31" s="94" t="s">
        <v>68</v>
      </c>
      <c r="H31" s="132">
        <v>105772.36</v>
      </c>
      <c r="I31" s="132">
        <v>105772.36</v>
      </c>
      <c r="J31" s="132">
        <v>100</v>
      </c>
      <c r="K31" s="132">
        <v>16119.14</v>
      </c>
      <c r="L31" s="132">
        <v>79990.34</v>
      </c>
      <c r="M31" s="132">
        <v>109487.6</v>
      </c>
      <c r="N31" s="132">
        <v>70628.27</v>
      </c>
      <c r="O31" s="132">
        <v>304617.84999999998</v>
      </c>
      <c r="P31" s="143">
        <v>8</v>
      </c>
      <c r="Q31" s="132">
        <v>27692.5</v>
      </c>
      <c r="R31" s="132">
        <v>276925.34999999998</v>
      </c>
      <c r="S31" s="132">
        <v>0</v>
      </c>
      <c r="T31" s="141">
        <v>0.1</v>
      </c>
      <c r="U31" s="132">
        <v>27692.494999999999</v>
      </c>
      <c r="V31" s="119" t="s">
        <v>249</v>
      </c>
      <c r="W31" s="119" t="s">
        <v>249</v>
      </c>
      <c r="X31" s="119" t="s">
        <v>249</v>
      </c>
      <c r="Y31" s="119" t="s">
        <v>249</v>
      </c>
      <c r="Z31" s="119" t="s">
        <v>249</v>
      </c>
      <c r="AA31" s="132">
        <v>0</v>
      </c>
      <c r="AB31" s="132">
        <v>0</v>
      </c>
      <c r="AC31" s="132">
        <v>5542.55</v>
      </c>
      <c r="AD31" s="132">
        <v>430.35</v>
      </c>
      <c r="AE31" s="132">
        <v>1324.17</v>
      </c>
      <c r="AF31" s="132">
        <v>1896.36</v>
      </c>
      <c r="AG31" s="132">
        <v>0</v>
      </c>
      <c r="AH31" s="132">
        <v>648.63</v>
      </c>
      <c r="AI31" s="132">
        <v>0</v>
      </c>
      <c r="AJ31" s="132">
        <v>1573.33</v>
      </c>
      <c r="AK31" s="132">
        <v>2345.4699999999998</v>
      </c>
      <c r="AL31" s="132">
        <v>0</v>
      </c>
      <c r="AM31" s="132">
        <v>678.93</v>
      </c>
      <c r="AN31" s="132">
        <v>11282.2</v>
      </c>
      <c r="AO31" s="132">
        <v>18303.84</v>
      </c>
      <c r="AP31" s="136">
        <f t="shared" si="5"/>
        <v>0.61638432154127221</v>
      </c>
      <c r="AQ31" s="132">
        <v>0</v>
      </c>
      <c r="AR31" s="132">
        <v>10641.41</v>
      </c>
      <c r="AS31" s="132">
        <v>0</v>
      </c>
      <c r="AT31" s="132">
        <v>0</v>
      </c>
      <c r="AU31" s="132">
        <v>1.4552248295274199E-13</v>
      </c>
      <c r="AV31" s="132">
        <v>0</v>
      </c>
      <c r="AW31" s="132">
        <v>0</v>
      </c>
      <c r="AX31" s="132">
        <v>0</v>
      </c>
      <c r="AY31" s="132">
        <v>19</v>
      </c>
      <c r="AZ31" s="132">
        <v>18</v>
      </c>
      <c r="BA31" s="132">
        <v>1</v>
      </c>
      <c r="BB31" s="132">
        <v>0</v>
      </c>
      <c r="BC31" s="132">
        <v>-11</v>
      </c>
      <c r="BD31" s="132">
        <v>-3</v>
      </c>
      <c r="BE31" s="132">
        <v>0</v>
      </c>
      <c r="BF31" s="142">
        <f t="shared" si="6"/>
        <v>24</v>
      </c>
      <c r="BG31" s="132">
        <v>1</v>
      </c>
      <c r="BH31" s="132">
        <v>0</v>
      </c>
      <c r="BI31" s="132">
        <v>0</v>
      </c>
      <c r="BJ31" s="132">
        <v>3</v>
      </c>
      <c r="BK31" s="132">
        <v>0</v>
      </c>
      <c r="BL31" s="132">
        <v>0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</row>
    <row r="32" spans="1:227" s="27" customFormat="1" ht="15.6" x14ac:dyDescent="0.3">
      <c r="A32" s="33">
        <v>13</v>
      </c>
      <c r="B32" s="34" t="s">
        <v>158</v>
      </c>
      <c r="C32" s="34" t="s">
        <v>73</v>
      </c>
      <c r="D32" s="57" t="s">
        <v>203</v>
      </c>
      <c r="E32" s="57"/>
      <c r="F32" s="57"/>
      <c r="G32" s="88" t="s">
        <v>89</v>
      </c>
      <c r="H32" s="132">
        <v>381437.13</v>
      </c>
      <c r="I32" s="132">
        <v>385453.51</v>
      </c>
      <c r="J32" s="132">
        <v>5948.4</v>
      </c>
      <c r="K32" s="132">
        <v>275087.03999999998</v>
      </c>
      <c r="L32" s="132">
        <v>19579.95</v>
      </c>
      <c r="M32" s="132">
        <v>144790.91</v>
      </c>
      <c r="N32" s="132">
        <v>0</v>
      </c>
      <c r="O32" s="132">
        <v>472601.43</v>
      </c>
      <c r="P32" s="143">
        <v>1.76796486374394</v>
      </c>
      <c r="Q32" s="132">
        <v>4216.3800000000047</v>
      </c>
      <c r="R32" s="132">
        <v>468385.05</v>
      </c>
      <c r="S32" s="132">
        <v>0</v>
      </c>
      <c r="T32" s="141">
        <v>9.9999999999999992E-2</v>
      </c>
      <c r="U32" s="132">
        <v>26929.645</v>
      </c>
      <c r="V32" s="119" t="s">
        <v>249</v>
      </c>
      <c r="W32" s="119" t="s">
        <v>249</v>
      </c>
      <c r="X32" s="119" t="s">
        <v>249</v>
      </c>
      <c r="Y32" s="119" t="s">
        <v>249</v>
      </c>
      <c r="Z32" s="119" t="s">
        <v>249</v>
      </c>
      <c r="AA32" s="132">
        <v>155119.96</v>
      </c>
      <c r="AB32" s="132">
        <v>0</v>
      </c>
      <c r="AC32" s="132">
        <v>9526.0400000000009</v>
      </c>
      <c r="AD32" s="132">
        <v>0</v>
      </c>
      <c r="AE32" s="132">
        <v>0</v>
      </c>
      <c r="AF32" s="132">
        <v>0</v>
      </c>
      <c r="AG32" s="132">
        <v>0</v>
      </c>
      <c r="AH32" s="132">
        <v>0</v>
      </c>
      <c r="AI32" s="132">
        <v>350</v>
      </c>
      <c r="AJ32" s="132">
        <v>144.80000000000001</v>
      </c>
      <c r="AK32" s="132">
        <v>58.32</v>
      </c>
      <c r="AL32" s="132">
        <v>0</v>
      </c>
      <c r="AM32" s="132">
        <v>0</v>
      </c>
      <c r="AN32" s="132">
        <v>9729.16</v>
      </c>
      <c r="AO32" s="132">
        <v>10303.16</v>
      </c>
      <c r="AP32" s="136">
        <f t="shared" si="5"/>
        <v>0.94428893659809221</v>
      </c>
      <c r="AQ32" s="132">
        <v>0</v>
      </c>
      <c r="AR32" s="132">
        <v>20842.87</v>
      </c>
      <c r="AS32" s="132">
        <v>0</v>
      </c>
      <c r="AT32" s="132">
        <v>0</v>
      </c>
      <c r="AU32" s="132">
        <v>10.000000000003601</v>
      </c>
      <c r="AV32" s="132">
        <v>0</v>
      </c>
      <c r="AW32" s="132">
        <v>0</v>
      </c>
      <c r="AX32" s="132">
        <v>0</v>
      </c>
      <c r="AY32" s="132">
        <v>22</v>
      </c>
      <c r="AZ32" s="132">
        <v>14</v>
      </c>
      <c r="BA32" s="132">
        <v>0</v>
      </c>
      <c r="BB32" s="132">
        <v>-1</v>
      </c>
      <c r="BC32" s="132">
        <v>-2</v>
      </c>
      <c r="BD32" s="132">
        <v>-5</v>
      </c>
      <c r="BE32" s="132">
        <v>0</v>
      </c>
      <c r="BF32" s="142">
        <f t="shared" si="6"/>
        <v>28</v>
      </c>
      <c r="BG32" s="132">
        <v>0</v>
      </c>
      <c r="BH32" s="132">
        <v>1</v>
      </c>
      <c r="BI32" s="132">
        <v>2</v>
      </c>
      <c r="BJ32" s="132">
        <v>2</v>
      </c>
      <c r="BK32" s="132">
        <v>0</v>
      </c>
      <c r="BL32" s="132">
        <v>0</v>
      </c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</row>
    <row r="33" spans="1:227" s="73" customFormat="1" ht="15.6" x14ac:dyDescent="0.3">
      <c r="A33" s="69">
        <v>13</v>
      </c>
      <c r="B33" s="70" t="s">
        <v>159</v>
      </c>
      <c r="C33" s="70" t="s">
        <v>111</v>
      </c>
      <c r="D33" s="71" t="s">
        <v>204</v>
      </c>
      <c r="E33" s="71"/>
      <c r="F33" s="71" t="s">
        <v>205</v>
      </c>
      <c r="G33" s="87" t="s">
        <v>17</v>
      </c>
      <c r="H33" s="134">
        <v>1198397.9099999999</v>
      </c>
      <c r="I33" s="134">
        <v>1299656.49</v>
      </c>
      <c r="J33" s="134">
        <v>270804.3</v>
      </c>
      <c r="K33" s="134">
        <v>934891.08</v>
      </c>
      <c r="L33" s="134">
        <v>68535.520000000004</v>
      </c>
      <c r="M33" s="134">
        <v>65088.46</v>
      </c>
      <c r="N33" s="134">
        <v>18201.990000000002</v>
      </c>
      <c r="O33" s="134">
        <v>1267350.1599999999</v>
      </c>
      <c r="P33" s="144">
        <v>0.48868804188013998</v>
      </c>
      <c r="Q33" s="111" t="s">
        <v>249</v>
      </c>
      <c r="R33" s="111" t="s">
        <v>249</v>
      </c>
      <c r="S33" s="111" t="s">
        <v>249</v>
      </c>
      <c r="T33" s="111" t="s">
        <v>249</v>
      </c>
      <c r="U33" s="111" t="s">
        <v>249</v>
      </c>
      <c r="V33" s="134">
        <v>121100.82999999984</v>
      </c>
      <c r="W33" s="134">
        <v>1020124.74</v>
      </c>
      <c r="X33" s="134">
        <v>57172.34</v>
      </c>
      <c r="Y33" s="145">
        <v>7.2611842315584846E-2</v>
      </c>
      <c r="Z33" s="134">
        <v>79266.525699999998</v>
      </c>
      <c r="AA33" s="134">
        <v>2463367.92</v>
      </c>
      <c r="AB33" s="134">
        <v>69.740000000000009</v>
      </c>
      <c r="AC33" s="134">
        <v>5916.42</v>
      </c>
      <c r="AD33" s="134">
        <v>0</v>
      </c>
      <c r="AE33" s="134">
        <v>0</v>
      </c>
      <c r="AF33" s="134">
        <v>0</v>
      </c>
      <c r="AG33" s="134">
        <v>4944.08</v>
      </c>
      <c r="AH33" s="134">
        <v>2400</v>
      </c>
      <c r="AI33" s="134">
        <v>360</v>
      </c>
      <c r="AJ33" s="134">
        <v>2501.08</v>
      </c>
      <c r="AK33" s="134">
        <v>3572.71</v>
      </c>
      <c r="AL33" s="134">
        <v>0</v>
      </c>
      <c r="AM33" s="134">
        <v>825.03</v>
      </c>
      <c r="AN33" s="134">
        <v>3858.34</v>
      </c>
      <c r="AO33" s="134">
        <v>25991.59</v>
      </c>
      <c r="AP33" s="138">
        <f t="shared" si="5"/>
        <v>0.14844570878503394</v>
      </c>
      <c r="AQ33" s="134">
        <v>0</v>
      </c>
      <c r="AR33" s="134">
        <v>158500</v>
      </c>
      <c r="AS33" s="134">
        <v>0</v>
      </c>
      <c r="AT33" s="134">
        <v>0</v>
      </c>
      <c r="AU33" s="134">
        <v>1206.75999999998</v>
      </c>
      <c r="AV33" s="134">
        <v>0</v>
      </c>
      <c r="AW33" s="134">
        <v>0</v>
      </c>
      <c r="AX33" s="134">
        <v>0</v>
      </c>
      <c r="AY33" s="134">
        <v>41</v>
      </c>
      <c r="AZ33" s="134">
        <v>12</v>
      </c>
      <c r="BA33" s="134">
        <v>0</v>
      </c>
      <c r="BB33" s="134">
        <v>-1</v>
      </c>
      <c r="BC33" s="134">
        <v>-8</v>
      </c>
      <c r="BD33" s="134">
        <v>-9</v>
      </c>
      <c r="BE33" s="134">
        <v>0</v>
      </c>
      <c r="BF33" s="146">
        <f t="shared" si="6"/>
        <v>35</v>
      </c>
      <c r="BG33" s="134">
        <v>1</v>
      </c>
      <c r="BH33" s="134">
        <v>1</v>
      </c>
      <c r="BI33" s="134">
        <v>0</v>
      </c>
      <c r="BJ33" s="134">
        <v>3</v>
      </c>
      <c r="BK33" s="134">
        <v>5</v>
      </c>
      <c r="BL33" s="134">
        <v>0</v>
      </c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</row>
    <row r="34" spans="1:227" s="27" customFormat="1" ht="15.6" x14ac:dyDescent="0.3">
      <c r="A34" s="33">
        <v>17</v>
      </c>
      <c r="B34" s="34" t="s">
        <v>160</v>
      </c>
      <c r="C34" s="57" t="s">
        <v>137</v>
      </c>
      <c r="D34" s="57" t="s">
        <v>206</v>
      </c>
      <c r="E34" s="57"/>
      <c r="F34" s="57" t="s">
        <v>177</v>
      </c>
      <c r="G34" s="88" t="s">
        <v>25</v>
      </c>
      <c r="H34" s="132">
        <v>1966766.1</v>
      </c>
      <c r="I34" s="132">
        <v>1976771.1</v>
      </c>
      <c r="J34" s="132">
        <v>29241.81</v>
      </c>
      <c r="K34" s="132">
        <v>1486664.02</v>
      </c>
      <c r="L34" s="132">
        <v>108903.99</v>
      </c>
      <c r="M34" s="132">
        <v>96878.2</v>
      </c>
      <c r="N34" s="132">
        <v>54553.22</v>
      </c>
      <c r="O34" s="132">
        <v>1885744.3</v>
      </c>
      <c r="P34" s="143">
        <v>0</v>
      </c>
      <c r="Q34" s="119" t="s">
        <v>249</v>
      </c>
      <c r="R34" s="119" t="s">
        <v>249</v>
      </c>
      <c r="S34" s="119" t="s">
        <v>249</v>
      </c>
      <c r="T34" s="119" t="s">
        <v>249</v>
      </c>
      <c r="U34" s="119" t="s">
        <v>249</v>
      </c>
      <c r="V34" s="132">
        <v>15365.780000000028</v>
      </c>
      <c r="W34" s="132">
        <v>1725966.23</v>
      </c>
      <c r="X34" s="132">
        <v>225434.09</v>
      </c>
      <c r="Y34" s="141">
        <v>6.3160814716890071E-2</v>
      </c>
      <c r="Z34" s="132">
        <v>138744.87409999999</v>
      </c>
      <c r="AA34" s="132">
        <v>100700</v>
      </c>
      <c r="AB34" s="132">
        <v>0</v>
      </c>
      <c r="AC34" s="132">
        <v>0</v>
      </c>
      <c r="AD34" s="132">
        <v>0</v>
      </c>
      <c r="AE34" s="132">
        <v>0</v>
      </c>
      <c r="AF34" s="132">
        <v>3792.02</v>
      </c>
      <c r="AG34" s="132">
        <v>0</v>
      </c>
      <c r="AH34" s="132">
        <v>1017.77</v>
      </c>
      <c r="AI34" s="132">
        <v>19000</v>
      </c>
      <c r="AJ34" s="132">
        <v>5603.95</v>
      </c>
      <c r="AK34" s="132">
        <v>2839.8</v>
      </c>
      <c r="AL34" s="132">
        <v>701.12</v>
      </c>
      <c r="AM34" s="132">
        <v>2098.17</v>
      </c>
      <c r="AN34" s="132">
        <v>3792.02</v>
      </c>
      <c r="AO34" s="132">
        <v>35474.54</v>
      </c>
      <c r="AP34" s="136">
        <f t="shared" si="5"/>
        <v>0.10689412745027842</v>
      </c>
      <c r="AQ34" s="132">
        <v>0</v>
      </c>
      <c r="AR34" s="132">
        <v>98838.56</v>
      </c>
      <c r="AS34" s="132">
        <v>0</v>
      </c>
      <c r="AT34" s="132">
        <v>0</v>
      </c>
      <c r="AU34" s="132">
        <v>16077.81</v>
      </c>
      <c r="AV34" s="132">
        <v>0</v>
      </c>
      <c r="AW34" s="132">
        <v>0</v>
      </c>
      <c r="AX34" s="132">
        <v>0</v>
      </c>
      <c r="AY34" s="132">
        <v>29</v>
      </c>
      <c r="AZ34" s="132">
        <v>2</v>
      </c>
      <c r="BA34" s="132">
        <v>0</v>
      </c>
      <c r="BB34" s="132">
        <v>0</v>
      </c>
      <c r="BC34" s="132">
        <v>-2</v>
      </c>
      <c r="BD34" s="132">
        <v>-3</v>
      </c>
      <c r="BE34" s="132">
        <v>0</v>
      </c>
      <c r="BF34" s="142">
        <f t="shared" si="6"/>
        <v>26</v>
      </c>
      <c r="BG34" s="132">
        <v>0</v>
      </c>
      <c r="BH34" s="132">
        <v>0</v>
      </c>
      <c r="BI34" s="132">
        <v>0</v>
      </c>
      <c r="BJ34" s="132">
        <v>0</v>
      </c>
      <c r="BK34" s="132">
        <v>3</v>
      </c>
      <c r="BL34" s="132">
        <v>1</v>
      </c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</row>
    <row r="35" spans="1:227" s="73" customFormat="1" ht="15.6" x14ac:dyDescent="0.3">
      <c r="A35" s="69">
        <v>17</v>
      </c>
      <c r="B35" s="70" t="s">
        <v>161</v>
      </c>
      <c r="C35" s="70" t="s">
        <v>79</v>
      </c>
      <c r="D35" s="71" t="s">
        <v>207</v>
      </c>
      <c r="E35" s="71"/>
      <c r="F35" s="71" t="s">
        <v>208</v>
      </c>
      <c r="G35" s="87" t="s">
        <v>228</v>
      </c>
      <c r="H35" s="121">
        <v>1066371</v>
      </c>
      <c r="I35" s="121">
        <v>1067400</v>
      </c>
      <c r="J35" s="121">
        <v>63294</v>
      </c>
      <c r="K35" s="121">
        <v>755683</v>
      </c>
      <c r="L35" s="121">
        <v>106931</v>
      </c>
      <c r="M35" s="121">
        <v>109533</v>
      </c>
      <c r="N35" s="121">
        <v>14449</v>
      </c>
      <c r="O35" s="121">
        <v>1087474</v>
      </c>
      <c r="P35" s="130">
        <v>1.7</v>
      </c>
      <c r="Q35" s="119" t="s">
        <v>249</v>
      </c>
      <c r="R35" s="119" t="s">
        <v>249</v>
      </c>
      <c r="S35" s="119" t="s">
        <v>249</v>
      </c>
      <c r="T35" s="119" t="s">
        <v>249</v>
      </c>
      <c r="U35" s="119" t="s">
        <v>249</v>
      </c>
      <c r="V35" s="111">
        <v>0</v>
      </c>
      <c r="W35" s="111">
        <v>864174</v>
      </c>
      <c r="X35" s="111">
        <v>202197</v>
      </c>
      <c r="Y35" s="123">
        <f>75200/1066371</f>
        <v>7.0519547136972033E-2</v>
      </c>
      <c r="Z35" s="121">
        <v>83331</v>
      </c>
      <c r="AA35" s="121">
        <v>0</v>
      </c>
      <c r="AB35" s="121">
        <v>0</v>
      </c>
      <c r="AC35" s="121">
        <v>20248</v>
      </c>
      <c r="AD35" s="121">
        <v>2174</v>
      </c>
      <c r="AE35" s="121">
        <v>0</v>
      </c>
      <c r="AF35" s="121">
        <v>1750</v>
      </c>
      <c r="AG35" s="121">
        <v>766</v>
      </c>
      <c r="AH35" s="121">
        <v>60</v>
      </c>
      <c r="AI35" s="121">
        <v>0</v>
      </c>
      <c r="AJ35" s="121">
        <f>1546+980+683</f>
        <v>3209</v>
      </c>
      <c r="AK35" s="121">
        <v>475</v>
      </c>
      <c r="AL35" s="121">
        <v>0</v>
      </c>
      <c r="AM35" s="121">
        <v>0</v>
      </c>
      <c r="AN35" s="121">
        <v>0</v>
      </c>
      <c r="AO35" s="121">
        <v>33064</v>
      </c>
      <c r="AP35" s="138">
        <f t="shared" si="5"/>
        <v>0</v>
      </c>
      <c r="AQ35" s="112">
        <v>0</v>
      </c>
      <c r="AR35" s="112">
        <v>61133</v>
      </c>
      <c r="AS35" s="112">
        <v>0</v>
      </c>
      <c r="AT35" s="112">
        <v>11691</v>
      </c>
      <c r="AU35" s="112">
        <v>17724</v>
      </c>
      <c r="AV35" s="112">
        <v>1192</v>
      </c>
      <c r="AW35" s="112">
        <v>0</v>
      </c>
      <c r="AX35" s="112">
        <v>0</v>
      </c>
      <c r="AY35" s="112">
        <v>27</v>
      </c>
      <c r="AZ35" s="112">
        <v>0</v>
      </c>
      <c r="BA35" s="112">
        <v>0</v>
      </c>
      <c r="BB35" s="112">
        <v>0</v>
      </c>
      <c r="BC35" s="112">
        <v>-2</v>
      </c>
      <c r="BD35" s="112">
        <v>-7</v>
      </c>
      <c r="BE35" s="112">
        <v>0</v>
      </c>
      <c r="BF35" s="137">
        <f t="shared" si="6"/>
        <v>18</v>
      </c>
      <c r="BG35" s="121">
        <v>0</v>
      </c>
      <c r="BH35" s="121">
        <v>1</v>
      </c>
      <c r="BI35" s="121">
        <v>0</v>
      </c>
      <c r="BJ35" s="121">
        <v>5</v>
      </c>
      <c r="BK35" s="121">
        <v>1</v>
      </c>
      <c r="BL35" s="121">
        <v>0</v>
      </c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</row>
    <row r="36" spans="1:227" s="95" customFormat="1" ht="15.6" x14ac:dyDescent="0.3">
      <c r="A36" s="89">
        <v>17</v>
      </c>
      <c r="B36" s="90" t="s">
        <v>162</v>
      </c>
      <c r="C36" s="90" t="s">
        <v>74</v>
      </c>
      <c r="D36" s="57" t="s">
        <v>209</v>
      </c>
      <c r="E36" s="57"/>
      <c r="F36" s="57" t="s">
        <v>189</v>
      </c>
      <c r="G36" s="94" t="s">
        <v>228</v>
      </c>
      <c r="H36" s="132">
        <v>1381104.47</v>
      </c>
      <c r="I36" s="132">
        <v>1381104.47</v>
      </c>
      <c r="J36" s="132">
        <v>7015.23</v>
      </c>
      <c r="K36" s="132">
        <v>859096.05</v>
      </c>
      <c r="L36" s="132">
        <v>19886.66</v>
      </c>
      <c r="M36" s="132">
        <v>453707.43</v>
      </c>
      <c r="N36" s="132">
        <v>23970.1</v>
      </c>
      <c r="O36" s="132">
        <v>1469278.45</v>
      </c>
      <c r="P36" s="143">
        <v>2</v>
      </c>
      <c r="Q36" s="119" t="s">
        <v>249</v>
      </c>
      <c r="R36" s="119" t="s">
        <v>249</v>
      </c>
      <c r="S36" s="119" t="s">
        <v>249</v>
      </c>
      <c r="T36" s="119" t="s">
        <v>249</v>
      </c>
      <c r="U36" s="119" t="s">
        <v>249</v>
      </c>
      <c r="V36" s="132">
        <v>0</v>
      </c>
      <c r="W36" s="132">
        <v>1226785.3600000001</v>
      </c>
      <c r="X36" s="132">
        <v>154319.10999999999</v>
      </c>
      <c r="Y36" s="141">
        <v>6.7307087363202872E-2</v>
      </c>
      <c r="Z36" s="132">
        <v>92958.059200000003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2">
        <v>2160</v>
      </c>
      <c r="AG36" s="132">
        <v>14.99</v>
      </c>
      <c r="AH36" s="132">
        <v>400</v>
      </c>
      <c r="AI36" s="132">
        <v>20671.77</v>
      </c>
      <c r="AJ36" s="132">
        <v>1935.77</v>
      </c>
      <c r="AK36" s="132">
        <v>0</v>
      </c>
      <c r="AL36" s="132">
        <v>470.04</v>
      </c>
      <c r="AM36" s="132">
        <v>0</v>
      </c>
      <c r="AN36" s="132">
        <v>0</v>
      </c>
      <c r="AO36" s="132">
        <v>25937.439999999999</v>
      </c>
      <c r="AP36" s="139">
        <f t="shared" si="5"/>
        <v>0</v>
      </c>
      <c r="AQ36" s="132">
        <v>0</v>
      </c>
      <c r="AR36" s="132">
        <v>101020.54</v>
      </c>
      <c r="AS36" s="132">
        <v>0</v>
      </c>
      <c r="AT36" s="132">
        <v>32316.080000000002</v>
      </c>
      <c r="AU36" s="132">
        <v>3056.83</v>
      </c>
      <c r="AV36" s="132">
        <v>0</v>
      </c>
      <c r="AW36" s="132">
        <v>0</v>
      </c>
      <c r="AX36" s="132">
        <v>0</v>
      </c>
      <c r="AY36" s="132">
        <v>31</v>
      </c>
      <c r="AZ36" s="132">
        <v>12</v>
      </c>
      <c r="BA36" s="132">
        <v>0</v>
      </c>
      <c r="BB36" s="132">
        <v>-1</v>
      </c>
      <c r="BC36" s="132">
        <v>-13</v>
      </c>
      <c r="BD36" s="132">
        <v>-5</v>
      </c>
      <c r="BE36" s="132">
        <v>0</v>
      </c>
      <c r="BF36" s="142">
        <f t="shared" si="6"/>
        <v>24</v>
      </c>
      <c r="BG36" s="132">
        <v>0</v>
      </c>
      <c r="BH36" s="132">
        <v>1</v>
      </c>
      <c r="BI36" s="132">
        <v>0</v>
      </c>
      <c r="BJ36" s="132">
        <v>1</v>
      </c>
      <c r="BK36" s="132">
        <v>1</v>
      </c>
      <c r="BL36" s="132">
        <v>2</v>
      </c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</row>
    <row r="37" spans="1:227" s="95" customFormat="1" ht="15.6" x14ac:dyDescent="0.3">
      <c r="A37" s="89">
        <v>17</v>
      </c>
      <c r="B37" s="90" t="s">
        <v>224</v>
      </c>
      <c r="C37" s="90" t="s">
        <v>83</v>
      </c>
      <c r="D37" s="57" t="s">
        <v>207</v>
      </c>
      <c r="E37" s="57"/>
      <c r="F37" s="57" t="s">
        <v>189</v>
      </c>
      <c r="G37" s="94" t="s">
        <v>25</v>
      </c>
      <c r="H37" s="132">
        <v>590279.81000000006</v>
      </c>
      <c r="I37" s="132">
        <v>590279.81000000006</v>
      </c>
      <c r="J37" s="132">
        <v>41069.599999999999</v>
      </c>
      <c r="K37" s="132">
        <v>439912.69</v>
      </c>
      <c r="L37" s="132">
        <v>5171.42</v>
      </c>
      <c r="M37" s="132">
        <v>23785.759999999998</v>
      </c>
      <c r="N37" s="132">
        <v>22372.38</v>
      </c>
      <c r="O37" s="132">
        <v>535179.06000000006</v>
      </c>
      <c r="P37" s="143">
        <v>0.39</v>
      </c>
      <c r="Q37" s="119" t="s">
        <v>249</v>
      </c>
      <c r="R37" s="119" t="s">
        <v>249</v>
      </c>
      <c r="S37" s="119" t="s">
        <v>249</v>
      </c>
      <c r="T37" s="119" t="s">
        <v>249</v>
      </c>
      <c r="U37" s="119" t="s">
        <v>249</v>
      </c>
      <c r="V37" s="132">
        <v>0</v>
      </c>
      <c r="W37" s="132">
        <v>590279.81000000006</v>
      </c>
      <c r="X37" s="132">
        <v>0</v>
      </c>
      <c r="Y37" s="141">
        <v>7.9999999999999988E-2</v>
      </c>
      <c r="Z37" s="132">
        <v>43936.8148</v>
      </c>
      <c r="AA37" s="132">
        <v>0</v>
      </c>
      <c r="AB37" s="132">
        <v>0</v>
      </c>
      <c r="AC37" s="132">
        <v>0</v>
      </c>
      <c r="AD37" s="132">
        <v>0</v>
      </c>
      <c r="AE37" s="132">
        <v>0</v>
      </c>
      <c r="AF37" s="132">
        <v>1021</v>
      </c>
      <c r="AG37" s="132">
        <v>6097.5</v>
      </c>
      <c r="AH37" s="132">
        <v>365.06</v>
      </c>
      <c r="AI37" s="132">
        <v>545.87</v>
      </c>
      <c r="AJ37" s="132">
        <v>755.12</v>
      </c>
      <c r="AK37" s="132">
        <v>0</v>
      </c>
      <c r="AL37" s="132">
        <v>0</v>
      </c>
      <c r="AM37" s="132">
        <v>1733.52</v>
      </c>
      <c r="AN37" s="132">
        <v>0</v>
      </c>
      <c r="AO37" s="132">
        <v>11167.91</v>
      </c>
      <c r="AP37" s="139">
        <f t="shared" si="5"/>
        <v>0</v>
      </c>
      <c r="AQ37" s="132">
        <v>0</v>
      </c>
      <c r="AR37" s="132">
        <v>27460.5</v>
      </c>
      <c r="AS37" s="132">
        <v>0</v>
      </c>
      <c r="AT37" s="132">
        <v>0</v>
      </c>
      <c r="AU37" s="132">
        <v>8642.91</v>
      </c>
      <c r="AV37" s="132">
        <v>0</v>
      </c>
      <c r="AW37" s="132">
        <v>0</v>
      </c>
      <c r="AX37" s="132">
        <v>0</v>
      </c>
      <c r="AY37" s="132">
        <v>8</v>
      </c>
      <c r="AZ37" s="132">
        <v>7</v>
      </c>
      <c r="BA37" s="132">
        <v>0</v>
      </c>
      <c r="BB37" s="132">
        <v>-1</v>
      </c>
      <c r="BC37" s="132">
        <v>-2</v>
      </c>
      <c r="BD37" s="132">
        <v>0</v>
      </c>
      <c r="BE37" s="132">
        <v>0</v>
      </c>
      <c r="BF37" s="142">
        <f t="shared" si="6"/>
        <v>12</v>
      </c>
      <c r="BG37" s="132">
        <v>0</v>
      </c>
      <c r="BH37" s="132">
        <v>0</v>
      </c>
      <c r="BI37" s="132">
        <v>0</v>
      </c>
      <c r="BJ37" s="132">
        <v>0</v>
      </c>
      <c r="BK37" s="132">
        <v>0</v>
      </c>
      <c r="BL37" s="132">
        <v>0</v>
      </c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</row>
    <row r="38" spans="1:227" s="93" customFormat="1" ht="15.6" x14ac:dyDescent="0.3">
      <c r="A38" s="89">
        <v>18</v>
      </c>
      <c r="B38" s="91" t="s">
        <v>163</v>
      </c>
      <c r="C38" s="91" t="s">
        <v>142</v>
      </c>
      <c r="D38" s="57" t="s">
        <v>210</v>
      </c>
      <c r="E38" s="57"/>
      <c r="F38" s="57" t="s">
        <v>182</v>
      </c>
      <c r="G38" s="94" t="s">
        <v>235</v>
      </c>
      <c r="H38" s="132">
        <v>1767010.26</v>
      </c>
      <c r="I38" s="132">
        <v>1805588.36</v>
      </c>
      <c r="J38" s="132">
        <v>40042.949999999997</v>
      </c>
      <c r="K38" s="132">
        <v>678922.74</v>
      </c>
      <c r="L38" s="132">
        <v>1719.26</v>
      </c>
      <c r="M38" s="132">
        <v>789675.06</v>
      </c>
      <c r="N38" s="132">
        <v>103732.74</v>
      </c>
      <c r="O38" s="132">
        <v>1801953.98</v>
      </c>
      <c r="P38" s="143">
        <v>0.33653377064530798</v>
      </c>
      <c r="Q38" s="132">
        <v>124171.33000000007</v>
      </c>
      <c r="R38" s="132">
        <v>577823.81999999995</v>
      </c>
      <c r="S38" s="132">
        <v>1099958.83</v>
      </c>
      <c r="T38" s="141">
        <v>4.8941851675483712E-2</v>
      </c>
      <c r="U38" s="132">
        <v>82035.869600000005</v>
      </c>
      <c r="V38" s="119" t="s">
        <v>249</v>
      </c>
      <c r="W38" s="119" t="s">
        <v>249</v>
      </c>
      <c r="X38" s="119" t="s">
        <v>249</v>
      </c>
      <c r="Y38" s="119" t="s">
        <v>249</v>
      </c>
      <c r="Z38" s="119" t="s">
        <v>249</v>
      </c>
      <c r="AA38" s="132">
        <v>677001.86</v>
      </c>
      <c r="AB38" s="132">
        <v>0</v>
      </c>
      <c r="AC38" s="132">
        <v>7321</v>
      </c>
      <c r="AD38" s="132">
        <v>0</v>
      </c>
      <c r="AE38" s="132">
        <v>0</v>
      </c>
      <c r="AF38" s="132">
        <v>0</v>
      </c>
      <c r="AG38" s="132">
        <v>17332.25</v>
      </c>
      <c r="AH38" s="132">
        <v>2443.8200000000002</v>
      </c>
      <c r="AI38" s="132">
        <v>0</v>
      </c>
      <c r="AJ38" s="132">
        <v>257.66999999999996</v>
      </c>
      <c r="AK38" s="132">
        <v>1688.44</v>
      </c>
      <c r="AL38" s="132">
        <v>0</v>
      </c>
      <c r="AM38" s="132">
        <v>0</v>
      </c>
      <c r="AN38" s="132">
        <v>7321</v>
      </c>
      <c r="AO38" s="132">
        <v>32242.34</v>
      </c>
      <c r="AP38" s="139">
        <f t="shared" si="5"/>
        <v>0.22706168348823316</v>
      </c>
      <c r="AQ38" s="132">
        <v>0</v>
      </c>
      <c r="AR38" s="132">
        <v>105782.82</v>
      </c>
      <c r="AS38" s="132">
        <v>0</v>
      </c>
      <c r="AT38" s="132">
        <v>0</v>
      </c>
      <c r="AU38" s="132">
        <v>3852.8299999999899</v>
      </c>
      <c r="AV38" s="132">
        <v>0</v>
      </c>
      <c r="AW38" s="132">
        <v>0</v>
      </c>
      <c r="AX38" s="132">
        <v>0</v>
      </c>
      <c r="AY38" s="132">
        <v>36</v>
      </c>
      <c r="AZ38" s="132">
        <v>6</v>
      </c>
      <c r="BA38" s="132">
        <v>0</v>
      </c>
      <c r="BB38" s="132">
        <v>-3</v>
      </c>
      <c r="BC38" s="132">
        <v>-5</v>
      </c>
      <c r="BD38" s="132">
        <v>-9</v>
      </c>
      <c r="BE38" s="132">
        <v>0</v>
      </c>
      <c r="BF38" s="148">
        <f t="shared" si="6"/>
        <v>25</v>
      </c>
      <c r="BG38" s="132">
        <v>2</v>
      </c>
      <c r="BH38" s="132">
        <v>4</v>
      </c>
      <c r="BI38" s="132">
        <v>0</v>
      </c>
      <c r="BJ38" s="132">
        <v>4</v>
      </c>
      <c r="BK38" s="132">
        <v>0</v>
      </c>
      <c r="BL38" s="132">
        <v>1</v>
      </c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</row>
    <row r="39" spans="1:227" s="73" customFormat="1" ht="15.6" x14ac:dyDescent="0.3">
      <c r="A39" s="69">
        <v>18</v>
      </c>
      <c r="B39" s="70" t="s">
        <v>164</v>
      </c>
      <c r="C39" s="70" t="s">
        <v>138</v>
      </c>
      <c r="D39" s="71" t="s">
        <v>211</v>
      </c>
      <c r="E39" s="71"/>
      <c r="F39" s="71" t="s">
        <v>189</v>
      </c>
      <c r="G39" s="147" t="s">
        <v>234</v>
      </c>
      <c r="H39" s="134">
        <v>388501.73</v>
      </c>
      <c r="I39" s="134">
        <v>390135.25</v>
      </c>
      <c r="J39" s="134">
        <v>59990.67</v>
      </c>
      <c r="K39" s="134">
        <v>251991.14</v>
      </c>
      <c r="L39" s="134">
        <v>6867</v>
      </c>
      <c r="M39" s="134">
        <v>27168.95</v>
      </c>
      <c r="N39" s="134">
        <v>0</v>
      </c>
      <c r="O39" s="134">
        <v>333093.36</v>
      </c>
      <c r="P39" s="144">
        <v>1.2324003674981101</v>
      </c>
      <c r="Q39" s="134">
        <v>1633.5199999999604</v>
      </c>
      <c r="R39" s="134">
        <v>331459.8</v>
      </c>
      <c r="S39" s="134">
        <v>0</v>
      </c>
      <c r="T39" s="145">
        <v>7.5000000000000011E-2</v>
      </c>
      <c r="U39" s="134">
        <v>24859.485000000001</v>
      </c>
      <c r="V39" s="111" t="s">
        <v>249</v>
      </c>
      <c r="W39" s="111" t="s">
        <v>249</v>
      </c>
      <c r="X39" s="111" t="s">
        <v>249</v>
      </c>
      <c r="Y39" s="111" t="s">
        <v>249</v>
      </c>
      <c r="Z39" s="111" t="s">
        <v>249</v>
      </c>
      <c r="AA39" s="134">
        <v>21780.240000000002</v>
      </c>
      <c r="AB39" s="134">
        <v>0</v>
      </c>
      <c r="AC39" s="134">
        <v>0</v>
      </c>
      <c r="AD39" s="134">
        <v>0</v>
      </c>
      <c r="AE39" s="134">
        <v>0</v>
      </c>
      <c r="AF39" s="134">
        <v>2428.6799999999998</v>
      </c>
      <c r="AG39" s="134">
        <v>742</v>
      </c>
      <c r="AH39" s="134">
        <v>1524.96</v>
      </c>
      <c r="AI39" s="134">
        <v>0</v>
      </c>
      <c r="AJ39" s="134">
        <v>1579.32</v>
      </c>
      <c r="AK39" s="134">
        <v>0</v>
      </c>
      <c r="AL39" s="134">
        <v>135</v>
      </c>
      <c r="AM39" s="134">
        <v>0</v>
      </c>
      <c r="AN39" s="134">
        <v>5730.96</v>
      </c>
      <c r="AO39" s="134">
        <v>8781.7099999999991</v>
      </c>
      <c r="AP39" s="138">
        <f t="shared" si="5"/>
        <v>0.65260182811775846</v>
      </c>
      <c r="AQ39" s="134">
        <v>0</v>
      </c>
      <c r="AR39" s="134">
        <v>17662</v>
      </c>
      <c r="AS39" s="134">
        <v>8.9999999981955608E-3</v>
      </c>
      <c r="AT39" s="134">
        <v>0</v>
      </c>
      <c r="AU39" s="134">
        <v>8609.07</v>
      </c>
      <c r="AV39" s="134">
        <v>0</v>
      </c>
      <c r="AW39" s="134">
        <v>0</v>
      </c>
      <c r="AX39" s="134">
        <v>0</v>
      </c>
      <c r="AY39" s="134">
        <v>8</v>
      </c>
      <c r="AZ39" s="134">
        <v>1</v>
      </c>
      <c r="BA39" s="134">
        <v>-1</v>
      </c>
      <c r="BB39" s="134">
        <v>0</v>
      </c>
      <c r="BC39" s="134">
        <v>-2</v>
      </c>
      <c r="BD39" s="134">
        <v>-1</v>
      </c>
      <c r="BE39" s="134">
        <v>0</v>
      </c>
      <c r="BF39" s="146">
        <f t="shared" si="6"/>
        <v>5</v>
      </c>
      <c r="BG39" s="134">
        <v>0</v>
      </c>
      <c r="BH39" s="134">
        <v>1</v>
      </c>
      <c r="BI39" s="134">
        <v>0</v>
      </c>
      <c r="BJ39" s="134">
        <v>0</v>
      </c>
      <c r="BK39" s="134">
        <v>0</v>
      </c>
      <c r="BL39" s="134">
        <v>0</v>
      </c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</row>
    <row r="40" spans="1:227" s="27" customFormat="1" ht="15.6" x14ac:dyDescent="0.3">
      <c r="A40" s="33">
        <v>18</v>
      </c>
      <c r="B40" s="34" t="s">
        <v>165</v>
      </c>
      <c r="C40" s="34" t="s">
        <v>58</v>
      </c>
      <c r="D40" s="57" t="s">
        <v>212</v>
      </c>
      <c r="E40" s="58"/>
      <c r="F40" s="35"/>
      <c r="G40" s="88" t="s">
        <v>69</v>
      </c>
      <c r="H40" s="117">
        <v>2509850</v>
      </c>
      <c r="I40" s="117">
        <v>2523855</v>
      </c>
      <c r="J40" s="117">
        <v>77614</v>
      </c>
      <c r="K40" s="117">
        <v>1944734</v>
      </c>
      <c r="L40" s="117">
        <v>191032</v>
      </c>
      <c r="M40" s="117">
        <v>270979</v>
      </c>
      <c r="N40" s="117">
        <v>155522</v>
      </c>
      <c r="O40" s="117">
        <v>2754165</v>
      </c>
      <c r="P40" s="135">
        <v>2.94</v>
      </c>
      <c r="Q40" s="116">
        <f>162708-154830</f>
        <v>7878</v>
      </c>
      <c r="R40" s="117">
        <v>744091</v>
      </c>
      <c r="S40" s="117">
        <v>1827828</v>
      </c>
      <c r="T40" s="118">
        <f>129244/2571919</f>
        <v>5.0251971387901405E-2</v>
      </c>
      <c r="U40" s="119">
        <v>134467</v>
      </c>
      <c r="V40" s="119" t="s">
        <v>249</v>
      </c>
      <c r="W40" s="119" t="s">
        <v>249</v>
      </c>
      <c r="X40" s="119" t="s">
        <v>249</v>
      </c>
      <c r="Y40" s="119" t="s">
        <v>249</v>
      </c>
      <c r="Z40" s="119" t="s">
        <v>249</v>
      </c>
      <c r="AA40" s="117">
        <v>0</v>
      </c>
      <c r="AB40" s="117">
        <v>56</v>
      </c>
      <c r="AC40" s="117">
        <v>9423</v>
      </c>
      <c r="AD40" s="117">
        <v>884</v>
      </c>
      <c r="AE40" s="117">
        <v>0</v>
      </c>
      <c r="AF40" s="117">
        <v>0</v>
      </c>
      <c r="AG40" s="117">
        <v>34045</v>
      </c>
      <c r="AH40" s="117">
        <v>286</v>
      </c>
      <c r="AI40" s="117">
        <v>0</v>
      </c>
      <c r="AJ40" s="117">
        <f>2104+1110+4064</f>
        <v>7278</v>
      </c>
      <c r="AK40" s="117">
        <v>0</v>
      </c>
      <c r="AL40" s="117">
        <v>1266</v>
      </c>
      <c r="AM40" s="117">
        <v>367</v>
      </c>
      <c r="AN40" s="117">
        <v>0</v>
      </c>
      <c r="AO40" s="117">
        <v>57739</v>
      </c>
      <c r="AP40" s="136">
        <f t="shared" si="5"/>
        <v>0</v>
      </c>
      <c r="AQ40" s="116">
        <v>0</v>
      </c>
      <c r="AR40" s="116">
        <v>89955</v>
      </c>
      <c r="AS40" s="116">
        <v>0</v>
      </c>
      <c r="AT40" s="116">
        <v>0</v>
      </c>
      <c r="AU40" s="116">
        <v>2638</v>
      </c>
      <c r="AV40" s="116">
        <v>0</v>
      </c>
      <c r="AW40" s="116">
        <v>0</v>
      </c>
      <c r="AX40" s="116">
        <v>0</v>
      </c>
      <c r="AY40" s="116">
        <v>32</v>
      </c>
      <c r="AZ40" s="116">
        <v>2</v>
      </c>
      <c r="BA40" s="116">
        <v>0</v>
      </c>
      <c r="BB40" s="116">
        <v>0</v>
      </c>
      <c r="BC40" s="116">
        <v>-2</v>
      </c>
      <c r="BD40" s="116">
        <v>-9</v>
      </c>
      <c r="BE40" s="116">
        <v>0</v>
      </c>
      <c r="BF40" s="142">
        <f t="shared" si="6"/>
        <v>23</v>
      </c>
      <c r="BG40" s="117">
        <v>0</v>
      </c>
      <c r="BH40" s="117">
        <v>1</v>
      </c>
      <c r="BI40" s="117">
        <v>1</v>
      </c>
      <c r="BJ40" s="117">
        <v>7</v>
      </c>
      <c r="BK40" s="117">
        <v>0</v>
      </c>
      <c r="BL40" s="117">
        <v>0</v>
      </c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</row>
    <row r="41" spans="1:227" s="93" customFormat="1" ht="15.6" x14ac:dyDescent="0.3">
      <c r="A41" s="89">
        <v>20</v>
      </c>
      <c r="B41" s="90" t="s">
        <v>166</v>
      </c>
      <c r="C41" s="90" t="s">
        <v>78</v>
      </c>
      <c r="D41" s="57" t="s">
        <v>213</v>
      </c>
      <c r="E41" s="57"/>
      <c r="F41" s="57" t="s">
        <v>208</v>
      </c>
      <c r="G41" s="94" t="s">
        <v>95</v>
      </c>
      <c r="H41" s="132">
        <v>487723.92</v>
      </c>
      <c r="I41" s="132">
        <v>487742.23</v>
      </c>
      <c r="J41" s="132">
        <v>25518.09</v>
      </c>
      <c r="K41" s="132">
        <v>338937.02</v>
      </c>
      <c r="L41" s="132">
        <v>37084.239999999998</v>
      </c>
      <c r="M41" s="132">
        <v>45454.14</v>
      </c>
      <c r="N41" s="132">
        <v>20689.38</v>
      </c>
      <c r="O41" s="132">
        <v>465010.9</v>
      </c>
      <c r="P41" s="143">
        <v>0</v>
      </c>
      <c r="Q41" s="119" t="s">
        <v>249</v>
      </c>
      <c r="R41" s="119" t="s">
        <v>249</v>
      </c>
      <c r="S41" s="119" t="s">
        <v>249</v>
      </c>
      <c r="T41" s="119" t="s">
        <v>249</v>
      </c>
      <c r="U41" s="119" t="s">
        <v>249</v>
      </c>
      <c r="V41" s="132">
        <v>24651.979999999981</v>
      </c>
      <c r="W41" s="132">
        <v>447571.94</v>
      </c>
      <c r="X41" s="132">
        <v>15500</v>
      </c>
      <c r="Y41" s="141">
        <v>4.933055758031895E-2</v>
      </c>
      <c r="Z41" s="132">
        <v>22846.116999999998</v>
      </c>
      <c r="AA41" s="132">
        <v>0</v>
      </c>
      <c r="AB41" s="132">
        <v>41.989999999999995</v>
      </c>
      <c r="AC41" s="132">
        <v>2100</v>
      </c>
      <c r="AD41" s="132">
        <v>0</v>
      </c>
      <c r="AE41" s="132">
        <v>0</v>
      </c>
      <c r="AF41" s="132">
        <v>2172</v>
      </c>
      <c r="AG41" s="132">
        <v>2400</v>
      </c>
      <c r="AH41" s="132">
        <v>0</v>
      </c>
      <c r="AI41" s="132">
        <v>0</v>
      </c>
      <c r="AJ41" s="132">
        <v>795.69</v>
      </c>
      <c r="AK41" s="132">
        <v>0</v>
      </c>
      <c r="AL41" s="132">
        <v>600</v>
      </c>
      <c r="AM41" s="132">
        <v>0</v>
      </c>
      <c r="AN41" s="132">
        <v>0</v>
      </c>
      <c r="AO41" s="132">
        <v>9071.66</v>
      </c>
      <c r="AP41" s="136">
        <f t="shared" si="5"/>
        <v>0</v>
      </c>
      <c r="AQ41" s="132">
        <v>0</v>
      </c>
      <c r="AR41" s="132">
        <v>23010.34</v>
      </c>
      <c r="AS41" s="132">
        <v>0</v>
      </c>
      <c r="AT41" s="132">
        <v>0</v>
      </c>
      <c r="AU41" s="132">
        <v>16019.2</v>
      </c>
      <c r="AV41" s="132">
        <v>0</v>
      </c>
      <c r="AW41" s="132">
        <v>0</v>
      </c>
      <c r="AX41" s="132">
        <v>0</v>
      </c>
      <c r="AY41" s="132">
        <v>16</v>
      </c>
      <c r="AZ41" s="132">
        <v>8</v>
      </c>
      <c r="BA41" s="132">
        <v>0</v>
      </c>
      <c r="BB41" s="132">
        <v>-3</v>
      </c>
      <c r="BC41" s="132">
        <v>-3</v>
      </c>
      <c r="BD41" s="132">
        <v>-4</v>
      </c>
      <c r="BE41" s="132">
        <v>0</v>
      </c>
      <c r="BF41" s="142">
        <f t="shared" si="6"/>
        <v>14</v>
      </c>
      <c r="BG41" s="132">
        <v>0</v>
      </c>
      <c r="BH41" s="132">
        <v>1</v>
      </c>
      <c r="BI41" s="132">
        <v>0</v>
      </c>
      <c r="BJ41" s="132">
        <v>0</v>
      </c>
      <c r="BK41" s="132">
        <v>3</v>
      </c>
      <c r="BL41" s="132">
        <v>0</v>
      </c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</row>
    <row r="42" spans="1:227" s="27" customFormat="1" ht="15.6" x14ac:dyDescent="0.3">
      <c r="A42" s="33">
        <v>20</v>
      </c>
      <c r="B42" s="34" t="s">
        <v>167</v>
      </c>
      <c r="C42" s="34" t="s">
        <v>47</v>
      </c>
      <c r="D42" s="57" t="s">
        <v>214</v>
      </c>
      <c r="E42" s="57"/>
      <c r="F42" s="57"/>
      <c r="G42" s="88" t="s">
        <v>76</v>
      </c>
      <c r="H42" s="132">
        <v>862473.15</v>
      </c>
      <c r="I42" s="132">
        <v>879626.59</v>
      </c>
      <c r="J42" s="132">
        <v>26486.29</v>
      </c>
      <c r="K42" s="132">
        <v>665449.49</v>
      </c>
      <c r="L42" s="132">
        <v>72062.37</v>
      </c>
      <c r="M42" s="132">
        <v>1873.56</v>
      </c>
      <c r="N42" s="132">
        <v>36341.75</v>
      </c>
      <c r="O42" s="132">
        <v>848333.32</v>
      </c>
      <c r="P42" s="143">
        <v>2</v>
      </c>
      <c r="Q42" s="132">
        <v>16852.979999999981</v>
      </c>
      <c r="R42" s="132">
        <v>774494.36</v>
      </c>
      <c r="S42" s="132">
        <v>56985.98</v>
      </c>
      <c r="T42" s="141">
        <f>72591/831480</f>
        <v>8.7303362678597202E-2</v>
      </c>
      <c r="U42" s="132">
        <v>72591</v>
      </c>
      <c r="V42" s="119" t="s">
        <v>249</v>
      </c>
      <c r="W42" s="119" t="s">
        <v>249</v>
      </c>
      <c r="X42" s="119" t="s">
        <v>249</v>
      </c>
      <c r="Y42" s="119" t="s">
        <v>249</v>
      </c>
      <c r="Z42" s="119" t="s">
        <v>249</v>
      </c>
      <c r="AA42" s="132">
        <v>180849</v>
      </c>
      <c r="AB42" s="132">
        <v>9.75</v>
      </c>
      <c r="AC42" s="132">
        <v>17000.04</v>
      </c>
      <c r="AD42" s="132">
        <v>2210.04</v>
      </c>
      <c r="AE42" s="132">
        <v>1937.04</v>
      </c>
      <c r="AF42" s="132">
        <v>6999.96</v>
      </c>
      <c r="AG42" s="132">
        <v>420</v>
      </c>
      <c r="AH42" s="132">
        <v>3000</v>
      </c>
      <c r="AI42" s="132">
        <v>0</v>
      </c>
      <c r="AJ42" s="132">
        <v>599.98</v>
      </c>
      <c r="AK42" s="132">
        <v>99.96</v>
      </c>
      <c r="AL42" s="132">
        <v>0</v>
      </c>
      <c r="AM42" s="132">
        <v>0</v>
      </c>
      <c r="AN42" s="132">
        <v>34522.9</v>
      </c>
      <c r="AO42" s="132">
        <v>34522.9</v>
      </c>
      <c r="AP42" s="136">
        <f t="shared" si="5"/>
        <v>1</v>
      </c>
      <c r="AQ42" s="132">
        <v>0</v>
      </c>
      <c r="AR42" s="132">
        <v>36600</v>
      </c>
      <c r="AS42" s="132">
        <v>0</v>
      </c>
      <c r="AT42" s="132">
        <v>0</v>
      </c>
      <c r="AU42" s="132">
        <v>3474.99999999999</v>
      </c>
      <c r="AV42" s="132">
        <v>0</v>
      </c>
      <c r="AW42" s="132">
        <v>0</v>
      </c>
      <c r="AX42" s="132">
        <v>0</v>
      </c>
      <c r="AY42" s="132">
        <v>16</v>
      </c>
      <c r="AZ42" s="132">
        <v>14</v>
      </c>
      <c r="BA42" s="132">
        <v>11</v>
      </c>
      <c r="BB42" s="132">
        <v>-1</v>
      </c>
      <c r="BC42" s="132">
        <v>0</v>
      </c>
      <c r="BD42" s="132">
        <v>-5</v>
      </c>
      <c r="BE42" s="132">
        <v>0</v>
      </c>
      <c r="BF42" s="142">
        <f t="shared" si="6"/>
        <v>35</v>
      </c>
      <c r="BG42" s="132">
        <v>1</v>
      </c>
      <c r="BH42" s="132">
        <v>0</v>
      </c>
      <c r="BI42" s="132">
        <v>0</v>
      </c>
      <c r="BJ42" s="132">
        <v>0</v>
      </c>
      <c r="BK42" s="132">
        <v>0</v>
      </c>
      <c r="BL42" s="132">
        <v>5</v>
      </c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</row>
    <row r="43" spans="1:227" s="27" customFormat="1" ht="15.6" x14ac:dyDescent="0.3">
      <c r="A43" s="33">
        <v>20</v>
      </c>
      <c r="B43" s="34" t="s">
        <v>168</v>
      </c>
      <c r="C43" s="34" t="s">
        <v>51</v>
      </c>
      <c r="D43" s="57" t="s">
        <v>215</v>
      </c>
      <c r="E43" s="57"/>
      <c r="F43" s="57"/>
      <c r="G43" s="88" t="s">
        <v>76</v>
      </c>
      <c r="H43" s="132">
        <v>353037.13</v>
      </c>
      <c r="I43" s="132">
        <v>353709.95</v>
      </c>
      <c r="J43" s="132">
        <v>142.58000000000001</v>
      </c>
      <c r="K43" s="132">
        <v>232015.3</v>
      </c>
      <c r="L43" s="132">
        <v>62605.55</v>
      </c>
      <c r="M43" s="132">
        <v>13126.32</v>
      </c>
      <c r="N43" s="132">
        <v>18739.11</v>
      </c>
      <c r="O43" s="132">
        <v>362758.89</v>
      </c>
      <c r="P43" s="143">
        <v>2</v>
      </c>
      <c r="Q43" s="132">
        <v>0</v>
      </c>
      <c r="R43" s="132">
        <v>362758.89</v>
      </c>
      <c r="S43" s="132">
        <v>0</v>
      </c>
      <c r="T43" s="141">
        <v>0.1</v>
      </c>
      <c r="U43" s="132">
        <v>36272.608999999997</v>
      </c>
      <c r="V43" s="119" t="s">
        <v>249</v>
      </c>
      <c r="W43" s="119" t="s">
        <v>249</v>
      </c>
      <c r="X43" s="119" t="s">
        <v>249</v>
      </c>
      <c r="Y43" s="119" t="s">
        <v>249</v>
      </c>
      <c r="Z43" s="119" t="s">
        <v>249</v>
      </c>
      <c r="AA43" s="132">
        <v>0</v>
      </c>
      <c r="AB43" s="132">
        <v>10.67</v>
      </c>
      <c r="AC43" s="132">
        <v>20346.39</v>
      </c>
      <c r="AD43" s="132">
        <v>2035</v>
      </c>
      <c r="AE43" s="132">
        <v>0</v>
      </c>
      <c r="AF43" s="132">
        <v>3656.52</v>
      </c>
      <c r="AG43" s="132">
        <v>0</v>
      </c>
      <c r="AH43" s="132">
        <v>0</v>
      </c>
      <c r="AI43" s="132">
        <v>0</v>
      </c>
      <c r="AJ43" s="132">
        <v>2400.06</v>
      </c>
      <c r="AK43" s="132">
        <v>0</v>
      </c>
      <c r="AL43" s="132">
        <v>0</v>
      </c>
      <c r="AM43" s="132">
        <v>0</v>
      </c>
      <c r="AN43" s="132">
        <v>29718.01</v>
      </c>
      <c r="AO43" s="132">
        <v>30962.95</v>
      </c>
      <c r="AP43" s="136">
        <f t="shared" si="5"/>
        <v>0.95979259082225687</v>
      </c>
      <c r="AQ43" s="132">
        <v>0</v>
      </c>
      <c r="AR43" s="132">
        <v>5318.4</v>
      </c>
      <c r="AS43" s="132">
        <v>0</v>
      </c>
      <c r="AT43" s="132">
        <v>0</v>
      </c>
      <c r="AU43" s="132">
        <v>2.14000000000487</v>
      </c>
      <c r="AV43" s="132">
        <v>0</v>
      </c>
      <c r="AW43" s="132">
        <v>0</v>
      </c>
      <c r="AX43" s="132">
        <v>0</v>
      </c>
      <c r="AY43" s="132">
        <v>19</v>
      </c>
      <c r="AZ43" s="132">
        <v>0</v>
      </c>
      <c r="BA43" s="132">
        <v>-12</v>
      </c>
      <c r="BB43" s="132">
        <v>-1</v>
      </c>
      <c r="BC43" s="132">
        <v>0</v>
      </c>
      <c r="BD43" s="132">
        <v>-4</v>
      </c>
      <c r="BE43" s="132">
        <v>0</v>
      </c>
      <c r="BF43" s="142">
        <f t="shared" si="6"/>
        <v>2</v>
      </c>
      <c r="BG43" s="132">
        <v>0</v>
      </c>
      <c r="BH43" s="132">
        <v>0</v>
      </c>
      <c r="BI43" s="132">
        <v>0</v>
      </c>
      <c r="BJ43" s="132">
        <v>1</v>
      </c>
      <c r="BK43" s="132">
        <v>3</v>
      </c>
      <c r="BL43" s="132">
        <v>0</v>
      </c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</row>
    <row r="44" spans="1:227" s="27" customFormat="1" ht="15.6" x14ac:dyDescent="0.3">
      <c r="A44" s="33">
        <v>21</v>
      </c>
      <c r="B44" s="34" t="s">
        <v>169</v>
      </c>
      <c r="C44" s="34" t="s">
        <v>140</v>
      </c>
      <c r="D44" s="57" t="s">
        <v>216</v>
      </c>
      <c r="E44" s="57"/>
      <c r="F44" s="57"/>
      <c r="G44" s="88" t="s">
        <v>236</v>
      </c>
      <c r="H44" s="132">
        <v>2905754.41</v>
      </c>
      <c r="I44" s="132">
        <v>2905754.41</v>
      </c>
      <c r="J44" s="132">
        <v>141625.81</v>
      </c>
      <c r="K44" s="132">
        <v>1850589.19</v>
      </c>
      <c r="L44" s="132">
        <v>177316.48000000001</v>
      </c>
      <c r="M44" s="132">
        <v>373711.67</v>
      </c>
      <c r="N44" s="132">
        <v>159550.19</v>
      </c>
      <c r="O44" s="132">
        <v>2805518.21</v>
      </c>
      <c r="P44" s="143">
        <v>0.39215782033605601</v>
      </c>
      <c r="Q44" s="119" t="s">
        <v>249</v>
      </c>
      <c r="R44" s="119" t="s">
        <v>249</v>
      </c>
      <c r="S44" s="119" t="s">
        <v>249</v>
      </c>
      <c r="T44" s="119" t="s">
        <v>249</v>
      </c>
      <c r="U44" s="119" t="s">
        <v>249</v>
      </c>
      <c r="V44" s="132">
        <v>-43573.459999999963</v>
      </c>
      <c r="W44" s="132">
        <v>2226815.14</v>
      </c>
      <c r="X44" s="132">
        <v>722512.73</v>
      </c>
      <c r="Y44" s="141">
        <v>8.2851723060549387E-2</v>
      </c>
      <c r="Z44" s="132">
        <v>244350.6759</v>
      </c>
      <c r="AA44" s="132">
        <v>0</v>
      </c>
      <c r="AB44" s="132">
        <v>0</v>
      </c>
      <c r="AC44" s="132">
        <v>71106.3</v>
      </c>
      <c r="AD44" s="132">
        <v>5439.63</v>
      </c>
      <c r="AE44" s="132">
        <v>0</v>
      </c>
      <c r="AF44" s="132">
        <v>2066</v>
      </c>
      <c r="AG44" s="132">
        <v>0</v>
      </c>
      <c r="AH44" s="132">
        <v>1653</v>
      </c>
      <c r="AI44" s="132">
        <v>0</v>
      </c>
      <c r="AJ44" s="132">
        <v>2300</v>
      </c>
      <c r="AK44" s="132">
        <v>699.88</v>
      </c>
      <c r="AL44" s="132">
        <v>0</v>
      </c>
      <c r="AM44" s="132">
        <v>0</v>
      </c>
      <c r="AN44" s="132">
        <v>0</v>
      </c>
      <c r="AO44" s="132">
        <v>91387.08</v>
      </c>
      <c r="AP44" s="136">
        <f t="shared" si="5"/>
        <v>0</v>
      </c>
      <c r="AQ44" s="132">
        <v>0</v>
      </c>
      <c r="AR44" s="132">
        <v>141392.43</v>
      </c>
      <c r="AS44" s="132">
        <v>0</v>
      </c>
      <c r="AT44" s="132">
        <v>0</v>
      </c>
      <c r="AU44" s="132">
        <v>32780.17</v>
      </c>
      <c r="AV44" s="132">
        <v>0</v>
      </c>
      <c r="AW44" s="132">
        <v>0</v>
      </c>
      <c r="AX44" s="132">
        <v>0</v>
      </c>
      <c r="AY44" s="132">
        <v>109</v>
      </c>
      <c r="AZ44" s="132">
        <v>22</v>
      </c>
      <c r="BA44" s="132">
        <v>-11</v>
      </c>
      <c r="BB44" s="132">
        <v>-2</v>
      </c>
      <c r="BC44" s="132">
        <v>-20</v>
      </c>
      <c r="BD44" s="132">
        <v>-4</v>
      </c>
      <c r="BE44" s="132">
        <v>0</v>
      </c>
      <c r="BF44" s="142">
        <f t="shared" si="6"/>
        <v>94</v>
      </c>
      <c r="BG44" s="132">
        <v>0</v>
      </c>
      <c r="BH44" s="132">
        <v>0</v>
      </c>
      <c r="BI44" s="132">
        <v>0</v>
      </c>
      <c r="BJ44" s="132">
        <v>4</v>
      </c>
      <c r="BK44" s="132">
        <v>0</v>
      </c>
      <c r="BL44" s="132">
        <v>0</v>
      </c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</row>
    <row r="45" spans="1:227" s="27" customFormat="1" ht="15.6" x14ac:dyDescent="0.3">
      <c r="A45" s="33">
        <v>21</v>
      </c>
      <c r="B45" s="34" t="s">
        <v>170</v>
      </c>
      <c r="C45" s="34" t="s">
        <v>135</v>
      </c>
      <c r="D45" s="57" t="s">
        <v>217</v>
      </c>
      <c r="E45" s="57"/>
      <c r="F45" s="57" t="s">
        <v>218</v>
      </c>
      <c r="G45" s="35" t="s">
        <v>237</v>
      </c>
      <c r="H45" s="131">
        <v>1775362</v>
      </c>
      <c r="I45" s="131">
        <v>1783002</v>
      </c>
      <c r="J45" s="131">
        <v>3154</v>
      </c>
      <c r="K45" s="131">
        <v>1420150</v>
      </c>
      <c r="L45" s="132">
        <v>47379</v>
      </c>
      <c r="M45" s="132">
        <v>78925</v>
      </c>
      <c r="N45" s="132">
        <v>44970</v>
      </c>
      <c r="O45" s="131">
        <v>1762333</v>
      </c>
      <c r="P45" s="133">
        <v>0.01</v>
      </c>
      <c r="Q45" s="119" t="s">
        <v>249</v>
      </c>
      <c r="R45" s="119" t="s">
        <v>249</v>
      </c>
      <c r="S45" s="119" t="s">
        <v>249</v>
      </c>
      <c r="T45" s="119" t="s">
        <v>249</v>
      </c>
      <c r="U45" s="119" t="s">
        <v>249</v>
      </c>
      <c r="V45" s="131">
        <v>0</v>
      </c>
      <c r="W45" s="131">
        <v>1775362</v>
      </c>
      <c r="X45" s="131">
        <v>0</v>
      </c>
      <c r="Y45" s="129">
        <f>177536/1775362</f>
        <v>9.9999887346918545E-2</v>
      </c>
      <c r="Z45" s="131">
        <v>163264</v>
      </c>
      <c r="AA45" s="131">
        <v>74691</v>
      </c>
      <c r="AB45" s="131">
        <f>171+4+27</f>
        <v>202</v>
      </c>
      <c r="AC45" s="131">
        <v>62409</v>
      </c>
      <c r="AD45" s="132">
        <v>0</v>
      </c>
      <c r="AE45" s="132">
        <v>0</v>
      </c>
      <c r="AF45" s="132">
        <v>5961</v>
      </c>
      <c r="AG45" s="132">
        <v>9300</v>
      </c>
      <c r="AH45" s="132">
        <v>5505</v>
      </c>
      <c r="AI45" s="132">
        <v>6101</v>
      </c>
      <c r="AJ45" s="132">
        <f>902+1148+1765</f>
        <v>3815</v>
      </c>
      <c r="AK45" s="132">
        <v>750</v>
      </c>
      <c r="AL45" s="131">
        <v>0</v>
      </c>
      <c r="AM45" s="132">
        <v>424</v>
      </c>
      <c r="AN45" s="131">
        <v>0</v>
      </c>
      <c r="AO45" s="131">
        <v>102738</v>
      </c>
      <c r="AP45" s="136">
        <f t="shared" si="5"/>
        <v>0</v>
      </c>
      <c r="AQ45" s="131">
        <v>0</v>
      </c>
      <c r="AR45" s="131">
        <v>79000</v>
      </c>
      <c r="AS45" s="131">
        <v>0</v>
      </c>
      <c r="AT45" s="131">
        <v>0</v>
      </c>
      <c r="AU45" s="131">
        <v>5642</v>
      </c>
      <c r="AV45" s="131">
        <v>0</v>
      </c>
      <c r="AW45" s="131">
        <v>0</v>
      </c>
      <c r="AX45" s="131">
        <v>0</v>
      </c>
      <c r="AY45" s="131">
        <v>55</v>
      </c>
      <c r="AZ45" s="131">
        <v>26</v>
      </c>
      <c r="BA45" s="131">
        <v>1</v>
      </c>
      <c r="BB45" s="131">
        <v>-1</v>
      </c>
      <c r="BC45" s="131">
        <v>-11</v>
      </c>
      <c r="BD45" s="131">
        <v>-15</v>
      </c>
      <c r="BE45" s="131">
        <v>0</v>
      </c>
      <c r="BF45" s="137">
        <f t="shared" si="6"/>
        <v>55</v>
      </c>
      <c r="BG45" s="131">
        <v>1</v>
      </c>
      <c r="BH45" s="131">
        <v>1</v>
      </c>
      <c r="BI45" s="131">
        <v>2</v>
      </c>
      <c r="BJ45" s="132">
        <v>3</v>
      </c>
      <c r="BK45" s="132">
        <v>4</v>
      </c>
      <c r="BL45" s="132">
        <v>0</v>
      </c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</row>
    <row r="46" spans="1:227" s="27" customFormat="1" ht="15.6" x14ac:dyDescent="0.3">
      <c r="A46" s="33">
        <v>21</v>
      </c>
      <c r="B46" s="34" t="s">
        <v>171</v>
      </c>
      <c r="C46" s="34" t="s">
        <v>141</v>
      </c>
      <c r="D46" s="57" t="s">
        <v>219</v>
      </c>
      <c r="E46" s="57"/>
      <c r="F46" s="57" t="s">
        <v>187</v>
      </c>
      <c r="G46" s="88" t="s">
        <v>57</v>
      </c>
      <c r="H46" s="132">
        <v>160196</v>
      </c>
      <c r="I46" s="132">
        <v>160196</v>
      </c>
      <c r="J46" s="132">
        <v>0</v>
      </c>
      <c r="K46" s="132">
        <v>114676</v>
      </c>
      <c r="L46" s="132">
        <v>6049</v>
      </c>
      <c r="M46" s="132">
        <v>15790</v>
      </c>
      <c r="N46" s="132">
        <v>15975</v>
      </c>
      <c r="O46" s="132">
        <v>168510</v>
      </c>
      <c r="P46" s="143">
        <v>0.1</v>
      </c>
      <c r="Q46" s="119" t="s">
        <v>249</v>
      </c>
      <c r="R46" s="119" t="s">
        <v>249</v>
      </c>
      <c r="S46" s="119" t="s">
        <v>249</v>
      </c>
      <c r="T46" s="119" t="s">
        <v>249</v>
      </c>
      <c r="U46" s="119" t="s">
        <v>249</v>
      </c>
      <c r="V46" s="132">
        <v>0</v>
      </c>
      <c r="W46" s="132">
        <v>160196</v>
      </c>
      <c r="X46" s="132">
        <v>0</v>
      </c>
      <c r="Y46" s="141">
        <v>0.1</v>
      </c>
      <c r="Z46" s="132">
        <v>16020</v>
      </c>
      <c r="AA46" s="132">
        <v>0</v>
      </c>
      <c r="AB46" s="132">
        <v>0</v>
      </c>
      <c r="AC46" s="132">
        <v>6137</v>
      </c>
      <c r="AD46" s="132">
        <v>0</v>
      </c>
      <c r="AE46" s="132">
        <v>0</v>
      </c>
      <c r="AF46" s="132">
        <v>350</v>
      </c>
      <c r="AG46" s="132">
        <v>0</v>
      </c>
      <c r="AH46" s="132">
        <v>250</v>
      </c>
      <c r="AI46" s="132">
        <v>0</v>
      </c>
      <c r="AJ46" s="132">
        <v>250</v>
      </c>
      <c r="AK46" s="132">
        <v>860</v>
      </c>
      <c r="AL46" s="132">
        <v>0</v>
      </c>
      <c r="AM46" s="132">
        <v>0</v>
      </c>
      <c r="AN46" s="132">
        <v>0</v>
      </c>
      <c r="AO46" s="132">
        <v>8011</v>
      </c>
      <c r="AP46" s="136">
        <f t="shared" si="5"/>
        <v>0</v>
      </c>
      <c r="AQ46" s="132">
        <v>0</v>
      </c>
      <c r="AR46" s="132">
        <v>8009</v>
      </c>
      <c r="AS46" s="132">
        <v>0</v>
      </c>
      <c r="AT46" s="132">
        <v>0</v>
      </c>
      <c r="AU46" s="132">
        <v>250</v>
      </c>
      <c r="AV46" s="132">
        <v>0</v>
      </c>
      <c r="AW46" s="132">
        <v>0</v>
      </c>
      <c r="AX46" s="132">
        <v>0</v>
      </c>
      <c r="AY46" s="132">
        <v>9</v>
      </c>
      <c r="AZ46" s="132">
        <v>2</v>
      </c>
      <c r="BA46" s="132">
        <v>0</v>
      </c>
      <c r="BB46" s="132">
        <v>-1</v>
      </c>
      <c r="BC46" s="132">
        <v>0</v>
      </c>
      <c r="BD46" s="132">
        <v>-1</v>
      </c>
      <c r="BE46" s="132">
        <v>0</v>
      </c>
      <c r="BF46" s="142">
        <f t="shared" si="6"/>
        <v>9</v>
      </c>
      <c r="BG46" s="132">
        <v>0</v>
      </c>
      <c r="BH46" s="132">
        <v>0</v>
      </c>
      <c r="BI46" s="132">
        <v>0</v>
      </c>
      <c r="BJ46" s="132">
        <v>0</v>
      </c>
      <c r="BK46" s="132">
        <v>0</v>
      </c>
      <c r="BL46" s="132">
        <v>0</v>
      </c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</row>
    <row r="47" spans="1:227" s="27" customFormat="1" ht="15.6" x14ac:dyDescent="0.3">
      <c r="A47" s="33">
        <v>21</v>
      </c>
      <c r="B47" s="34" t="s">
        <v>172</v>
      </c>
      <c r="C47" s="34" t="s">
        <v>18</v>
      </c>
      <c r="D47" s="57" t="s">
        <v>220</v>
      </c>
      <c r="E47" s="57"/>
      <c r="F47" s="57" t="s">
        <v>193</v>
      </c>
      <c r="G47" s="88" t="s">
        <v>62</v>
      </c>
      <c r="H47" s="132">
        <v>601914.31000000006</v>
      </c>
      <c r="I47" s="132">
        <v>602318.87</v>
      </c>
      <c r="J47" s="132">
        <v>19325.04</v>
      </c>
      <c r="K47" s="132">
        <v>419120.35</v>
      </c>
      <c r="L47" s="132">
        <v>35080.57</v>
      </c>
      <c r="M47" s="132">
        <v>11392.92</v>
      </c>
      <c r="N47" s="132">
        <v>5678.2</v>
      </c>
      <c r="O47" s="132">
        <v>540148.16</v>
      </c>
      <c r="P47" s="143">
        <v>3</v>
      </c>
      <c r="Q47" s="132">
        <v>111053.82</v>
      </c>
      <c r="R47" s="132">
        <v>429094.34</v>
      </c>
      <c r="S47" s="132">
        <v>0</v>
      </c>
      <c r="T47" s="141">
        <v>9.9999999999999992E-2</v>
      </c>
      <c r="U47" s="132">
        <v>42905.023999999998</v>
      </c>
      <c r="V47" s="119" t="s">
        <v>249</v>
      </c>
      <c r="W47" s="119" t="s">
        <v>249</v>
      </c>
      <c r="X47" s="119" t="s">
        <v>249</v>
      </c>
      <c r="Y47" s="119" t="s">
        <v>249</v>
      </c>
      <c r="Z47" s="119" t="s">
        <v>249</v>
      </c>
      <c r="AA47" s="132">
        <v>212.66</v>
      </c>
      <c r="AB47" s="132">
        <v>0</v>
      </c>
      <c r="AC47" s="132">
        <v>0</v>
      </c>
      <c r="AD47" s="132">
        <v>0</v>
      </c>
      <c r="AE47" s="132">
        <v>0</v>
      </c>
      <c r="AF47" s="132">
        <v>1503</v>
      </c>
      <c r="AG47" s="132">
        <v>7900</v>
      </c>
      <c r="AH47" s="132">
        <v>0</v>
      </c>
      <c r="AI47" s="132">
        <v>0</v>
      </c>
      <c r="AJ47" s="132">
        <v>3202.13</v>
      </c>
      <c r="AK47" s="132">
        <v>0</v>
      </c>
      <c r="AL47" s="132">
        <v>1926</v>
      </c>
      <c r="AM47" s="132">
        <v>0</v>
      </c>
      <c r="AN47" s="132">
        <v>10041.41</v>
      </c>
      <c r="AO47" s="132">
        <v>19189.189999999999</v>
      </c>
      <c r="AP47" s="136">
        <f t="shared" si="5"/>
        <v>0.52328472436825113</v>
      </c>
      <c r="AQ47" s="132">
        <v>0</v>
      </c>
      <c r="AR47" s="132">
        <v>30304.400000000001</v>
      </c>
      <c r="AS47" s="132">
        <v>0</v>
      </c>
      <c r="AT47" s="132">
        <v>0</v>
      </c>
      <c r="AU47" s="132">
        <v>8141.8899999999903</v>
      </c>
      <c r="AV47" s="132">
        <v>0</v>
      </c>
      <c r="AW47" s="132">
        <v>0</v>
      </c>
      <c r="AX47" s="132">
        <v>0</v>
      </c>
      <c r="AY47" s="132">
        <v>21</v>
      </c>
      <c r="AZ47" s="132">
        <v>11</v>
      </c>
      <c r="BA47" s="132">
        <v>-4</v>
      </c>
      <c r="BB47" s="132">
        <v>-1</v>
      </c>
      <c r="BC47" s="132">
        <v>-1</v>
      </c>
      <c r="BD47" s="132">
        <v>-2</v>
      </c>
      <c r="BE47" s="132">
        <v>0</v>
      </c>
      <c r="BF47" s="142">
        <f t="shared" si="6"/>
        <v>24</v>
      </c>
      <c r="BG47" s="132">
        <v>0</v>
      </c>
      <c r="BH47" s="132">
        <v>0</v>
      </c>
      <c r="BI47" s="132">
        <v>0</v>
      </c>
      <c r="BJ47" s="132">
        <v>1</v>
      </c>
      <c r="BK47" s="132">
        <v>0</v>
      </c>
      <c r="BL47" s="132">
        <v>0</v>
      </c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</row>
    <row r="48" spans="1:227" s="27" customFormat="1" ht="15.6" x14ac:dyDescent="0.3">
      <c r="A48" s="33">
        <v>21</v>
      </c>
      <c r="B48" s="34" t="s">
        <v>173</v>
      </c>
      <c r="C48" s="34" t="s">
        <v>139</v>
      </c>
      <c r="D48" s="57" t="s">
        <v>221</v>
      </c>
      <c r="E48" s="57"/>
      <c r="F48" s="57" t="s">
        <v>177</v>
      </c>
      <c r="G48" s="88" t="s">
        <v>62</v>
      </c>
      <c r="H48" s="132">
        <v>814601.64</v>
      </c>
      <c r="I48" s="132">
        <v>814601.64</v>
      </c>
      <c r="J48" s="132">
        <v>0</v>
      </c>
      <c r="K48" s="132">
        <v>701421.89</v>
      </c>
      <c r="L48" s="132">
        <v>23354.65</v>
      </c>
      <c r="M48" s="132">
        <v>9915.2099999999991</v>
      </c>
      <c r="N48" s="132">
        <v>16670.45</v>
      </c>
      <c r="O48" s="132">
        <v>804717.92</v>
      </c>
      <c r="P48" s="143">
        <v>1</v>
      </c>
      <c r="Q48" s="119" t="s">
        <v>249</v>
      </c>
      <c r="R48" s="119" t="s">
        <v>249</v>
      </c>
      <c r="S48" s="119" t="s">
        <v>249</v>
      </c>
      <c r="T48" s="119" t="s">
        <v>249</v>
      </c>
      <c r="U48" s="119" t="s">
        <v>249</v>
      </c>
      <c r="V48" s="132">
        <v>0</v>
      </c>
      <c r="W48" s="132">
        <v>840321.64</v>
      </c>
      <c r="X48" s="132">
        <v>0</v>
      </c>
      <c r="Y48" s="141">
        <v>6.2000000000000006E-2</v>
      </c>
      <c r="Z48" s="132">
        <v>52101.9617</v>
      </c>
      <c r="AA48" s="132">
        <v>0</v>
      </c>
      <c r="AB48" s="132">
        <v>13.14</v>
      </c>
      <c r="AC48" s="132">
        <v>8000</v>
      </c>
      <c r="AD48" s="132">
        <v>0</v>
      </c>
      <c r="AE48" s="132">
        <v>0</v>
      </c>
      <c r="AF48" s="132">
        <v>1000</v>
      </c>
      <c r="AG48" s="132">
        <v>0</v>
      </c>
      <c r="AH48" s="132">
        <v>800</v>
      </c>
      <c r="AI48" s="132">
        <v>0</v>
      </c>
      <c r="AJ48" s="132">
        <v>929.63</v>
      </c>
      <c r="AK48" s="132">
        <v>0</v>
      </c>
      <c r="AL48" s="132">
        <v>0</v>
      </c>
      <c r="AM48" s="132">
        <v>0</v>
      </c>
      <c r="AN48" s="132">
        <v>0</v>
      </c>
      <c r="AO48" s="132">
        <v>11459.51</v>
      </c>
      <c r="AP48" s="136">
        <f t="shared" si="5"/>
        <v>0</v>
      </c>
      <c r="AQ48" s="132">
        <v>0</v>
      </c>
      <c r="AR48" s="132">
        <v>41629.300000000003</v>
      </c>
      <c r="AS48" s="132">
        <v>0</v>
      </c>
      <c r="AT48" s="132">
        <v>0</v>
      </c>
      <c r="AU48" s="132">
        <v>8856.0599999999904</v>
      </c>
      <c r="AV48" s="132">
        <v>0</v>
      </c>
      <c r="AW48" s="132">
        <v>0</v>
      </c>
      <c r="AX48" s="132">
        <v>0</v>
      </c>
      <c r="AY48" s="132">
        <v>25</v>
      </c>
      <c r="AZ48" s="132">
        <v>2</v>
      </c>
      <c r="BA48" s="132">
        <v>0</v>
      </c>
      <c r="BB48" s="132">
        <v>-1</v>
      </c>
      <c r="BC48" s="132">
        <v>-4</v>
      </c>
      <c r="BD48" s="132">
        <v>-2</v>
      </c>
      <c r="BE48" s="132">
        <v>0</v>
      </c>
      <c r="BF48" s="142">
        <f t="shared" si="6"/>
        <v>20</v>
      </c>
      <c r="BG48" s="132">
        <v>0</v>
      </c>
      <c r="BH48" s="132">
        <v>0</v>
      </c>
      <c r="BI48" s="132">
        <v>0</v>
      </c>
      <c r="BJ48" s="132">
        <v>1</v>
      </c>
      <c r="BK48" s="132">
        <v>1</v>
      </c>
      <c r="BL48" s="132">
        <v>0</v>
      </c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</row>
    <row r="49" spans="1:64" x14ac:dyDescent="0.25">
      <c r="A49" s="14"/>
      <c r="B49" s="14"/>
      <c r="D49" s="14"/>
      <c r="E49" s="14"/>
      <c r="F49" s="14"/>
      <c r="G49" s="14"/>
      <c r="H49" s="21"/>
      <c r="I49" s="21"/>
      <c r="J49" s="21"/>
      <c r="K49" s="21"/>
      <c r="L49" s="21"/>
      <c r="M49" s="21"/>
      <c r="N49" s="21"/>
      <c r="O49" s="21"/>
      <c r="P49" s="24"/>
      <c r="Q49" s="24"/>
      <c r="R49" s="24"/>
      <c r="S49" s="23"/>
      <c r="T49" s="23"/>
      <c r="U49" s="23"/>
      <c r="V49" s="23"/>
      <c r="W49" s="23"/>
      <c r="X49" s="23"/>
      <c r="Y49" s="23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</row>
    <row r="50" spans="1:64" x14ac:dyDescent="0.25">
      <c r="A50" s="15"/>
      <c r="B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5"/>
      <c r="Q50" s="25"/>
      <c r="R50" s="25"/>
      <c r="S50" s="17"/>
      <c r="T50" s="17"/>
      <c r="U50" s="17"/>
      <c r="V50" s="17"/>
      <c r="W50" s="17"/>
      <c r="X50" s="17"/>
      <c r="Y50" s="17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x14ac:dyDescent="0.25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:64" x14ac:dyDescent="0.25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:64" x14ac:dyDescent="0.25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:64" x14ac:dyDescent="0.25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:64" x14ac:dyDescent="0.25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:64" x14ac:dyDescent="0.25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:64" x14ac:dyDescent="0.25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:64" x14ac:dyDescent="0.25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:64" x14ac:dyDescent="0.25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:64" x14ac:dyDescent="0.25">
      <c r="P60" s="9"/>
      <c r="Q60" s="9"/>
      <c r="R60" s="9"/>
      <c r="S60" s="10"/>
      <c r="T60" s="10"/>
      <c r="U60" s="10"/>
      <c r="V60" s="10"/>
      <c r="W60" s="10"/>
      <c r="X60" s="10"/>
      <c r="Y60" s="10"/>
    </row>
    <row r="61" spans="1:64" x14ac:dyDescent="0.25">
      <c r="P61" s="9"/>
      <c r="Q61" s="9"/>
      <c r="R61" s="9"/>
      <c r="S61" s="10"/>
      <c r="T61" s="10"/>
      <c r="U61" s="10"/>
      <c r="V61" s="10"/>
      <c r="W61" s="10"/>
      <c r="X61" s="10"/>
      <c r="Y61" s="10"/>
    </row>
    <row r="62" spans="1:64" x14ac:dyDescent="0.25">
      <c r="P62" s="9"/>
      <c r="Q62" s="9"/>
      <c r="R62" s="9"/>
      <c r="S62" s="10"/>
      <c r="T62" s="10"/>
      <c r="U62" s="10"/>
      <c r="V62" s="10"/>
      <c r="W62" s="10"/>
      <c r="X62" s="10"/>
      <c r="Y62" s="10"/>
    </row>
    <row r="63" spans="1:64" x14ac:dyDescent="0.25">
      <c r="P63" s="9"/>
      <c r="Q63" s="9"/>
      <c r="R63" s="9"/>
      <c r="S63" s="10"/>
      <c r="T63" s="10"/>
      <c r="U63" s="10"/>
      <c r="V63" s="10"/>
      <c r="W63" s="10"/>
      <c r="X63" s="10"/>
      <c r="Y63" s="10"/>
    </row>
    <row r="64" spans="1:64" x14ac:dyDescent="0.25">
      <c r="P64" s="9"/>
      <c r="Q64" s="9"/>
      <c r="R64" s="9"/>
      <c r="S64" s="10"/>
      <c r="T64" s="10"/>
      <c r="U64" s="10"/>
      <c r="V64" s="10"/>
      <c r="W64" s="10"/>
      <c r="X64" s="10"/>
      <c r="Y64" s="10"/>
    </row>
    <row r="65" spans="16:25" x14ac:dyDescent="0.25">
      <c r="P65" s="9"/>
      <c r="Q65" s="9"/>
      <c r="R65" s="9"/>
      <c r="S65" s="10"/>
      <c r="T65" s="10"/>
      <c r="U65" s="10"/>
      <c r="V65" s="10"/>
      <c r="W65" s="10"/>
      <c r="X65" s="10"/>
      <c r="Y65" s="10"/>
    </row>
    <row r="66" spans="16:25" x14ac:dyDescent="0.25">
      <c r="P66" s="9"/>
      <c r="Q66" s="9"/>
      <c r="R66" s="9"/>
      <c r="S66" s="10"/>
      <c r="T66" s="10"/>
      <c r="U66" s="10"/>
      <c r="V66" s="10"/>
      <c r="W66" s="10"/>
      <c r="X66" s="10"/>
      <c r="Y66" s="10"/>
    </row>
    <row r="67" spans="16:25" x14ac:dyDescent="0.25">
      <c r="P67" s="9"/>
      <c r="Q67" s="9"/>
      <c r="R67" s="9"/>
      <c r="S67" s="10"/>
      <c r="T67" s="10"/>
      <c r="U67" s="10"/>
      <c r="V67" s="10"/>
      <c r="W67" s="10"/>
      <c r="X67" s="10"/>
      <c r="Y67" s="10"/>
    </row>
    <row r="68" spans="16:25" x14ac:dyDescent="0.25">
      <c r="P68" s="9"/>
      <c r="Q68" s="9"/>
      <c r="R68" s="9"/>
      <c r="S68" s="10"/>
      <c r="T68" s="10"/>
      <c r="U68" s="10"/>
      <c r="V68" s="10"/>
      <c r="W68" s="10"/>
      <c r="X68" s="10"/>
      <c r="Y68" s="10"/>
    </row>
    <row r="69" spans="16:25" x14ac:dyDescent="0.25">
      <c r="P69" s="9"/>
      <c r="Q69" s="9"/>
      <c r="R69" s="9"/>
      <c r="S69" s="10"/>
      <c r="T69" s="10"/>
      <c r="U69" s="10"/>
      <c r="V69" s="10"/>
      <c r="W69" s="10"/>
      <c r="X69" s="10"/>
      <c r="Y69" s="10"/>
    </row>
    <row r="70" spans="16:25" x14ac:dyDescent="0.25">
      <c r="P70" s="9"/>
      <c r="Q70" s="9"/>
      <c r="R70" s="9"/>
      <c r="S70" s="10"/>
      <c r="T70" s="10"/>
      <c r="U70" s="10"/>
      <c r="V70" s="10"/>
      <c r="W70" s="10"/>
      <c r="X70" s="10"/>
      <c r="Y70" s="10"/>
    </row>
    <row r="71" spans="16:25" x14ac:dyDescent="0.25">
      <c r="P71" s="9"/>
      <c r="Q71" s="9"/>
      <c r="R71" s="9"/>
      <c r="S71" s="10"/>
      <c r="T71" s="10"/>
      <c r="U71" s="10"/>
      <c r="V71" s="10"/>
      <c r="W71" s="10"/>
      <c r="X71" s="10"/>
      <c r="Y71" s="10"/>
    </row>
    <row r="72" spans="16:25" x14ac:dyDescent="0.25">
      <c r="P72" s="9"/>
      <c r="Q72" s="9"/>
      <c r="R72" s="9"/>
      <c r="S72" s="10"/>
      <c r="T72" s="10"/>
      <c r="U72" s="10"/>
      <c r="V72" s="10"/>
      <c r="W72" s="10"/>
      <c r="X72" s="10"/>
      <c r="Y72" s="10"/>
    </row>
    <row r="73" spans="16:25" x14ac:dyDescent="0.25">
      <c r="P73" s="9"/>
      <c r="Q73" s="9"/>
      <c r="R73" s="9"/>
      <c r="S73" s="10"/>
      <c r="T73" s="10"/>
      <c r="U73" s="10"/>
      <c r="V73" s="10"/>
      <c r="W73" s="10"/>
      <c r="X73" s="10"/>
      <c r="Y73" s="10"/>
    </row>
    <row r="74" spans="16:25" x14ac:dyDescent="0.25">
      <c r="P74" s="9"/>
      <c r="Q74" s="9"/>
      <c r="R74" s="9"/>
      <c r="S74" s="10"/>
      <c r="T74" s="10"/>
      <c r="U74" s="10"/>
      <c r="V74" s="10"/>
      <c r="W74" s="10"/>
      <c r="X74" s="10"/>
      <c r="Y74" s="10"/>
    </row>
    <row r="75" spans="16:25" x14ac:dyDescent="0.25">
      <c r="P75" s="9"/>
      <c r="Q75" s="9"/>
      <c r="R75" s="9"/>
      <c r="S75" s="10"/>
      <c r="T75" s="10"/>
      <c r="U75" s="10"/>
      <c r="V75" s="10"/>
      <c r="W75" s="10"/>
      <c r="X75" s="10"/>
      <c r="Y75" s="10"/>
    </row>
    <row r="76" spans="16:25" x14ac:dyDescent="0.25">
      <c r="P76" s="9"/>
      <c r="Q76" s="9"/>
      <c r="R76" s="9"/>
    </row>
    <row r="77" spans="16:25" x14ac:dyDescent="0.25">
      <c r="P77" s="9"/>
      <c r="Q77" s="9"/>
      <c r="R77" s="9"/>
    </row>
    <row r="78" spans="16:25" x14ac:dyDescent="0.25">
      <c r="P78" s="9"/>
      <c r="Q78" s="9"/>
      <c r="R78" s="9"/>
    </row>
    <row r="79" spans="16:25" x14ac:dyDescent="0.25">
      <c r="P79" s="9"/>
      <c r="Q79" s="9"/>
      <c r="R79" s="9"/>
    </row>
    <row r="80" spans="16:25" x14ac:dyDescent="0.25">
      <c r="P80" s="9"/>
      <c r="Q80" s="9"/>
      <c r="R80" s="9"/>
    </row>
    <row r="81" spans="16:18" x14ac:dyDescent="0.25">
      <c r="P81" s="9"/>
      <c r="Q81" s="9"/>
      <c r="R81" s="9"/>
    </row>
    <row r="82" spans="16:18" x14ac:dyDescent="0.25">
      <c r="P82" s="9"/>
      <c r="Q82" s="9"/>
      <c r="R82" s="9"/>
    </row>
    <row r="83" spans="16:18" x14ac:dyDescent="0.25">
      <c r="P83" s="9"/>
      <c r="Q83" s="9"/>
      <c r="R83" s="9"/>
    </row>
  </sheetData>
  <mergeCells count="14">
    <mergeCell ref="AA2:AX2"/>
    <mergeCell ref="AY2:BL2"/>
    <mergeCell ref="E6:E8"/>
    <mergeCell ref="O6:O8"/>
    <mergeCell ref="S6:S8"/>
    <mergeCell ref="R6:R8"/>
    <mergeCell ref="Q6:Q8"/>
    <mergeCell ref="H2:P2"/>
    <mergeCell ref="Q2:Z2"/>
    <mergeCell ref="V6:V8"/>
    <mergeCell ref="W6:W8"/>
    <mergeCell ref="X6:X8"/>
    <mergeCell ref="Q3:U3"/>
    <mergeCell ref="V3:Z3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2016 Chapter 12 Annual Reports</dc:title>
  <dc:creator>Finan, Debra  (USTP)</dc:creator>
  <cp:lastModifiedBy>Chery, Rose</cp:lastModifiedBy>
  <dcterms:created xsi:type="dcterms:W3CDTF">2007-10-30T12:54:55Z</dcterms:created>
  <dcterms:modified xsi:type="dcterms:W3CDTF">2017-01-31T20:00:45Z</dcterms:modified>
</cp:coreProperties>
</file>