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epository\internet\"/>
    </mc:Choice>
  </mc:AlternateContent>
  <bookViews>
    <workbookView xWindow="360" yWindow="132" windowWidth="14712" windowHeight="9060"/>
  </bookViews>
  <sheets>
    <sheet name="A" sheetId="1" r:id="rId1"/>
  </sheets>
  <definedNames>
    <definedName name="ar05ch13">A!$A$5:$CK$197</definedName>
  </definedNames>
  <calcPr calcId="152511"/>
</workbook>
</file>

<file path=xl/calcChain.xml><?xml version="1.0" encoding="utf-8"?>
<calcChain xmlns="http://schemas.openxmlformats.org/spreadsheetml/2006/main">
  <c r="T7" i="1" l="1"/>
  <c r="T6" i="1"/>
  <c r="P7" i="1"/>
  <c r="P6" i="1"/>
  <c r="AR168" i="1"/>
  <c r="I168" i="1"/>
  <c r="AR65" i="1"/>
  <c r="AA65" i="1"/>
  <c r="Z176" i="1"/>
  <c r="I176" i="1"/>
  <c r="AR94" i="1"/>
  <c r="AR92" i="1"/>
  <c r="AR135" i="1"/>
  <c r="I135" i="1"/>
  <c r="I191" i="1"/>
  <c r="AR159" i="1"/>
  <c r="I52" i="1"/>
  <c r="I87" i="1"/>
  <c r="AR85" i="1"/>
  <c r="AR84" i="1"/>
  <c r="AR128" i="1"/>
  <c r="AR66" i="1"/>
  <c r="Z59" i="1"/>
  <c r="I59" i="1"/>
  <c r="I107" i="1"/>
  <c r="AR104" i="1"/>
  <c r="AR49" i="1"/>
  <c r="AR15" i="1"/>
  <c r="I119" i="1"/>
  <c r="I109" i="1"/>
  <c r="AR25" i="1"/>
  <c r="I25" i="1"/>
  <c r="AR152" i="1"/>
  <c r="AR42" i="1"/>
  <c r="I36" i="1"/>
  <c r="AR171" i="1"/>
  <c r="Z60" i="1"/>
  <c r="I60" i="1"/>
  <c r="Z44" i="1"/>
  <c r="I44" i="1"/>
  <c r="BG44" i="1"/>
  <c r="AG44" i="1"/>
  <c r="AG197" i="1"/>
  <c r="AG196" i="1"/>
  <c r="AG195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82" i="1"/>
  <c r="AG180" i="1"/>
  <c r="AG179" i="1"/>
  <c r="AG178" i="1"/>
  <c r="AG177" i="1"/>
  <c r="AG176" i="1"/>
  <c r="AG175" i="1"/>
  <c r="AG174" i="1"/>
  <c r="AG173" i="1"/>
  <c r="AG172" i="1"/>
  <c r="AG171" i="1"/>
  <c r="AG169" i="1"/>
  <c r="AG168" i="1"/>
  <c r="AG167" i="1"/>
  <c r="AG166" i="1"/>
  <c r="AG165" i="1"/>
  <c r="AG164" i="1"/>
  <c r="AG163" i="1"/>
  <c r="AG162" i="1"/>
  <c r="AG161" i="1"/>
  <c r="AG160" i="1"/>
  <c r="AG159" i="1"/>
  <c r="AG158" i="1"/>
  <c r="AG157" i="1"/>
  <c r="AG156" i="1"/>
  <c r="AG155" i="1"/>
  <c r="AG154" i="1"/>
  <c r="AG153" i="1"/>
  <c r="AG152" i="1"/>
  <c r="AG151" i="1"/>
  <c r="AG150" i="1"/>
  <c r="AG149" i="1"/>
  <c r="AG148" i="1"/>
  <c r="AG147" i="1"/>
  <c r="AG146" i="1"/>
  <c r="AG145" i="1"/>
  <c r="AG144" i="1"/>
  <c r="AG143" i="1"/>
  <c r="AG142" i="1"/>
  <c r="AG141" i="1"/>
  <c r="AG140" i="1"/>
  <c r="AG139" i="1"/>
  <c r="AG138" i="1"/>
  <c r="AG137" i="1"/>
  <c r="AG136" i="1"/>
  <c r="AG135" i="1"/>
  <c r="AG134" i="1"/>
  <c r="AG133" i="1"/>
  <c r="AG132" i="1"/>
  <c r="AG131" i="1"/>
  <c r="AG130" i="1"/>
  <c r="AG129" i="1"/>
  <c r="AG128" i="1"/>
  <c r="AG127" i="1"/>
  <c r="AG126" i="1"/>
  <c r="AG125" i="1"/>
  <c r="AG124" i="1"/>
  <c r="AG123" i="1"/>
  <c r="AG122" i="1"/>
  <c r="AG121" i="1"/>
  <c r="AG120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4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81" i="1"/>
  <c r="AG80" i="1"/>
  <c r="AG79" i="1"/>
  <c r="AG78" i="1"/>
  <c r="AG77" i="1"/>
  <c r="AG76" i="1"/>
  <c r="AG74" i="1"/>
  <c r="AG73" i="1"/>
  <c r="AG72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BG133" i="1"/>
  <c r="AY133" i="1"/>
  <c r="BG99" i="1"/>
  <c r="AY99" i="1"/>
  <c r="BG95" i="1"/>
  <c r="AY95" i="1"/>
  <c r="BG37" i="1"/>
  <c r="AY37" i="1"/>
  <c r="AA171" i="1"/>
  <c r="Z171" i="1"/>
  <c r="I171" i="1"/>
  <c r="AR161" i="1"/>
  <c r="AA161" i="1"/>
  <c r="Z161" i="1"/>
  <c r="I161" i="1"/>
  <c r="AA160" i="1"/>
  <c r="Z160" i="1"/>
  <c r="I160" i="1"/>
  <c r="BG60" i="1"/>
  <c r="AY60" i="1"/>
  <c r="BG122" i="1"/>
  <c r="AY122" i="1"/>
  <c r="BG197" i="1"/>
  <c r="BG196" i="1"/>
  <c r="BG195" i="1"/>
  <c r="BG194" i="1"/>
  <c r="BG193" i="1"/>
  <c r="BG192" i="1"/>
  <c r="BG191" i="1"/>
  <c r="BG190" i="1"/>
  <c r="BG189" i="1"/>
  <c r="BG188" i="1"/>
  <c r="BG187" i="1"/>
  <c r="BG186" i="1"/>
  <c r="BG185" i="1"/>
  <c r="BG184" i="1"/>
  <c r="BG183" i="1"/>
  <c r="BG182" i="1"/>
  <c r="BG180" i="1"/>
  <c r="BG179" i="1"/>
  <c r="BG178" i="1"/>
  <c r="BG177" i="1"/>
  <c r="BG176" i="1"/>
  <c r="BG175" i="1"/>
  <c r="BG174" i="1"/>
  <c r="BG173" i="1"/>
  <c r="BG172" i="1"/>
  <c r="BG171" i="1"/>
  <c r="BG169" i="1"/>
  <c r="BG168" i="1"/>
  <c r="BG167" i="1"/>
  <c r="BG166" i="1"/>
  <c r="BG165" i="1"/>
  <c r="BG164" i="1"/>
  <c r="BG163" i="1"/>
  <c r="BG162" i="1"/>
  <c r="BG161" i="1"/>
  <c r="BG160" i="1"/>
  <c r="BG159" i="1"/>
  <c r="BG158" i="1"/>
  <c r="BG157" i="1"/>
  <c r="BG156" i="1"/>
  <c r="BG155" i="1"/>
  <c r="BG154" i="1"/>
  <c r="BG153" i="1"/>
  <c r="BG152" i="1"/>
  <c r="BG151" i="1"/>
  <c r="BG150" i="1"/>
  <c r="BG149" i="1"/>
  <c r="BG148" i="1"/>
  <c r="BG147" i="1"/>
  <c r="BG146" i="1"/>
  <c r="BG145" i="1"/>
  <c r="BG144" i="1"/>
  <c r="BG143" i="1"/>
  <c r="BG142" i="1"/>
  <c r="BG141" i="1"/>
  <c r="BG140" i="1"/>
  <c r="BG139" i="1"/>
  <c r="BG138" i="1"/>
  <c r="BG137" i="1"/>
  <c r="BG136" i="1"/>
  <c r="BG135" i="1"/>
  <c r="BG134" i="1"/>
  <c r="BG132" i="1"/>
  <c r="BG131" i="1"/>
  <c r="BG130" i="1"/>
  <c r="BG129" i="1"/>
  <c r="BG128" i="1"/>
  <c r="BG127" i="1"/>
  <c r="BG126" i="1"/>
  <c r="BG125" i="1"/>
  <c r="BG124" i="1"/>
  <c r="BG123" i="1"/>
  <c r="BG121" i="1"/>
  <c r="BG120" i="1"/>
  <c r="BG119" i="1"/>
  <c r="BG118" i="1"/>
  <c r="BG117" i="1"/>
  <c r="BG116" i="1"/>
  <c r="BG115" i="1"/>
  <c r="BG114" i="1"/>
  <c r="BG113" i="1"/>
  <c r="BG112" i="1"/>
  <c r="BG111" i="1"/>
  <c r="BG110" i="1"/>
  <c r="BG109" i="1"/>
  <c r="BG108" i="1"/>
  <c r="BG107" i="1"/>
  <c r="BG106" i="1"/>
  <c r="BG105" i="1"/>
  <c r="BG104" i="1"/>
  <c r="BG103" i="1"/>
  <c r="BG102" i="1"/>
  <c r="BG101" i="1"/>
  <c r="BG100" i="1"/>
  <c r="BG98" i="1"/>
  <c r="BG97" i="1"/>
  <c r="BG96" i="1"/>
  <c r="BG94" i="1"/>
  <c r="BG93" i="1"/>
  <c r="BG92" i="1"/>
  <c r="BG91" i="1"/>
  <c r="BG90" i="1"/>
  <c r="BG89" i="1"/>
  <c r="BG88" i="1"/>
  <c r="BG87" i="1"/>
  <c r="BG86" i="1"/>
  <c r="BG85" i="1"/>
  <c r="BG84" i="1"/>
  <c r="BG83" i="1"/>
  <c r="BG82" i="1"/>
  <c r="BG81" i="1"/>
  <c r="BG80" i="1"/>
  <c r="BG79" i="1"/>
  <c r="BG78" i="1"/>
  <c r="BG77" i="1"/>
  <c r="BG76" i="1"/>
  <c r="BG74" i="1"/>
  <c r="BG73" i="1"/>
  <c r="BG72" i="1"/>
  <c r="BG70" i="1"/>
  <c r="BG69" i="1"/>
  <c r="BG68" i="1"/>
  <c r="BG67" i="1"/>
  <c r="BG66" i="1"/>
  <c r="BG65" i="1"/>
  <c r="BG64" i="1"/>
  <c r="BG63" i="1"/>
  <c r="BG62" i="1"/>
  <c r="BG61" i="1"/>
  <c r="BG59" i="1"/>
  <c r="BG58" i="1"/>
  <c r="BG57" i="1"/>
  <c r="BG56" i="1"/>
  <c r="BG55" i="1"/>
  <c r="BG54" i="1"/>
  <c r="BG53" i="1"/>
  <c r="BG52" i="1"/>
  <c r="BG51" i="1"/>
  <c r="BG50" i="1"/>
  <c r="BG49" i="1"/>
  <c r="BG48" i="1"/>
  <c r="BG47" i="1"/>
  <c r="BG46" i="1"/>
  <c r="BG45" i="1"/>
  <c r="BG43" i="1"/>
  <c r="BG42" i="1"/>
  <c r="BG41" i="1"/>
  <c r="BG40" i="1"/>
  <c r="BG39" i="1"/>
  <c r="BG38" i="1"/>
  <c r="BG36" i="1"/>
  <c r="BG35" i="1"/>
  <c r="BG34" i="1"/>
  <c r="BG33" i="1"/>
  <c r="BG32" i="1"/>
  <c r="BG31" i="1"/>
  <c r="BG30" i="1"/>
  <c r="BG29" i="1"/>
  <c r="BG28" i="1"/>
  <c r="BG27" i="1"/>
  <c r="BG26" i="1"/>
  <c r="BG25" i="1"/>
  <c r="BG24" i="1"/>
  <c r="BG23" i="1"/>
  <c r="BG22" i="1"/>
  <c r="BG21" i="1"/>
  <c r="BG20" i="1"/>
  <c r="BG19" i="1"/>
  <c r="BG18" i="1"/>
  <c r="BG17" i="1"/>
  <c r="BG16" i="1"/>
  <c r="BG15" i="1"/>
  <c r="BG14" i="1"/>
  <c r="BG13" i="1"/>
  <c r="BG12" i="1"/>
  <c r="BG11" i="1"/>
  <c r="BG10" i="1"/>
  <c r="AY197" i="1"/>
  <c r="AY196" i="1"/>
  <c r="AY195" i="1"/>
  <c r="AY194" i="1"/>
  <c r="AY193" i="1"/>
  <c r="AY192" i="1"/>
  <c r="AY191" i="1"/>
  <c r="AY190" i="1"/>
  <c r="AY189" i="1"/>
  <c r="AY188" i="1"/>
  <c r="AY187" i="1"/>
  <c r="AY186" i="1"/>
  <c r="AY185" i="1"/>
  <c r="AY184" i="1"/>
  <c r="AY183" i="1"/>
  <c r="AY182" i="1"/>
  <c r="AY180" i="1"/>
  <c r="AY179" i="1"/>
  <c r="AY178" i="1"/>
  <c r="AY177" i="1"/>
  <c r="AY176" i="1"/>
  <c r="AY175" i="1"/>
  <c r="AY174" i="1"/>
  <c r="AY173" i="1"/>
  <c r="AY172" i="1"/>
  <c r="AY171" i="1"/>
  <c r="AY169" i="1"/>
  <c r="AY168" i="1"/>
  <c r="AY167" i="1"/>
  <c r="AY166" i="1"/>
  <c r="AY165" i="1"/>
  <c r="AY164" i="1"/>
  <c r="AY163" i="1"/>
  <c r="AY162" i="1"/>
  <c r="AY161" i="1"/>
  <c r="AY160" i="1"/>
  <c r="AY159" i="1"/>
  <c r="AY158" i="1"/>
  <c r="AY157" i="1"/>
  <c r="AY156" i="1"/>
  <c r="AY155" i="1"/>
  <c r="AY154" i="1"/>
  <c r="AY153" i="1"/>
  <c r="AY152" i="1"/>
  <c r="AY151" i="1"/>
  <c r="AY150" i="1"/>
  <c r="AY149" i="1"/>
  <c r="AY148" i="1"/>
  <c r="AY147" i="1"/>
  <c r="AY146" i="1"/>
  <c r="AY145" i="1"/>
  <c r="AY144" i="1"/>
  <c r="AY143" i="1"/>
  <c r="AY142" i="1"/>
  <c r="AY141" i="1"/>
  <c r="AY140" i="1"/>
  <c r="AY139" i="1"/>
  <c r="AY138" i="1"/>
  <c r="AY137" i="1"/>
  <c r="AY136" i="1"/>
  <c r="AY135" i="1"/>
  <c r="AY134" i="1"/>
  <c r="AY132" i="1"/>
  <c r="AY131" i="1"/>
  <c r="AY130" i="1"/>
  <c r="AY129" i="1"/>
  <c r="AY128" i="1"/>
  <c r="AY127" i="1"/>
  <c r="AY126" i="1"/>
  <c r="AY125" i="1"/>
  <c r="AY124" i="1"/>
  <c r="AY123" i="1"/>
  <c r="AY121" i="1"/>
  <c r="AY120" i="1"/>
  <c r="AY119" i="1"/>
  <c r="AY118" i="1"/>
  <c r="AY117" i="1"/>
  <c r="AY116" i="1"/>
  <c r="AY115" i="1"/>
  <c r="AY114" i="1"/>
  <c r="AY113" i="1"/>
  <c r="AY112" i="1"/>
  <c r="AY111" i="1"/>
  <c r="AY110" i="1"/>
  <c r="AY109" i="1"/>
  <c r="AY108" i="1"/>
  <c r="AY107" i="1"/>
  <c r="AY106" i="1"/>
  <c r="AY105" i="1"/>
  <c r="AY104" i="1"/>
  <c r="AY103" i="1"/>
  <c r="AY102" i="1"/>
  <c r="AY101" i="1"/>
  <c r="AY100" i="1"/>
  <c r="AY98" i="1"/>
  <c r="AY97" i="1"/>
  <c r="AY96" i="1"/>
  <c r="AY94" i="1"/>
  <c r="AY93" i="1"/>
  <c r="AY92" i="1"/>
  <c r="AY91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4" i="1"/>
  <c r="AY73" i="1"/>
  <c r="AY72" i="1"/>
  <c r="AY70" i="1"/>
  <c r="AY69" i="1"/>
  <c r="AY68" i="1"/>
  <c r="AY67" i="1"/>
  <c r="AY66" i="1"/>
  <c r="AY65" i="1"/>
  <c r="AY64" i="1"/>
  <c r="AY63" i="1"/>
  <c r="AY62" i="1"/>
  <c r="AY61" i="1"/>
  <c r="AY59" i="1"/>
  <c r="AY58" i="1"/>
  <c r="AY57" i="1"/>
  <c r="AY56" i="1"/>
  <c r="AY55" i="1"/>
  <c r="AY54" i="1"/>
  <c r="AY53" i="1"/>
  <c r="AY52" i="1"/>
  <c r="AY51" i="1"/>
  <c r="AY50" i="1"/>
  <c r="AY49" i="1"/>
  <c r="AY48" i="1"/>
  <c r="AY47" i="1"/>
  <c r="AY46" i="1"/>
  <c r="AY45" i="1"/>
  <c r="AY44" i="1"/>
  <c r="AY43" i="1"/>
  <c r="AY42" i="1"/>
  <c r="AY41" i="1"/>
  <c r="AY40" i="1"/>
  <c r="AY39" i="1"/>
  <c r="AY38" i="1"/>
  <c r="AY36" i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BG9" i="1"/>
</calcChain>
</file>

<file path=xl/sharedStrings.xml><?xml version="1.0" encoding="utf-8"?>
<sst xmlns="http://schemas.openxmlformats.org/spreadsheetml/2006/main" count="996" uniqueCount="620">
  <si>
    <t>Interest received by trust fund</t>
  </si>
  <si>
    <t>Interest earned on expense funds</t>
  </si>
  <si>
    <t>REG</t>
  </si>
  <si>
    <t>TRUSTEE LAST NAME</t>
  </si>
  <si>
    <t>TRUSTEE FIRST NAME</t>
  </si>
  <si>
    <t>CITY</t>
  </si>
  <si>
    <t>STATE</t>
  </si>
  <si>
    <t>DISTRICT APPT.</t>
  </si>
  <si>
    <t>GROSS DEBTOR PAYMENTS</t>
  </si>
  <si>
    <t>TOTAL TRUST FUND RECEIPTS</t>
  </si>
  <si>
    <t>ONGOING MORTGAGE PYMTS - FEE</t>
  </si>
  <si>
    <t>MORTGAGE ARREARAGES - FEE</t>
  </si>
  <si>
    <t>ALL OTHER SECURED DEBT - FEE</t>
  </si>
  <si>
    <t>SECURED - FEE</t>
  </si>
  <si>
    <t>ONGOING MORTGAGE PYMTS - NO FEE</t>
  </si>
  <si>
    <t>ALL OTHER SECURED DEBT - NO FEE</t>
  </si>
  <si>
    <t>SECURED - NO FEE</t>
  </si>
  <si>
    <t>ALL OTHER PRIORITY DEBT - FEE</t>
  </si>
  <si>
    <t>PRIORITY - FEE</t>
  </si>
  <si>
    <t>ALL OTHER PRIORITY DEBT - NO FEE</t>
  </si>
  <si>
    <t>PRIORITY - NO FEE</t>
  </si>
  <si>
    <t>UNSECURED</t>
  </si>
  <si>
    <t>DEBTOR ATTY'S</t>
  </si>
  <si>
    <t>503(b) AWARDS</t>
  </si>
  <si>
    <t>TOTAL NON-FEE DISBURS.</t>
  </si>
  <si>
    <t>TOTAL %FEE DISBURS.</t>
  </si>
  <si>
    <t>TOTAL DISBURS.</t>
  </si>
  <si>
    <t>CASH TO RECEIPTS RATIO</t>
  </si>
  <si>
    <t>AVG. % FEE</t>
  </si>
  <si>
    <t>$FEES TRANSFERRED</t>
  </si>
  <si>
    <t>DIRECT PAYMENTS</t>
  </si>
  <si>
    <t>EMPLOYEE SALARIES</t>
  </si>
  <si>
    <t>EMPLOYER CONTRIBUTION</t>
  </si>
  <si>
    <t>EMPLOYEE BENEFITS</t>
  </si>
  <si>
    <t>TEMP LABOR</t>
  </si>
  <si>
    <t>OFFICE RENT &amp; UTILS</t>
  </si>
  <si>
    <t>BOOKKEEP/ACCTG SVCS</t>
  </si>
  <si>
    <t>COMPUTER SVCS.</t>
  </si>
  <si>
    <t>AUDIT SVCS.</t>
  </si>
  <si>
    <t>CONSULTING SVCS.</t>
  </si>
  <si>
    <t>NOTICING EXPENSE</t>
  </si>
  <si>
    <t>TRAINING (NON-UST)</t>
  </si>
  <si>
    <t>DEBTOR EDUCATION</t>
  </si>
  <si>
    <t>EQUIP/FURN RENTAL</t>
  </si>
  <si>
    <t>EQUIP/FURN PURCHASE</t>
  </si>
  <si>
    <t>TELEPH/POST/SUPPLIES</t>
  </si>
  <si>
    <t>TOTAL ACTUAL EXPENSES</t>
  </si>
  <si>
    <t>RELATE/% EXP</t>
  </si>
  <si>
    <t>MISDISBURS.</t>
  </si>
  <si>
    <t>ACTUAL COMP'N</t>
  </si>
  <si>
    <t>EXCESS COMP'N</t>
  </si>
  <si>
    <t>ENDING EXP. FUND BALANCE</t>
  </si>
  <si>
    <t>Excess comp to ustsf</t>
  </si>
  <si>
    <t>ACCUM. OPER. DEFICIT</t>
  </si>
  <si>
    <t>NEW CASES FILED</t>
  </si>
  <si>
    <t>CLOSURE OF REOPEN. CASES</t>
  </si>
  <si>
    <t>CONVERSION PRE-CONFIRM</t>
  </si>
  <si>
    <t>CONVERSION POST-CONFIRM</t>
  </si>
  <si>
    <t>DISMISS PRE-CONFIRM</t>
  </si>
  <si>
    <t>DISMISS POST-CONFIRM</t>
  </si>
  <si>
    <t>CLOSED COMPLETE PLAN</t>
  </si>
  <si>
    <t>CLOSED HARDSHIP DISCHARGE</t>
  </si>
  <si>
    <t>70% or MORE</t>
  </si>
  <si>
    <t>40%-69%</t>
  </si>
  <si>
    <t>1-39%</t>
  </si>
  <si>
    <t>NO USEC'D CLAIMS</t>
  </si>
  <si>
    <t>PAYOUT TO NONPRIORITY UNSECUREDS-COMPLETE</t>
  </si>
  <si>
    <t>PAYOUT TO NONPRIORITY UNSECUREDS-CONVERT</t>
  </si>
  <si>
    <t>PAYOUT TO NONPRIORITY UNSECUREDS-DISMISS</t>
  </si>
  <si>
    <t>NATIONAL TOTALS</t>
  </si>
  <si>
    <t>N.A.</t>
  </si>
  <si>
    <t>FEES ON DIRECT PMTS</t>
  </si>
  <si>
    <t>OTHER ADMIN</t>
  </si>
  <si>
    <t>NET DEBTOR PAYMENTS</t>
  </si>
  <si>
    <t>EXCESS PAYABLE TO USTSF</t>
  </si>
  <si>
    <t>EXP. FUND IN EXCESS OF 25%</t>
  </si>
  <si>
    <t>excess 25% to ustsf</t>
  </si>
  <si>
    <t>CASES REOPEN</t>
  </si>
  <si>
    <t>Bankowski</t>
  </si>
  <si>
    <t>Carolyn</t>
  </si>
  <si>
    <t>Boston</t>
  </si>
  <si>
    <t>Massachusetts</t>
  </si>
  <si>
    <t>Boyajian</t>
  </si>
  <si>
    <t>John</t>
  </si>
  <si>
    <t>Providence</t>
  </si>
  <si>
    <t>Rhode Island</t>
  </si>
  <si>
    <t>Fessenden</t>
  </si>
  <si>
    <t>Peter</t>
  </si>
  <si>
    <t>Brunswick</t>
  </si>
  <si>
    <t>Maine</t>
  </si>
  <si>
    <t>Pappalardo</t>
  </si>
  <si>
    <t>Denise</t>
  </si>
  <si>
    <t>Worcester</t>
  </si>
  <si>
    <t>Sumski</t>
  </si>
  <si>
    <t>Lawrence</t>
  </si>
  <si>
    <t>Manchester</t>
  </si>
  <si>
    <t>New Hampshire</t>
  </si>
  <si>
    <t>Celli</t>
  </si>
  <si>
    <t>Andrea</t>
  </si>
  <si>
    <t>Albany</t>
  </si>
  <si>
    <t>New York</t>
  </si>
  <si>
    <t>Northern</t>
  </si>
  <si>
    <t>DeRosa</t>
  </si>
  <si>
    <t>Marianne</t>
  </si>
  <si>
    <t>Jericho</t>
  </si>
  <si>
    <t>Eastern</t>
  </si>
  <si>
    <t>Stuart</t>
  </si>
  <si>
    <t>Macco</t>
  </si>
  <si>
    <t>Michael</t>
  </si>
  <si>
    <t>Melville</t>
  </si>
  <si>
    <t>Mogavero</t>
  </si>
  <si>
    <t>Albert</t>
  </si>
  <si>
    <t>Buffalo</t>
  </si>
  <si>
    <t>Western</t>
  </si>
  <si>
    <t>Reiber</t>
  </si>
  <si>
    <t>George</t>
  </si>
  <si>
    <t>Rochester</t>
  </si>
  <si>
    <t>Sapir</t>
  </si>
  <si>
    <t>Jeffrey</t>
  </si>
  <si>
    <t>White Plains</t>
  </si>
  <si>
    <t>Southern</t>
  </si>
  <si>
    <t>Sensenich</t>
  </si>
  <si>
    <t>Jan</t>
  </si>
  <si>
    <t>White River Jct</t>
  </si>
  <si>
    <t>Vermont</t>
  </si>
  <si>
    <t>Swimelar</t>
  </si>
  <si>
    <t>Mark</t>
  </si>
  <si>
    <t>Syracuse</t>
  </si>
  <si>
    <t>Whiton</t>
  </si>
  <si>
    <t>Molly</t>
  </si>
  <si>
    <t>Hartford</t>
  </si>
  <si>
    <t>Connecticut</t>
  </si>
  <si>
    <t>Balboa</t>
  </si>
  <si>
    <t>Isabel</t>
  </si>
  <si>
    <t>Cherry Hill</t>
  </si>
  <si>
    <t>New Jersey</t>
  </si>
  <si>
    <t>DeHart, III</t>
  </si>
  <si>
    <t>Charles</t>
  </si>
  <si>
    <t>Hummelstown</t>
  </si>
  <si>
    <t>Pennsylvania</t>
  </si>
  <si>
    <t>Middle</t>
  </si>
  <si>
    <t>Marie-Ann</t>
  </si>
  <si>
    <t>Fairfield</t>
  </si>
  <si>
    <t>Joseph</t>
  </si>
  <si>
    <t>Wilmington</t>
  </si>
  <si>
    <t>Delaware</t>
  </si>
  <si>
    <t>Miller</t>
  </si>
  <si>
    <t>William</t>
  </si>
  <si>
    <t>Philadelphia</t>
  </si>
  <si>
    <t>Reigle</t>
  </si>
  <si>
    <t>Frederick</t>
  </si>
  <si>
    <t>Reading</t>
  </si>
  <si>
    <t>Russo</t>
  </si>
  <si>
    <t>Robbinsville</t>
  </si>
  <si>
    <t>Winnecour</t>
  </si>
  <si>
    <t>Ronda</t>
  </si>
  <si>
    <t>Pittsburgh</t>
  </si>
  <si>
    <t>Bates</t>
  </si>
  <si>
    <t>Carl</t>
  </si>
  <si>
    <t>Richmond</t>
  </si>
  <si>
    <t>Virginia</t>
  </si>
  <si>
    <t>Beskin</t>
  </si>
  <si>
    <t>Herbert</t>
  </si>
  <si>
    <t>Charlottesville</t>
  </si>
  <si>
    <t>Branigan</t>
  </si>
  <si>
    <t>Timothy</t>
  </si>
  <si>
    <t>Laurel</t>
  </si>
  <si>
    <t>Maryland</t>
  </si>
  <si>
    <t>Connelly</t>
  </si>
  <si>
    <t>Rebecca</t>
  </si>
  <si>
    <t>Roanoke</t>
  </si>
  <si>
    <t>Cosby</t>
  </si>
  <si>
    <t>Ellen</t>
  </si>
  <si>
    <t>Baltimore</t>
  </si>
  <si>
    <t>Goodwin</t>
  </si>
  <si>
    <t>Joy</t>
  </si>
  <si>
    <t>Columbia</t>
  </si>
  <si>
    <t>South Carolina</t>
  </si>
  <si>
    <t>Grigsby</t>
  </si>
  <si>
    <t>Nancy</t>
  </si>
  <si>
    <t>Bowie</t>
  </si>
  <si>
    <t>Holland</t>
  </si>
  <si>
    <t>Gretchen</t>
  </si>
  <si>
    <t>Greenville</t>
  </si>
  <si>
    <t>Hyman</t>
  </si>
  <si>
    <t>Robert</t>
  </si>
  <si>
    <t>Morris</t>
  </si>
  <si>
    <t>Helen</t>
  </si>
  <si>
    <t>South Charleston</t>
  </si>
  <si>
    <t>West Virginia</t>
  </si>
  <si>
    <t>Northern and Southern</t>
  </si>
  <si>
    <t>Neal</t>
  </si>
  <si>
    <t>Chesapeake</t>
  </si>
  <si>
    <t>Niklas</t>
  </si>
  <si>
    <t>Cynthia</t>
  </si>
  <si>
    <t>Washington</t>
  </si>
  <si>
    <t>District of Columbia</t>
  </si>
  <si>
    <t>Alexandria</t>
  </si>
  <si>
    <t>Frank</t>
  </si>
  <si>
    <t>Stephenson, Jr.</t>
  </si>
  <si>
    <t>Vetter</t>
  </si>
  <si>
    <t>Gerard</t>
  </si>
  <si>
    <t>Widener</t>
  </si>
  <si>
    <t>Jo</t>
  </si>
  <si>
    <t>Bristol</t>
  </si>
  <si>
    <t>Wyman</t>
  </si>
  <si>
    <t>James</t>
  </si>
  <si>
    <t>Mt. Pleasant</t>
  </si>
  <si>
    <t>Louisiana</t>
  </si>
  <si>
    <t>Barkley</t>
  </si>
  <si>
    <t>Locke</t>
  </si>
  <si>
    <t>Jackson</t>
  </si>
  <si>
    <t>Mississippi</t>
  </si>
  <si>
    <t>Barkley, Jr.</t>
  </si>
  <si>
    <t>Harold</t>
  </si>
  <si>
    <t>Beaulieu</t>
  </si>
  <si>
    <t>Sterling</t>
  </si>
  <si>
    <t>Metairie</t>
  </si>
  <si>
    <t>Bell</t>
  </si>
  <si>
    <t>J.C.</t>
  </si>
  <si>
    <t>Hattiesburg</t>
  </si>
  <si>
    <t>Crawford</t>
  </si>
  <si>
    <t>Annette</t>
  </si>
  <si>
    <t>Baton Rouge</t>
  </si>
  <si>
    <t>Cuntz</t>
  </si>
  <si>
    <t>Warren</t>
  </si>
  <si>
    <t>Gulfport</t>
  </si>
  <si>
    <t>Davidson</t>
  </si>
  <si>
    <t>Paul</t>
  </si>
  <si>
    <t>Shreveport</t>
  </si>
  <si>
    <t>Hastings</t>
  </si>
  <si>
    <t>E. Eugene</t>
  </si>
  <si>
    <t>Monroe</t>
  </si>
  <si>
    <t>Henley, Jr.</t>
  </si>
  <si>
    <t>Rodriguez</t>
  </si>
  <si>
    <t>Keith</t>
  </si>
  <si>
    <t>Lafayette</t>
  </si>
  <si>
    <t>Vardaman</t>
  </si>
  <si>
    <t>M. Terre</t>
  </si>
  <si>
    <t>Brandon</t>
  </si>
  <si>
    <t>Countryman</t>
  </si>
  <si>
    <t>Janna</t>
  </si>
  <si>
    <t>Plano</t>
  </si>
  <si>
    <t>Texas</t>
  </si>
  <si>
    <t>O'Cheskey</t>
  </si>
  <si>
    <t>Walter</t>
  </si>
  <si>
    <t>Lubbock</t>
  </si>
  <si>
    <t>Powers</t>
  </si>
  <si>
    <t>Thomas</t>
  </si>
  <si>
    <t>Irving</t>
  </si>
  <si>
    <t>Stadtmueller</t>
  </si>
  <si>
    <t>Ronald</t>
  </si>
  <si>
    <t>Tyler</t>
  </si>
  <si>
    <t>Truman</t>
  </si>
  <si>
    <t>Tim</t>
  </si>
  <si>
    <t>N. Richland Hills</t>
  </si>
  <si>
    <t>Wilson</t>
  </si>
  <si>
    <t>Boudloche</t>
  </si>
  <si>
    <t>Cindy</t>
  </si>
  <si>
    <t>Corpus Christi</t>
  </si>
  <si>
    <t>Cox</t>
  </si>
  <si>
    <t>El Paso</t>
  </si>
  <si>
    <t>Heitkamp</t>
  </si>
  <si>
    <t>Houston</t>
  </si>
  <si>
    <t>Hendren, Jr.</t>
  </si>
  <si>
    <t>Ray</t>
  </si>
  <si>
    <t>Austin</t>
  </si>
  <si>
    <t>Langehennig</t>
  </si>
  <si>
    <t>Deborah</t>
  </si>
  <si>
    <t>Norwood</t>
  </si>
  <si>
    <t>Gary</t>
  </si>
  <si>
    <t>Midland</t>
  </si>
  <si>
    <t xml:space="preserve"> Marion</t>
  </si>
  <si>
    <t>San Antonio</t>
  </si>
  <si>
    <t>Peake</t>
  </si>
  <si>
    <t>David</t>
  </si>
  <si>
    <t>Burden</t>
  </si>
  <si>
    <t>Beverly</t>
  </si>
  <si>
    <t>Lexington</t>
  </si>
  <si>
    <t>Kentucky</t>
  </si>
  <si>
    <t>Hildebrand, III</t>
  </si>
  <si>
    <t>Henry</t>
  </si>
  <si>
    <t>Nashville</t>
  </si>
  <si>
    <t>Tennessee</t>
  </si>
  <si>
    <t>Ivy</t>
  </si>
  <si>
    <t>Kerney</t>
  </si>
  <si>
    <t>Gwendolyn</t>
  </si>
  <si>
    <t>Knoxville</t>
  </si>
  <si>
    <t>Louisville</t>
  </si>
  <si>
    <t>Stevenson</t>
  </si>
  <si>
    <t>Memphis</t>
  </si>
  <si>
    <t>Still</t>
  </si>
  <si>
    <t>C. Kenneth</t>
  </si>
  <si>
    <t>Chattanooga</t>
  </si>
  <si>
    <t>Bekofske</t>
  </si>
  <si>
    <t>Flint</t>
  </si>
  <si>
    <t>Michigan</t>
  </si>
  <si>
    <t>Burks</t>
  </si>
  <si>
    <t>Margaret</t>
  </si>
  <si>
    <t>Cincinnati</t>
  </si>
  <si>
    <t>Ohio</t>
  </si>
  <si>
    <t>Carroll</t>
  </si>
  <si>
    <t>Krispen</t>
  </si>
  <si>
    <t>Detroit</t>
  </si>
  <si>
    <t>Toledo</t>
  </si>
  <si>
    <t>Gallo</t>
  </si>
  <si>
    <t>Youngstown</t>
  </si>
  <si>
    <t>Mary</t>
  </si>
  <si>
    <t>Kalamazoo</t>
  </si>
  <si>
    <t>Akron</t>
  </si>
  <si>
    <t>Kellner</t>
  </si>
  <si>
    <t>Dayton</t>
  </si>
  <si>
    <t>McDonald, Jr.</t>
  </si>
  <si>
    <t>Saginaw</t>
  </si>
  <si>
    <t>Pees</t>
  </si>
  <si>
    <t>Worthington</t>
  </si>
  <si>
    <t>Rodgers</t>
  </si>
  <si>
    <t>Brett</t>
  </si>
  <si>
    <t>Grand Rapids</t>
  </si>
  <si>
    <t>Rosen</t>
  </si>
  <si>
    <t>Toby</t>
  </si>
  <si>
    <t>Canton</t>
  </si>
  <si>
    <t>Ruskin</t>
  </si>
  <si>
    <t>Southfield</t>
  </si>
  <si>
    <t>Shopneck</t>
  </si>
  <si>
    <t>Craig</t>
  </si>
  <si>
    <t>Cleveland</t>
  </si>
  <si>
    <t>Terry</t>
  </si>
  <si>
    <t>Tammy</t>
  </si>
  <si>
    <t>Aikman</t>
  </si>
  <si>
    <t>Donald</t>
  </si>
  <si>
    <t>Fort Wayne</t>
  </si>
  <si>
    <t>Indiana</t>
  </si>
  <si>
    <t>Black, Jr.</t>
  </si>
  <si>
    <t>Seymour</t>
  </si>
  <si>
    <t>Bowers</t>
  </si>
  <si>
    <t>Richard</t>
  </si>
  <si>
    <t>Rock Island</t>
  </si>
  <si>
    <t>Illinois</t>
  </si>
  <si>
    <t>Central</t>
  </si>
  <si>
    <t>Brothers</t>
  </si>
  <si>
    <t>Indianapolis</t>
  </si>
  <si>
    <t>Chael</t>
  </si>
  <si>
    <t>Merrillville</t>
  </si>
  <si>
    <t>Clark</t>
  </si>
  <si>
    <t>Peoria</t>
  </si>
  <si>
    <t>Decker</t>
  </si>
  <si>
    <t>Terre Haute</t>
  </si>
  <si>
    <t>DeLaney</t>
  </si>
  <si>
    <t>Ann</t>
  </si>
  <si>
    <t>Paris</t>
  </si>
  <si>
    <t>Germeraad</t>
  </si>
  <si>
    <t>Petersburg</t>
  </si>
  <si>
    <t>Kearney</t>
  </si>
  <si>
    <t>Benton</t>
  </si>
  <si>
    <t>Debra</t>
  </si>
  <si>
    <t>South Bend</t>
  </si>
  <si>
    <t>Musgrave, II</t>
  </si>
  <si>
    <t>Evansville</t>
  </si>
  <si>
    <t>Rosenthal</t>
  </si>
  <si>
    <t>Russell</t>
  </si>
  <si>
    <t>Chatterton</t>
  </si>
  <si>
    <t>Madison</t>
  </si>
  <si>
    <t>Wisconsin</t>
  </si>
  <si>
    <t>Grossman</t>
  </si>
  <si>
    <t>Milwaukee</t>
  </si>
  <si>
    <t>King</t>
  </si>
  <si>
    <t>Oshkosh</t>
  </si>
  <si>
    <t>Marshall</t>
  </si>
  <si>
    <t>Marilyn</t>
  </si>
  <si>
    <t>Chicago</t>
  </si>
  <si>
    <t>Meyer</t>
  </si>
  <si>
    <t>Lydia</t>
  </si>
  <si>
    <t>Rockford</t>
  </si>
  <si>
    <t>Stearns</t>
  </si>
  <si>
    <t>Glenn</t>
  </si>
  <si>
    <t>Lisle</t>
  </si>
  <si>
    <t>Vaughn</t>
  </si>
  <si>
    <t>Drewes</t>
  </si>
  <si>
    <t>Wayne</t>
  </si>
  <si>
    <t>Fargo</t>
  </si>
  <si>
    <t>North Dakota</t>
  </si>
  <si>
    <t>Dunbar</t>
  </si>
  <si>
    <t>Carol</t>
  </si>
  <si>
    <t>Waterloo</t>
  </si>
  <si>
    <t>Iowa</t>
  </si>
  <si>
    <t>Barnesville</t>
  </si>
  <si>
    <t>Minnesota</t>
  </si>
  <si>
    <t>Keller</t>
  </si>
  <si>
    <t>Jasmine</t>
  </si>
  <si>
    <t>Minneapolis</t>
  </si>
  <si>
    <t>Warford</t>
  </si>
  <si>
    <t>Des Moines</t>
  </si>
  <si>
    <t>Wein</t>
  </si>
  <si>
    <t>Dale</t>
  </si>
  <si>
    <t>Aberdeen</t>
  </si>
  <si>
    <t>South Dakota</t>
  </si>
  <si>
    <t>Babin</t>
  </si>
  <si>
    <t>Joyce</t>
  </si>
  <si>
    <t>Little Rock</t>
  </si>
  <si>
    <t>Arkansas</t>
  </si>
  <si>
    <t>Eastern and Western</t>
  </si>
  <si>
    <t>North Little Rock</t>
  </si>
  <si>
    <t>Fink</t>
  </si>
  <si>
    <t>Kansas City</t>
  </si>
  <si>
    <t>Missouri</t>
  </si>
  <si>
    <t>LaBarge, Jr.</t>
  </si>
  <si>
    <t>St. Louis</t>
  </si>
  <si>
    <t>Laughlin</t>
  </si>
  <si>
    <t>Kathleen</t>
  </si>
  <si>
    <t>Omaha</t>
  </si>
  <si>
    <t>Nebraska</t>
  </si>
  <si>
    <t>Brown</t>
  </si>
  <si>
    <t>Phoenix</t>
  </si>
  <si>
    <t>Arizona</t>
  </si>
  <si>
    <t>Kerns</t>
  </si>
  <si>
    <t>Dianne</t>
  </si>
  <si>
    <t>Tucson</t>
  </si>
  <si>
    <t>Maney</t>
  </si>
  <si>
    <t>Edward</t>
  </si>
  <si>
    <t>Billingslea, Jr.</t>
  </si>
  <si>
    <t>San Diego</t>
  </si>
  <si>
    <t>California</t>
  </si>
  <si>
    <t>Hu</t>
  </si>
  <si>
    <t>Howard</t>
  </si>
  <si>
    <t>Honolulu</t>
  </si>
  <si>
    <t>Hawaii</t>
  </si>
  <si>
    <t>Skelton</t>
  </si>
  <si>
    <t>Cohen</t>
  </si>
  <si>
    <t>Amrane</t>
  </si>
  <si>
    <t>Orange</t>
  </si>
  <si>
    <t>Curry</t>
  </si>
  <si>
    <t>Los Angeles</t>
  </si>
  <si>
    <t>Danielson</t>
  </si>
  <si>
    <t>Rodney</t>
  </si>
  <si>
    <t>Riverside</t>
  </si>
  <si>
    <t>Dockery</t>
  </si>
  <si>
    <t>Kathy</t>
  </si>
  <si>
    <t>Rojas</t>
  </si>
  <si>
    <t>Elizabeth</t>
  </si>
  <si>
    <t>Sherman Oaks</t>
  </si>
  <si>
    <t>Bronitsky</t>
  </si>
  <si>
    <t>Martha</t>
  </si>
  <si>
    <t>Hayward</t>
  </si>
  <si>
    <t>Burchard, Jr.</t>
  </si>
  <si>
    <t>Foster City</t>
  </si>
  <si>
    <t>Derham-Burk</t>
  </si>
  <si>
    <t>Devin</t>
  </si>
  <si>
    <t>Campbell</t>
  </si>
  <si>
    <t>Enmark</t>
  </si>
  <si>
    <t>M. Nelson</t>
  </si>
  <si>
    <t>Fresno</t>
  </si>
  <si>
    <t>Greer</t>
  </si>
  <si>
    <t>Modesto</t>
  </si>
  <si>
    <t>Johnson</t>
  </si>
  <si>
    <t>Sacramento</t>
  </si>
  <si>
    <t>Leavitt</t>
  </si>
  <si>
    <t>Las Vegas</t>
  </si>
  <si>
    <t>Nevada</t>
  </si>
  <si>
    <t>Loheit</t>
  </si>
  <si>
    <t>Van Meter</t>
  </si>
  <si>
    <t>Reno</t>
  </si>
  <si>
    <t>Yarnall</t>
  </si>
  <si>
    <t>Rick</t>
  </si>
  <si>
    <t>Brunner</t>
  </si>
  <si>
    <t>Daniel</t>
  </si>
  <si>
    <t>Spokane</t>
  </si>
  <si>
    <t>Compton</t>
  </si>
  <si>
    <t>Larry</t>
  </si>
  <si>
    <t>Anchorage</t>
  </si>
  <si>
    <t>Alaska</t>
  </si>
  <si>
    <t>Drummond</t>
  </si>
  <si>
    <t>Great Falls</t>
  </si>
  <si>
    <t>Montana</t>
  </si>
  <si>
    <t>Fitzgerald, K.M.</t>
  </si>
  <si>
    <t>K. Michael</t>
  </si>
  <si>
    <t>Seattle</t>
  </si>
  <si>
    <t>L.D.</t>
  </si>
  <si>
    <t>Pocatello</t>
  </si>
  <si>
    <t>Idaho</t>
  </si>
  <si>
    <t>Karla</t>
  </si>
  <si>
    <t>Vancouver</t>
  </si>
  <si>
    <t>Howe</t>
  </si>
  <si>
    <t>Tacoma</t>
  </si>
  <si>
    <t>Krommenhoek</t>
  </si>
  <si>
    <t>Boise</t>
  </si>
  <si>
    <t>Long</t>
  </si>
  <si>
    <t>Fred</t>
  </si>
  <si>
    <t>Eugene</t>
  </si>
  <si>
    <t>Oregon</t>
  </si>
  <si>
    <t>Lynch</t>
  </si>
  <si>
    <t>Brian</t>
  </si>
  <si>
    <t>Portland</t>
  </si>
  <si>
    <t>Rakozy</t>
  </si>
  <si>
    <t>Bernie</t>
  </si>
  <si>
    <t>Pendleton</t>
  </si>
  <si>
    <t>Zimmerman</t>
  </si>
  <si>
    <t>C. Barry</t>
  </si>
  <si>
    <t>Coeur d'Alene</t>
  </si>
  <si>
    <t>Anderson</t>
  </si>
  <si>
    <t>Kevin</t>
  </si>
  <si>
    <t>Salt Lake City</t>
  </si>
  <si>
    <t>Utah</t>
  </si>
  <si>
    <t>Vincent</t>
  </si>
  <si>
    <t>Stewart</t>
  </si>
  <si>
    <t>Cheyenne</t>
  </si>
  <si>
    <t>Wyoming</t>
  </si>
  <si>
    <t>Zeman</t>
  </si>
  <si>
    <t>Sally</t>
  </si>
  <si>
    <t>Denver</t>
  </si>
  <si>
    <t>Colorado</t>
  </si>
  <si>
    <t>Bonney</t>
  </si>
  <si>
    <t>Muskogee</t>
  </si>
  <si>
    <t>Oklahoma</t>
  </si>
  <si>
    <t>Eck</t>
  </si>
  <si>
    <t>Lonnie</t>
  </si>
  <si>
    <t>Tulsa</t>
  </si>
  <si>
    <t>Griffin</t>
  </si>
  <si>
    <t>Kansas</t>
  </si>
  <si>
    <t>Hamilton</t>
  </si>
  <si>
    <t>Topeka</t>
  </si>
  <si>
    <t>Hardeman</t>
  </si>
  <si>
    <t>Oklahoma City</t>
  </si>
  <si>
    <t>Skehen</t>
  </si>
  <si>
    <t>Kelley</t>
  </si>
  <si>
    <t>Albuquerque</t>
  </si>
  <si>
    <t>New Mexico</t>
  </si>
  <si>
    <t>Williams</t>
  </si>
  <si>
    <t>Laurie</t>
  </si>
  <si>
    <t>Wichita</t>
  </si>
  <si>
    <t>Augusta</t>
  </si>
  <si>
    <t>Georgia</t>
  </si>
  <si>
    <t>Sylvia</t>
  </si>
  <si>
    <t>Carrion</t>
  </si>
  <si>
    <t>Jose</t>
  </si>
  <si>
    <t>San Juan</t>
  </si>
  <si>
    <t>Jacksonville</t>
  </si>
  <si>
    <t>Florida</t>
  </si>
  <si>
    <t>Goodman</t>
  </si>
  <si>
    <t>Adam</t>
  </si>
  <si>
    <t>Atlanta</t>
  </si>
  <si>
    <t>Hart</t>
  </si>
  <si>
    <t>Leigh</t>
  </si>
  <si>
    <t>Tallahassee</t>
  </si>
  <si>
    <t>Herkert</t>
  </si>
  <si>
    <t>Miramar</t>
  </si>
  <si>
    <t>Hope</t>
  </si>
  <si>
    <t>Camille</t>
  </si>
  <si>
    <t>Macon</t>
  </si>
  <si>
    <t>Hurst</t>
  </si>
  <si>
    <t>Kristin</t>
  </si>
  <si>
    <t>Columbus</t>
  </si>
  <si>
    <t>Massey</t>
  </si>
  <si>
    <t>Elaina</t>
  </si>
  <si>
    <t>Smith</t>
  </si>
  <si>
    <t>Townson</t>
  </si>
  <si>
    <t>Mary Ida</t>
  </si>
  <si>
    <t>Waage</t>
  </si>
  <si>
    <t>Jon</t>
  </si>
  <si>
    <t>Bradenton</t>
  </si>
  <si>
    <t>Weatherford</t>
  </si>
  <si>
    <t>Winter Park</t>
  </si>
  <si>
    <t>Weiner</t>
  </si>
  <si>
    <t>Robin</t>
  </si>
  <si>
    <t>Ft. Lauderdale</t>
  </si>
  <si>
    <t>Whaley</t>
  </si>
  <si>
    <t>TOTAL ALLOC /RELATED</t>
  </si>
  <si>
    <t>Oliveras-Rivera</t>
  </si>
  <si>
    <t>Alejandro</t>
  </si>
  <si>
    <t>Puerto Rico &amp; Virgin Islands</t>
  </si>
  <si>
    <t>ONGOING DOMESTIC SUPPORT PYMTS. - FEE</t>
  </si>
  <si>
    <t>ONGOING DOMESTIC SUPPORT PYMTS. - NO FEE</t>
  </si>
  <si>
    <t xml:space="preserve">Brown </t>
  </si>
  <si>
    <t>NATIONAL AVG. PER OPERATION</t>
  </si>
  <si>
    <t>Swansea</t>
  </si>
  <si>
    <t>O. Byron</t>
  </si>
  <si>
    <t>Savannah</t>
  </si>
  <si>
    <t>Simon</t>
  </si>
  <si>
    <t>Gustafson</t>
  </si>
  <si>
    <t>Neway</t>
  </si>
  <si>
    <t>Douglas</t>
  </si>
  <si>
    <t>Sikes</t>
  </si>
  <si>
    <t>Lucy</t>
  </si>
  <si>
    <t>VII(E)</t>
  </si>
  <si>
    <t>VII(F)</t>
  </si>
  <si>
    <t>hide</t>
  </si>
  <si>
    <t>XV(B)(1)</t>
  </si>
  <si>
    <t>XV(B)(2)</t>
  </si>
  <si>
    <t>R. Clinton</t>
  </si>
  <si>
    <t>Kyle</t>
  </si>
  <si>
    <t>Jack</t>
  </si>
  <si>
    <t xml:space="preserve">McCallister </t>
  </si>
  <si>
    <t>Meredith</t>
  </si>
  <si>
    <t>CASES TRANSFER IN</t>
  </si>
  <si>
    <t>OTHER ADJUSTS</t>
  </si>
  <si>
    <t>Greenberg</t>
  </si>
  <si>
    <t>CASES &gt; 65 MOS.</t>
  </si>
  <si>
    <t xml:space="preserve">CHAPTER 13 STANDING TRUSTEE FY09 AUDITED ANNUAL REPORTS </t>
  </si>
  <si>
    <t>CASES ACTIVE START '09</t>
  </si>
  <si>
    <t># CASES END FY09</t>
  </si>
  <si>
    <t>Gorman</t>
  </si>
  <si>
    <t>Stackhouse</t>
  </si>
  <si>
    <t>Thornburg</t>
  </si>
  <si>
    <t>Rucinski</t>
  </si>
  <si>
    <t>Viegelahn</t>
  </si>
  <si>
    <t>Carlson</t>
  </si>
  <si>
    <t>Gooding</t>
  </si>
  <si>
    <t>McCarty</t>
  </si>
  <si>
    <t>Fitzgerald, L.D.(3 mos)</t>
  </si>
  <si>
    <t>Forsythe (4 mos)</t>
  </si>
  <si>
    <t>Cameron (5 mos)</t>
  </si>
  <si>
    <t>INTEREST</t>
  </si>
  <si>
    <t>Baxter/Meredith (11 mos.)</t>
  </si>
  <si>
    <t xml:space="preserve">Geekie </t>
  </si>
  <si>
    <t>Overland Park</t>
  </si>
  <si>
    <t xml:space="preserve">Ridgway </t>
  </si>
  <si>
    <t>Olson/Cameron</t>
  </si>
  <si>
    <t xml:space="preserve">Puerto Rico </t>
  </si>
  <si>
    <t>Note: The amounts for Heitkamp's "All Other Priority Debt - Fee" and "Debtor Atty's" have been corrected to account for a misclassification within these two categories (see columns P and T).</t>
  </si>
  <si>
    <t>REVISED 11/9/2017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</si>
</sst>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color indexed="10"/>
      <name val="MS Sans Serif"/>
      <family val="2"/>
    </font>
    <font>
      <sz val="10"/>
      <name val="MS Sans Serif"/>
      <family val="2"/>
    </font>
    <font>
      <sz val="8.5"/>
      <name val="MS Sans Serif"/>
      <family val="2"/>
    </font>
    <font>
      <sz val="10"/>
      <name val="MS Sans Serif"/>
      <family val="2"/>
    </font>
    <font>
      <strike/>
      <sz val="10"/>
      <name val="MS Sans Serif"/>
      <family val="2"/>
    </font>
    <font>
      <sz val="10"/>
      <color rgb="FFFF000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quotePrefix="1" applyNumberFormat="1"/>
    <xf numFmtId="164" fontId="0" fillId="0" borderId="0" xfId="0" applyNumberFormat="1"/>
    <xf numFmtId="0" fontId="0" fillId="0" borderId="1" xfId="0" applyNumberFormat="1" applyBorder="1"/>
    <xf numFmtId="0" fontId="0" fillId="0" borderId="1" xfId="0" applyNumberFormat="1" applyBorder="1" applyAlignment="1">
      <alignment wrapText="1"/>
    </xf>
    <xf numFmtId="164" fontId="0" fillId="0" borderId="1" xfId="0" applyNumberFormat="1" applyBorder="1" applyAlignment="1">
      <alignment wrapText="1"/>
    </xf>
    <xf numFmtId="9" fontId="0" fillId="0" borderId="1" xfId="0" quotePrefix="1" applyNumberFormat="1" applyBorder="1"/>
    <xf numFmtId="164" fontId="0" fillId="0" borderId="2" xfId="0" quotePrefix="1" applyNumberFormat="1" applyBorder="1"/>
    <xf numFmtId="3" fontId="0" fillId="0" borderId="2" xfId="0" quotePrefix="1" applyNumberFormat="1" applyBorder="1"/>
    <xf numFmtId="3" fontId="0" fillId="0" borderId="2" xfId="0" applyNumberFormat="1" applyBorder="1"/>
    <xf numFmtId="0" fontId="0" fillId="2" borderId="3" xfId="0" applyNumberFormat="1" applyFill="1" applyBorder="1"/>
    <xf numFmtId="0" fontId="0" fillId="2" borderId="4" xfId="0" applyNumberFormat="1" applyFill="1" applyBorder="1" applyAlignment="1">
      <alignment wrapText="1"/>
    </xf>
    <xf numFmtId="0" fontId="0" fillId="2" borderId="4" xfId="0" applyNumberFormat="1" applyFill="1" applyBorder="1"/>
    <xf numFmtId="164" fontId="0" fillId="2" borderId="1" xfId="0" applyNumberFormat="1" applyFill="1" applyBorder="1" applyAlignment="1">
      <alignment wrapText="1"/>
    </xf>
    <xf numFmtId="3" fontId="0" fillId="2" borderId="1" xfId="0" applyNumberFormat="1" applyFill="1" applyBorder="1" applyAlignment="1">
      <alignment wrapText="1"/>
    </xf>
    <xf numFmtId="164" fontId="0" fillId="2" borderId="1" xfId="0" applyNumberFormat="1" applyFill="1" applyBorder="1" applyAlignment="1">
      <alignment horizontal="right" wrapText="1"/>
    </xf>
    <xf numFmtId="0" fontId="0" fillId="2" borderId="1" xfId="0" applyNumberFormat="1" applyFill="1" applyBorder="1" applyAlignment="1">
      <alignment horizontal="right" wrapText="1"/>
    </xf>
    <xf numFmtId="37" fontId="0" fillId="2" borderId="1" xfId="0" applyNumberFormat="1" applyFill="1" applyBorder="1" applyAlignment="1">
      <alignment wrapText="1"/>
    </xf>
    <xf numFmtId="0" fontId="0" fillId="0" borderId="0" xfId="0" applyNumberFormat="1" applyBorder="1" applyAlignment="1">
      <alignment wrapText="1"/>
    </xf>
    <xf numFmtId="0" fontId="0" fillId="0" borderId="0" xfId="0" quotePrefix="1" applyNumberFormat="1" applyBorder="1" applyAlignment="1">
      <alignment wrapText="1"/>
    </xf>
    <xf numFmtId="0" fontId="0" fillId="0" borderId="0" xfId="0" applyFill="1"/>
    <xf numFmtId="3" fontId="0" fillId="2" borderId="5" xfId="0" applyNumberFormat="1" applyFill="1" applyBorder="1" applyAlignment="1">
      <alignment wrapText="1"/>
    </xf>
    <xf numFmtId="3" fontId="0" fillId="0" borderId="1" xfId="0" applyNumberFormat="1" applyFill="1" applyBorder="1" applyAlignment="1">
      <alignment wrapText="1"/>
    </xf>
    <xf numFmtId="0" fontId="0" fillId="0" borderId="0" xfId="0" applyNumberFormat="1" applyFill="1" applyBorder="1"/>
    <xf numFmtId="0" fontId="0" fillId="0" borderId="0" xfId="0" quotePrefix="1" applyNumberFormat="1" applyFill="1" applyBorder="1"/>
    <xf numFmtId="164" fontId="0" fillId="0" borderId="6" xfId="0" quotePrefix="1" applyNumberFormat="1" applyBorder="1"/>
    <xf numFmtId="37" fontId="0" fillId="0" borderId="6" xfId="0" quotePrefix="1" applyNumberFormat="1" applyBorder="1"/>
    <xf numFmtId="49" fontId="0" fillId="0" borderId="0" xfId="0" applyNumberFormat="1"/>
    <xf numFmtId="3" fontId="0" fillId="0" borderId="1" xfId="0" quotePrefix="1" applyNumberFormat="1" applyBorder="1"/>
    <xf numFmtId="0" fontId="0" fillId="0" borderId="2" xfId="0" quotePrefix="1" applyNumberFormat="1" applyBorder="1"/>
    <xf numFmtId="0" fontId="3" fillId="0" borderId="0" xfId="0" applyFont="1"/>
    <xf numFmtId="164" fontId="3" fillId="0" borderId="0" xfId="0" applyNumberFormat="1" applyFont="1"/>
    <xf numFmtId="3" fontId="1" fillId="0" borderId="2" xfId="0" quotePrefix="1" applyNumberFormat="1" applyFont="1" applyBorder="1"/>
    <xf numFmtId="3" fontId="1" fillId="0" borderId="2" xfId="0" applyNumberFormat="1" applyFont="1" applyBorder="1"/>
    <xf numFmtId="0" fontId="1" fillId="0" borderId="0" xfId="0" applyFont="1"/>
    <xf numFmtId="3" fontId="1" fillId="0" borderId="1" xfId="0" quotePrefix="1" applyNumberFormat="1" applyFont="1" applyBorder="1"/>
    <xf numFmtId="3" fontId="1" fillId="0" borderId="1" xfId="0" applyNumberFormat="1" applyFont="1" applyBorder="1"/>
    <xf numFmtId="0" fontId="0" fillId="0" borderId="3" xfId="0" applyNumberFormat="1" applyFill="1" applyBorder="1"/>
    <xf numFmtId="0" fontId="0" fillId="0" borderId="4" xfId="0" applyNumberFormat="1" applyFill="1" applyBorder="1" applyAlignment="1">
      <alignment wrapText="1"/>
    </xf>
    <xf numFmtId="0" fontId="0" fillId="0" borderId="4" xfId="0" applyNumberFormat="1" applyFill="1" applyBorder="1"/>
    <xf numFmtId="3" fontId="0" fillId="0" borderId="5" xfId="0" applyNumberFormat="1" applyFill="1" applyBorder="1" applyAlignment="1">
      <alignment wrapText="1"/>
    </xf>
    <xf numFmtId="164" fontId="0" fillId="0" borderId="1" xfId="0" applyNumberFormat="1" applyFill="1" applyBorder="1" applyAlignment="1">
      <alignment wrapText="1"/>
    </xf>
    <xf numFmtId="3" fontId="0" fillId="0" borderId="4" xfId="0" applyNumberFormat="1" applyFill="1" applyBorder="1" applyAlignment="1">
      <alignment wrapText="1"/>
    </xf>
    <xf numFmtId="164" fontId="0" fillId="0" borderId="4" xfId="0" applyNumberFormat="1" applyFill="1" applyBorder="1" applyAlignment="1">
      <alignment wrapText="1"/>
    </xf>
    <xf numFmtId="0" fontId="0" fillId="0" borderId="2" xfId="0" applyNumberFormat="1" applyBorder="1"/>
    <xf numFmtId="0" fontId="1" fillId="0" borderId="1" xfId="0" applyNumberFormat="1" applyFont="1" applyBorder="1" applyAlignment="1">
      <alignment wrapText="1"/>
    </xf>
    <xf numFmtId="37" fontId="0" fillId="0" borderId="2" xfId="0" quotePrefix="1" applyNumberFormat="1" applyBorder="1"/>
    <xf numFmtId="164" fontId="0" fillId="0" borderId="0" xfId="0" quotePrefix="1" applyNumberFormat="1"/>
    <xf numFmtId="37" fontId="0" fillId="0" borderId="0" xfId="0" quotePrefix="1" applyNumberFormat="1"/>
    <xf numFmtId="3" fontId="4" fillId="0" borderId="2" xfId="0" applyNumberFormat="1" applyFont="1" applyBorder="1"/>
    <xf numFmtId="164" fontId="0" fillId="0" borderId="2" xfId="0" applyNumberFormat="1" applyBorder="1"/>
    <xf numFmtId="0" fontId="0" fillId="0" borderId="2" xfId="0" quotePrefix="1" applyNumberFormat="1" applyFill="1" applyBorder="1"/>
    <xf numFmtId="0" fontId="0" fillId="0" borderId="2" xfId="0" applyNumberFormat="1" applyFill="1" applyBorder="1"/>
    <xf numFmtId="37" fontId="0" fillId="0" borderId="1" xfId="0" quotePrefix="1" applyNumberFormat="1" applyBorder="1"/>
    <xf numFmtId="164" fontId="0" fillId="0" borderId="1" xfId="0" quotePrefix="1" applyNumberFormat="1" applyBorder="1"/>
    <xf numFmtId="37" fontId="0" fillId="0" borderId="8" xfId="0" quotePrefix="1" applyNumberFormat="1" applyBorder="1"/>
    <xf numFmtId="164" fontId="0" fillId="0" borderId="8" xfId="0" quotePrefix="1" applyNumberFormat="1" applyBorder="1"/>
    <xf numFmtId="38" fontId="0" fillId="0" borderId="2" xfId="0" applyNumberFormat="1" applyBorder="1"/>
    <xf numFmtId="0" fontId="1" fillId="0" borderId="2" xfId="0" applyNumberFormat="1" applyFont="1" applyBorder="1"/>
    <xf numFmtId="37" fontId="0" fillId="0" borderId="2" xfId="0" applyNumberFormat="1" applyBorder="1"/>
    <xf numFmtId="164" fontId="1" fillId="0" borderId="2" xfId="0" quotePrefix="1" applyNumberFormat="1" applyFont="1" applyBorder="1"/>
    <xf numFmtId="37" fontId="1" fillId="0" borderId="2" xfId="0" quotePrefix="1" applyNumberFormat="1" applyFont="1" applyBorder="1"/>
    <xf numFmtId="164" fontId="1" fillId="0" borderId="6" xfId="0" quotePrefix="1" applyNumberFormat="1" applyFont="1" applyBorder="1"/>
    <xf numFmtId="3" fontId="5" fillId="0" borderId="2" xfId="0" applyNumberFormat="1" applyFont="1" applyBorder="1"/>
    <xf numFmtId="3" fontId="6" fillId="0" borderId="2" xfId="0" quotePrefix="1" applyNumberFormat="1" applyFont="1" applyBorder="1"/>
    <xf numFmtId="164" fontId="6" fillId="0" borderId="2" xfId="0" applyNumberFormat="1" applyFont="1" applyBorder="1"/>
    <xf numFmtId="164" fontId="6" fillId="0" borderId="2" xfId="0" quotePrefix="1" applyNumberFormat="1" applyFont="1" applyBorder="1"/>
    <xf numFmtId="37" fontId="6" fillId="0" borderId="2" xfId="0" quotePrefix="1" applyNumberFormat="1" applyFont="1" applyBorder="1"/>
    <xf numFmtId="164" fontId="6" fillId="0" borderId="6" xfId="0" quotePrefix="1" applyNumberFormat="1" applyFont="1" applyBorder="1"/>
    <xf numFmtId="0" fontId="6" fillId="0" borderId="0" xfId="0" applyFont="1"/>
    <xf numFmtId="14" fontId="8" fillId="0" borderId="0" xfId="0" applyNumberFormat="1" applyFont="1"/>
    <xf numFmtId="3" fontId="8" fillId="0" borderId="2" xfId="0" quotePrefix="1" applyNumberFormat="1" applyFont="1" applyBorder="1"/>
    <xf numFmtId="37" fontId="7" fillId="0" borderId="2" xfId="0" quotePrefix="1" applyNumberFormat="1" applyFont="1" applyBorder="1"/>
    <xf numFmtId="37" fontId="8" fillId="0" borderId="2" xfId="0" quotePrefix="1" applyNumberFormat="1" applyFont="1" applyBorder="1"/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97"/>
  <sheetViews>
    <sheetView tabSelected="1" workbookViewId="0">
      <pane xSplit="2" ySplit="7" topLeftCell="D8" activePane="bottomRight" state="frozen"/>
      <selection pane="topRight" activeCell="C1" sqref="C1"/>
      <selection pane="bottomLeft" activeCell="A8" sqref="A8"/>
      <selection pane="bottomRight"/>
    </sheetView>
  </sheetViews>
  <sheetFormatPr defaultRowHeight="12.6" x14ac:dyDescent="0.25"/>
  <cols>
    <col min="2" max="2" width="19.6640625" customWidth="1"/>
    <col min="3" max="3" width="13" hidden="1" customWidth="1"/>
    <col min="4" max="4" width="16" customWidth="1"/>
    <col min="5" max="5" width="17.6640625" customWidth="1"/>
    <col min="6" max="6" width="18.33203125" customWidth="1"/>
    <col min="7" max="8" width="12.88671875" customWidth="1"/>
    <col min="9" max="9" width="12.6640625" customWidth="1"/>
    <col min="10" max="10" width="11.88671875" customWidth="1"/>
    <col min="11" max="11" width="14.109375" customWidth="1"/>
    <col min="12" max="12" width="12.5546875" customWidth="1"/>
    <col min="13" max="13" width="12.6640625" customWidth="1"/>
    <col min="14" max="14" width="14.88671875" customWidth="1"/>
    <col min="15" max="15" width="13.5546875" customWidth="1"/>
    <col min="16" max="16" width="11.6640625" customWidth="1"/>
    <col min="17" max="17" width="15.88671875" customWidth="1"/>
    <col min="18" max="18" width="12.6640625" customWidth="1"/>
    <col min="19" max="19" width="13.6640625" customWidth="1"/>
    <col min="20" max="20" width="11.109375" customWidth="1"/>
    <col min="21" max="21" width="9.6640625" customWidth="1"/>
    <col min="22" max="22" width="9.33203125" bestFit="1" customWidth="1"/>
    <col min="23" max="23" width="14.44140625" customWidth="1"/>
    <col min="24" max="24" width="14.5546875" customWidth="1"/>
    <col min="25" max="25" width="13.44140625" customWidth="1"/>
    <col min="26" max="26" width="10.88671875" style="2" customWidth="1"/>
    <col min="27" max="27" width="11.109375" style="2" bestFit="1" customWidth="1"/>
    <col min="28" max="28" width="15.88671875" customWidth="1"/>
    <col min="29" max="29" width="14.5546875" customWidth="1"/>
    <col min="30" max="30" width="12.109375" customWidth="1"/>
    <col min="31" max="32" width="0" hidden="1" customWidth="1"/>
    <col min="33" max="33" width="11.33203125" customWidth="1"/>
    <col min="34" max="34" width="11.88671875" customWidth="1"/>
    <col min="35" max="35" width="15.44140625" customWidth="1"/>
    <col min="36" max="36" width="11.109375" customWidth="1"/>
    <col min="38" max="38" width="11" customWidth="1"/>
    <col min="39" max="39" width="12.109375" customWidth="1"/>
    <col min="40" max="40" width="12.6640625" customWidth="1"/>
    <col min="42" max="42" width="13.33203125" customWidth="1"/>
    <col min="43" max="43" width="11.33203125" customWidth="1"/>
    <col min="44" max="44" width="14.6640625" customWidth="1"/>
    <col min="45" max="45" width="11.33203125" customWidth="1"/>
    <col min="46" max="46" width="12.44140625" customWidth="1"/>
    <col min="47" max="47" width="12.88671875" customWidth="1"/>
    <col min="48" max="48" width="13" customWidth="1"/>
    <col min="49" max="49" width="10.88671875" customWidth="1"/>
    <col min="50" max="50" width="11.33203125" customWidth="1"/>
    <col min="51" max="51" width="10.109375" customWidth="1"/>
    <col min="52" max="52" width="13.44140625" customWidth="1"/>
    <col min="53" max="53" width="10.88671875" customWidth="1"/>
    <col min="55" max="55" width="12.5546875" customWidth="1"/>
    <col min="56" max="56" width="9.5546875" customWidth="1"/>
    <col min="57" max="58" width="0" hidden="1" customWidth="1"/>
    <col min="59" max="59" width="11.109375" customWidth="1"/>
    <col min="61" max="61" width="10.5546875" customWidth="1"/>
    <col min="64" max="64" width="10.44140625" customWidth="1"/>
    <col min="65" max="65" width="13.6640625" customWidth="1"/>
    <col min="66" max="66" width="14" customWidth="1"/>
    <col min="67" max="67" width="10.33203125" customWidth="1"/>
    <col min="68" max="70" width="12" customWidth="1"/>
    <col min="71" max="71" width="13.109375" customWidth="1"/>
    <col min="72" max="72" width="12.88671875" customWidth="1"/>
    <col min="74" max="74" width="9.88671875" customWidth="1"/>
    <col min="75" max="75" width="13.5546875" customWidth="1"/>
    <col min="79" max="79" width="12.5546875" customWidth="1"/>
    <col min="80" max="80" width="13.44140625" customWidth="1"/>
    <col min="84" max="84" width="11.88671875" customWidth="1"/>
    <col min="85" max="85" width="14.6640625" customWidth="1"/>
    <col min="89" max="89" width="12.109375" customWidth="1"/>
  </cols>
  <sheetData>
    <row r="1" spans="1:91" x14ac:dyDescent="0.25">
      <c r="A1" t="s">
        <v>597</v>
      </c>
      <c r="Z1" s="31"/>
      <c r="AF1" s="30"/>
      <c r="AG1" s="30"/>
      <c r="BC1" s="30"/>
      <c r="BI1" s="30"/>
      <c r="BU1" s="30"/>
    </row>
    <row r="2" spans="1:91" x14ac:dyDescent="0.25">
      <c r="Z2" s="31"/>
      <c r="BC2" s="30"/>
      <c r="BD2" s="30"/>
      <c r="BE2" s="30"/>
      <c r="BI2" s="30"/>
      <c r="BJ2" s="30"/>
      <c r="BU2" s="30"/>
      <c r="BV2" s="30"/>
    </row>
    <row r="3" spans="1:91" x14ac:dyDescent="0.25">
      <c r="A3" s="30"/>
      <c r="AE3" t="s">
        <v>585</v>
      </c>
      <c r="AF3" t="s">
        <v>585</v>
      </c>
      <c r="BC3" s="30"/>
      <c r="BE3" t="s">
        <v>585</v>
      </c>
      <c r="BF3" t="s">
        <v>585</v>
      </c>
      <c r="BV3" s="30"/>
    </row>
    <row r="4" spans="1:91" ht="13.5" customHeight="1" x14ac:dyDescent="0.25">
      <c r="A4" s="70" t="s">
        <v>619</v>
      </c>
      <c r="J4" s="77" t="s">
        <v>13</v>
      </c>
      <c r="K4" s="78"/>
      <c r="L4" s="78"/>
      <c r="M4" s="77" t="s">
        <v>16</v>
      </c>
      <c r="N4" s="78"/>
      <c r="O4" s="78" t="s">
        <v>18</v>
      </c>
      <c r="P4" s="78"/>
      <c r="Q4" s="77" t="s">
        <v>20</v>
      </c>
      <c r="R4" s="79"/>
      <c r="Y4" s="27"/>
      <c r="AC4" s="2"/>
      <c r="AD4" s="2"/>
      <c r="AE4" t="s">
        <v>583</v>
      </c>
      <c r="AF4" t="s">
        <v>584</v>
      </c>
      <c r="AY4" s="34"/>
      <c r="BE4" t="s">
        <v>586</v>
      </c>
      <c r="BF4" t="s">
        <v>587</v>
      </c>
      <c r="BG4" s="34"/>
      <c r="BW4" s="74" t="s">
        <v>66</v>
      </c>
      <c r="BX4" s="75"/>
      <c r="BY4" s="75"/>
      <c r="BZ4" s="75"/>
      <c r="CA4" s="76"/>
      <c r="CB4" s="74" t="s">
        <v>67</v>
      </c>
      <c r="CC4" s="75"/>
      <c r="CD4" s="75"/>
      <c r="CE4" s="75"/>
      <c r="CF4" s="76"/>
      <c r="CG4" s="74" t="s">
        <v>68</v>
      </c>
      <c r="CH4" s="75"/>
      <c r="CI4" s="75"/>
      <c r="CJ4" s="75"/>
      <c r="CK4" s="76"/>
    </row>
    <row r="5" spans="1:91" ht="51" customHeight="1" x14ac:dyDescent="0.25">
      <c r="A5" s="3" t="s">
        <v>2</v>
      </c>
      <c r="B5" s="4" t="s">
        <v>3</v>
      </c>
      <c r="C5" s="4" t="s">
        <v>4</v>
      </c>
      <c r="D5" s="3" t="s">
        <v>5</v>
      </c>
      <c r="E5" s="3" t="s">
        <v>6</v>
      </c>
      <c r="F5" s="4" t="s">
        <v>7</v>
      </c>
      <c r="G5" s="4" t="s">
        <v>8</v>
      </c>
      <c r="H5" s="4" t="s">
        <v>9</v>
      </c>
      <c r="I5" s="4" t="s">
        <v>73</v>
      </c>
      <c r="J5" s="4" t="s">
        <v>10</v>
      </c>
      <c r="K5" s="4" t="s">
        <v>11</v>
      </c>
      <c r="L5" s="4" t="s">
        <v>12</v>
      </c>
      <c r="M5" s="4" t="s">
        <v>14</v>
      </c>
      <c r="N5" s="4" t="s">
        <v>15</v>
      </c>
      <c r="O5" s="4" t="s">
        <v>570</v>
      </c>
      <c r="P5" s="4" t="s">
        <v>17</v>
      </c>
      <c r="Q5" s="4" t="s">
        <v>571</v>
      </c>
      <c r="R5" s="4" t="s">
        <v>19</v>
      </c>
      <c r="S5" s="3" t="s">
        <v>21</v>
      </c>
      <c r="T5" s="4" t="s">
        <v>22</v>
      </c>
      <c r="U5" s="4" t="s">
        <v>23</v>
      </c>
      <c r="V5" s="4" t="s">
        <v>72</v>
      </c>
      <c r="W5" s="4" t="s">
        <v>25</v>
      </c>
      <c r="X5" s="4" t="s">
        <v>24</v>
      </c>
      <c r="Y5" s="4" t="s">
        <v>26</v>
      </c>
      <c r="Z5" s="5" t="s">
        <v>27</v>
      </c>
      <c r="AA5" s="5" t="s">
        <v>28</v>
      </c>
      <c r="AB5" s="4" t="s">
        <v>29</v>
      </c>
      <c r="AC5" s="4" t="s">
        <v>71</v>
      </c>
      <c r="AD5" s="4" t="s">
        <v>30</v>
      </c>
      <c r="AE5" s="1" t="s">
        <v>0</v>
      </c>
      <c r="AF5" s="1" t="s">
        <v>1</v>
      </c>
      <c r="AG5" s="3" t="s">
        <v>611</v>
      </c>
      <c r="AH5" s="4" t="s">
        <v>31</v>
      </c>
      <c r="AI5" s="4" t="s">
        <v>32</v>
      </c>
      <c r="AJ5" s="4" t="s">
        <v>33</v>
      </c>
      <c r="AK5" s="4" t="s">
        <v>34</v>
      </c>
      <c r="AL5" s="4" t="s">
        <v>35</v>
      </c>
      <c r="AM5" s="4" t="s">
        <v>36</v>
      </c>
      <c r="AN5" s="4" t="s">
        <v>37</v>
      </c>
      <c r="AO5" s="4" t="s">
        <v>38</v>
      </c>
      <c r="AP5" s="4" t="s">
        <v>39</v>
      </c>
      <c r="AQ5" s="4" t="s">
        <v>40</v>
      </c>
      <c r="AR5" s="4" t="s">
        <v>45</v>
      </c>
      <c r="AS5" s="4" t="s">
        <v>41</v>
      </c>
      <c r="AT5" s="4" t="s">
        <v>42</v>
      </c>
      <c r="AU5" s="4" t="s">
        <v>43</v>
      </c>
      <c r="AV5" s="4" t="s">
        <v>44</v>
      </c>
      <c r="AW5" s="4" t="s">
        <v>566</v>
      </c>
      <c r="AX5" s="4" t="s">
        <v>46</v>
      </c>
      <c r="AY5" s="4" t="s">
        <v>47</v>
      </c>
      <c r="AZ5" s="3" t="s">
        <v>48</v>
      </c>
      <c r="BA5" s="4" t="s">
        <v>49</v>
      </c>
      <c r="BB5" s="4" t="s">
        <v>50</v>
      </c>
      <c r="BC5" s="4" t="s">
        <v>51</v>
      </c>
      <c r="BD5" s="4" t="s">
        <v>75</v>
      </c>
      <c r="BE5" s="18" t="s">
        <v>76</v>
      </c>
      <c r="BF5" s="19" t="s">
        <v>52</v>
      </c>
      <c r="BG5" s="4" t="s">
        <v>74</v>
      </c>
      <c r="BH5" s="4" t="s">
        <v>53</v>
      </c>
      <c r="BI5" s="4" t="s">
        <v>598</v>
      </c>
      <c r="BJ5" s="4" t="s">
        <v>54</v>
      </c>
      <c r="BK5" s="4" t="s">
        <v>77</v>
      </c>
      <c r="BL5" s="4" t="s">
        <v>55</v>
      </c>
      <c r="BM5" s="4" t="s">
        <v>56</v>
      </c>
      <c r="BN5" s="4" t="s">
        <v>57</v>
      </c>
      <c r="BO5" s="4" t="s">
        <v>58</v>
      </c>
      <c r="BP5" s="4" t="s">
        <v>59</v>
      </c>
      <c r="BQ5" s="45" t="s">
        <v>593</v>
      </c>
      <c r="BR5" s="45" t="s">
        <v>594</v>
      </c>
      <c r="BS5" s="4" t="s">
        <v>60</v>
      </c>
      <c r="BT5" s="4" t="s">
        <v>61</v>
      </c>
      <c r="BU5" s="4" t="s">
        <v>599</v>
      </c>
      <c r="BV5" s="4" t="s">
        <v>596</v>
      </c>
      <c r="BW5" s="3" t="s">
        <v>62</v>
      </c>
      <c r="BX5" s="3" t="s">
        <v>63</v>
      </c>
      <c r="BY5" s="3" t="s">
        <v>64</v>
      </c>
      <c r="BZ5" s="6">
        <v>0</v>
      </c>
      <c r="CA5" s="4" t="s">
        <v>65</v>
      </c>
      <c r="CB5" s="3" t="s">
        <v>62</v>
      </c>
      <c r="CC5" s="3" t="s">
        <v>63</v>
      </c>
      <c r="CD5" s="3" t="s">
        <v>64</v>
      </c>
      <c r="CE5" s="6">
        <v>0</v>
      </c>
      <c r="CF5" s="4" t="s">
        <v>65</v>
      </c>
      <c r="CG5" s="3" t="s">
        <v>62</v>
      </c>
      <c r="CH5" s="3" t="s">
        <v>63</v>
      </c>
      <c r="CI5" s="3" t="s">
        <v>64</v>
      </c>
      <c r="CJ5" s="6">
        <v>0</v>
      </c>
      <c r="CK5" s="4" t="s">
        <v>65</v>
      </c>
    </row>
    <row r="6" spans="1:91" ht="15.9" customHeight="1" x14ac:dyDescent="0.25">
      <c r="A6" s="10"/>
      <c r="B6" s="11" t="s">
        <v>69</v>
      </c>
      <c r="C6" s="11"/>
      <c r="D6" s="12"/>
      <c r="E6" s="12"/>
      <c r="F6" s="21"/>
      <c r="G6" s="14">
        <v>5134944153.1500034</v>
      </c>
      <c r="H6" s="14">
        <v>5138506716.0899973</v>
      </c>
      <c r="I6" s="14">
        <v>4993560511.5900011</v>
      </c>
      <c r="J6" s="14">
        <v>813271308.42000043</v>
      </c>
      <c r="K6" s="14">
        <v>381688894.12000018</v>
      </c>
      <c r="L6" s="14">
        <v>1319394509.4300008</v>
      </c>
      <c r="M6" s="14">
        <v>219543359.88</v>
      </c>
      <c r="N6" s="14">
        <v>2690107.06</v>
      </c>
      <c r="O6" s="14">
        <v>3165269.99</v>
      </c>
      <c r="P6" s="14">
        <f>SUM(P9:P69,P71:P197)</f>
        <v>244586189.53</v>
      </c>
      <c r="Q6" s="14">
        <v>3913942.4800000004</v>
      </c>
      <c r="R6" s="14">
        <v>873552.06</v>
      </c>
      <c r="S6" s="14">
        <v>1095316504.8399994</v>
      </c>
      <c r="T6" s="14">
        <f>SUM(T9:T69,T71:T197)</f>
        <v>544545911.19000018</v>
      </c>
      <c r="U6" s="14">
        <v>1485783.7100000002</v>
      </c>
      <c r="V6" s="14">
        <v>606952.02999999991</v>
      </c>
      <c r="W6" s="14">
        <v>4718473007.0599985</v>
      </c>
      <c r="X6" s="14">
        <v>245604129.77000007</v>
      </c>
      <c r="Y6" s="14">
        <v>4964077067.0700006</v>
      </c>
      <c r="Z6" s="15" t="s">
        <v>70</v>
      </c>
      <c r="AA6" s="15" t="s">
        <v>70</v>
      </c>
      <c r="AB6" s="14">
        <v>302692686.47000009</v>
      </c>
      <c r="AC6" s="14">
        <v>146542.18</v>
      </c>
      <c r="AD6" s="14">
        <v>1817896.31</v>
      </c>
      <c r="AE6" s="22"/>
      <c r="AF6" s="22"/>
      <c r="AG6" s="14">
        <v>1941891.9800000004</v>
      </c>
      <c r="AH6" s="14">
        <v>139804928.11000001</v>
      </c>
      <c r="AI6" s="14">
        <v>11492754.939999998</v>
      </c>
      <c r="AJ6" s="14">
        <v>32499619.390000004</v>
      </c>
      <c r="AK6" s="14">
        <v>900751.17999999993</v>
      </c>
      <c r="AL6" s="14">
        <v>23880941.459999986</v>
      </c>
      <c r="AM6" s="14">
        <v>2349816.9</v>
      </c>
      <c r="AN6" s="14">
        <v>10035832.319999995</v>
      </c>
      <c r="AO6" s="14">
        <v>1918516</v>
      </c>
      <c r="AP6" s="14">
        <v>2137426.9700000011</v>
      </c>
      <c r="AQ6" s="14">
        <v>1424146.12</v>
      </c>
      <c r="AR6" s="14">
        <v>12841960.319999998</v>
      </c>
      <c r="AS6" s="14">
        <v>2707121.3699999992</v>
      </c>
      <c r="AT6" s="14">
        <v>954383.99</v>
      </c>
      <c r="AU6" s="14">
        <v>1713078.0100000002</v>
      </c>
      <c r="AV6" s="14">
        <v>4279068.7300000004</v>
      </c>
      <c r="AW6" s="14">
        <v>1753663.6</v>
      </c>
      <c r="AX6" s="14">
        <v>267366289.66999996</v>
      </c>
      <c r="AY6" s="16" t="s">
        <v>70</v>
      </c>
      <c r="AZ6" s="14">
        <v>61563.57</v>
      </c>
      <c r="BA6" s="14">
        <v>33936233.520000011</v>
      </c>
      <c r="BB6" s="14">
        <v>911.31</v>
      </c>
      <c r="BC6" s="14">
        <v>47764758.030000024</v>
      </c>
      <c r="BD6" s="14">
        <v>394921.75999999995</v>
      </c>
      <c r="BE6" s="23"/>
      <c r="BF6" s="24"/>
      <c r="BG6" s="14">
        <v>119600.08</v>
      </c>
      <c r="BH6" s="14">
        <v>0</v>
      </c>
      <c r="BI6" s="14">
        <v>751663</v>
      </c>
      <c r="BJ6" s="14">
        <v>363055</v>
      </c>
      <c r="BK6" s="14">
        <v>6272</v>
      </c>
      <c r="BL6" s="17">
        <v>-3273</v>
      </c>
      <c r="BM6" s="17">
        <v>-14455</v>
      </c>
      <c r="BN6" s="17">
        <v>-27113</v>
      </c>
      <c r="BO6" s="17">
        <v>-80388</v>
      </c>
      <c r="BP6" s="17">
        <v>-93332</v>
      </c>
      <c r="BQ6" s="17">
        <v>1721</v>
      </c>
      <c r="BR6" s="17">
        <v>3232</v>
      </c>
      <c r="BS6" s="17">
        <v>-117009</v>
      </c>
      <c r="BT6" s="17">
        <v>-899</v>
      </c>
      <c r="BU6" s="14">
        <v>798269</v>
      </c>
      <c r="BV6" s="14">
        <v>3225</v>
      </c>
      <c r="BW6" s="14">
        <v>27979</v>
      </c>
      <c r="BX6" s="14">
        <v>13428</v>
      </c>
      <c r="BY6" s="14">
        <v>65400</v>
      </c>
      <c r="BZ6" s="14">
        <v>8836</v>
      </c>
      <c r="CA6" s="14">
        <v>1627</v>
      </c>
      <c r="CB6" s="14">
        <v>1192</v>
      </c>
      <c r="CC6" s="14">
        <v>932</v>
      </c>
      <c r="CD6" s="14">
        <v>8881</v>
      </c>
      <c r="CE6" s="14">
        <v>15706</v>
      </c>
      <c r="CF6" s="14">
        <v>692</v>
      </c>
      <c r="CG6" s="14">
        <v>5376</v>
      </c>
      <c r="CH6" s="14">
        <v>3018</v>
      </c>
      <c r="CI6" s="14">
        <v>21669</v>
      </c>
      <c r="CJ6" s="14">
        <v>60389</v>
      </c>
      <c r="CK6" s="14">
        <v>2873</v>
      </c>
    </row>
    <row r="7" spans="1:91" ht="28.5" customHeight="1" x14ac:dyDescent="0.25">
      <c r="A7" s="10"/>
      <c r="B7" s="11" t="s">
        <v>573</v>
      </c>
      <c r="C7" s="11"/>
      <c r="D7" s="12"/>
      <c r="E7" s="12"/>
      <c r="F7" s="21"/>
      <c r="G7" s="14">
        <v>27313532.729521293</v>
      </c>
      <c r="H7" s="14">
        <v>27332482.532393601</v>
      </c>
      <c r="I7" s="14">
        <v>26561492.082925539</v>
      </c>
      <c r="J7" s="14">
        <v>4325911.2150000026</v>
      </c>
      <c r="K7" s="14">
        <v>2030260.075106384</v>
      </c>
      <c r="L7" s="14">
        <v>7018055.9012234081</v>
      </c>
      <c r="M7" s="14">
        <v>1167783.8291489361</v>
      </c>
      <c r="N7" s="14">
        <v>14309.080106382979</v>
      </c>
      <c r="O7" s="14">
        <v>16836.5425</v>
      </c>
      <c r="P7" s="14">
        <f>AVERAGE(P9:P69,P71:P197)</f>
        <v>1300990.3698404254</v>
      </c>
      <c r="Q7" s="14">
        <v>20818.842978723405</v>
      </c>
      <c r="R7" s="14">
        <v>4646.5535106382986</v>
      </c>
      <c r="S7" s="14">
        <v>5826151.6214893591</v>
      </c>
      <c r="T7" s="14">
        <f>AVERAGE(T9:T69,T71:T197)</f>
        <v>2896520.8042021287</v>
      </c>
      <c r="U7" s="14">
        <v>7903.1048404255325</v>
      </c>
      <c r="V7" s="14">
        <v>3228.4682446808506</v>
      </c>
      <c r="W7" s="14">
        <v>25098260.675851054</v>
      </c>
      <c r="X7" s="14">
        <v>1306404.9455851067</v>
      </c>
      <c r="Y7" s="14">
        <v>26404665.250372343</v>
      </c>
      <c r="Z7" s="13">
        <v>0.11498630012876816</v>
      </c>
      <c r="AA7" s="13">
        <v>7.674779081654412E-2</v>
      </c>
      <c r="AB7" s="14">
        <v>1610067.4812234046</v>
      </c>
      <c r="AC7" s="14">
        <v>779.47968085106379</v>
      </c>
      <c r="AD7" s="14">
        <v>9669.661223404255</v>
      </c>
      <c r="AE7" s="22"/>
      <c r="AF7" s="22"/>
      <c r="AG7" s="14">
        <v>10329.21265957447</v>
      </c>
      <c r="AH7" s="14">
        <v>743643.23462765967</v>
      </c>
      <c r="AI7" s="14">
        <v>61131.675212765942</v>
      </c>
      <c r="AJ7" s="14">
        <v>172870.31590425535</v>
      </c>
      <c r="AK7" s="14">
        <v>4791.2296808510637</v>
      </c>
      <c r="AL7" s="14">
        <v>127026.28436170206</v>
      </c>
      <c r="AM7" s="14">
        <v>12499.026063829786</v>
      </c>
      <c r="AN7" s="14">
        <v>53382.086808510612</v>
      </c>
      <c r="AO7" s="14">
        <v>10204.872340425532</v>
      </c>
      <c r="AP7" s="14">
        <v>11369.292393617028</v>
      </c>
      <c r="AQ7" s="14">
        <v>7575.2453191489367</v>
      </c>
      <c r="AR7" s="14">
        <v>68308.299574468081</v>
      </c>
      <c r="AS7" s="14">
        <v>14399.581755319145</v>
      </c>
      <c r="AT7" s="14">
        <v>5076.5105851063827</v>
      </c>
      <c r="AU7" s="14">
        <v>9112.1170744680858</v>
      </c>
      <c r="AV7" s="14">
        <v>22761.003882978726</v>
      </c>
      <c r="AW7" s="14">
        <v>9327.9978723404256</v>
      </c>
      <c r="AX7" s="14">
        <v>1422161.1152659573</v>
      </c>
      <c r="AY7" s="13">
        <v>2.3734622552050357E-2</v>
      </c>
      <c r="AZ7" s="14">
        <v>327.46579787234043</v>
      </c>
      <c r="BA7" s="14">
        <v>180511.88042553197</v>
      </c>
      <c r="BB7" s="14">
        <v>4.8473936170212761</v>
      </c>
      <c r="BC7" s="14">
        <v>254067.86186170226</v>
      </c>
      <c r="BD7" s="14">
        <v>2100.647659574468</v>
      </c>
      <c r="BE7" s="23"/>
      <c r="BF7" s="24"/>
      <c r="BG7" s="14">
        <v>636.1706382978723</v>
      </c>
      <c r="BH7" s="14">
        <v>0</v>
      </c>
      <c r="BI7" s="17">
        <v>3998.2074468085107</v>
      </c>
      <c r="BJ7" s="17">
        <v>1931.1436170212767</v>
      </c>
      <c r="BK7" s="17">
        <v>33.361702127659576</v>
      </c>
      <c r="BL7" s="17">
        <v>-17.409574468085108</v>
      </c>
      <c r="BM7" s="17">
        <v>-76.888297872340431</v>
      </c>
      <c r="BN7" s="17">
        <v>-144.21808510638297</v>
      </c>
      <c r="BO7" s="17">
        <v>-427.59574468085106</v>
      </c>
      <c r="BP7" s="17">
        <v>-496.44680851063828</v>
      </c>
      <c r="BQ7" s="17">
        <v>9.1542553191489358</v>
      </c>
      <c r="BR7" s="17">
        <v>17.191489361702128</v>
      </c>
      <c r="BS7" s="17">
        <v>-622.38829787234044</v>
      </c>
      <c r="BT7" s="17">
        <v>-4.7819148936170217</v>
      </c>
      <c r="BU7" s="17">
        <v>4246.1117021276596</v>
      </c>
      <c r="BV7" s="17">
        <v>17.154255319148938</v>
      </c>
      <c r="BW7" s="17">
        <v>148.82446808510639</v>
      </c>
      <c r="BX7" s="17">
        <v>71.425531914893611</v>
      </c>
      <c r="BY7" s="17">
        <v>347.87234042553189</v>
      </c>
      <c r="BZ7" s="17">
        <v>47</v>
      </c>
      <c r="CA7" s="17">
        <v>8.6542553191489358</v>
      </c>
      <c r="CB7" s="17">
        <v>6.3404255319148932</v>
      </c>
      <c r="CC7" s="17">
        <v>4.957446808510638</v>
      </c>
      <c r="CD7" s="17">
        <v>47.23936170212766</v>
      </c>
      <c r="CE7" s="17">
        <v>83.542553191489361</v>
      </c>
      <c r="CF7" s="17">
        <v>3.6808510638297873</v>
      </c>
      <c r="CG7" s="17">
        <v>28.595744680851062</v>
      </c>
      <c r="CH7" s="17">
        <v>16.053191489361701</v>
      </c>
      <c r="CI7" s="17">
        <v>115.26063829787235</v>
      </c>
      <c r="CJ7" s="17">
        <v>321.218085106383</v>
      </c>
      <c r="CK7" s="17">
        <v>15.281914893617021</v>
      </c>
    </row>
    <row r="8" spans="1:91" s="20" customFormat="1" ht="12" customHeight="1" x14ac:dyDescent="0.25">
      <c r="A8" s="37"/>
      <c r="B8" s="38"/>
      <c r="C8" s="38"/>
      <c r="D8" s="39"/>
      <c r="E8" s="39"/>
      <c r="F8" s="40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41"/>
      <c r="AA8" s="41"/>
      <c r="AB8" s="4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43"/>
      <c r="AZ8" s="22"/>
      <c r="BA8" s="22"/>
      <c r="BB8" s="22"/>
      <c r="BC8" s="22"/>
      <c r="BD8" s="22"/>
      <c r="BE8" s="23"/>
      <c r="BF8" s="24"/>
      <c r="BG8" s="4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</row>
    <row r="9" spans="1:91" x14ac:dyDescent="0.25">
      <c r="A9" s="8">
        <v>1</v>
      </c>
      <c r="B9" s="8" t="s">
        <v>78</v>
      </c>
      <c r="C9" s="8" t="s">
        <v>79</v>
      </c>
      <c r="D9" s="8" t="s">
        <v>80</v>
      </c>
      <c r="E9" s="8" t="s">
        <v>81</v>
      </c>
      <c r="F9" s="9"/>
      <c r="G9" s="46">
        <v>15380176.18</v>
      </c>
      <c r="H9" s="46">
        <v>15390146.76</v>
      </c>
      <c r="I9" s="46">
        <v>14246982.24</v>
      </c>
      <c r="J9" s="46">
        <v>0</v>
      </c>
      <c r="K9" s="46">
        <v>3807291.24</v>
      </c>
      <c r="L9" s="46">
        <v>1075349.24</v>
      </c>
      <c r="M9" s="46">
        <v>0</v>
      </c>
      <c r="N9" s="46">
        <v>-133.09</v>
      </c>
      <c r="O9" s="46">
        <v>0</v>
      </c>
      <c r="P9" s="46">
        <v>1518527.87</v>
      </c>
      <c r="Q9" s="46">
        <v>0</v>
      </c>
      <c r="R9" s="46">
        <v>0.03</v>
      </c>
      <c r="S9" s="46">
        <v>5397741.9500000002</v>
      </c>
      <c r="T9" s="46">
        <v>1070042.43</v>
      </c>
      <c r="U9" s="46">
        <v>74403.5</v>
      </c>
      <c r="V9" s="46">
        <v>28028.87</v>
      </c>
      <c r="W9" s="46">
        <v>14337095.210000001</v>
      </c>
      <c r="X9" s="46">
        <v>163273.32</v>
      </c>
      <c r="Y9" s="46">
        <v>14500368.529999999</v>
      </c>
      <c r="Z9" s="7">
        <v>0.21718689799308777</v>
      </c>
      <c r="AA9" s="7">
        <v>9.9900000000000003E-2</v>
      </c>
      <c r="AB9" s="46">
        <v>1432797.28</v>
      </c>
      <c r="AC9" s="46">
        <v>0</v>
      </c>
      <c r="AD9" s="46">
        <v>0</v>
      </c>
      <c r="AE9" s="46">
        <v>9957.86</v>
      </c>
      <c r="AF9" s="46">
        <v>0</v>
      </c>
      <c r="AG9" s="46">
        <f>SUM(AE9:AF9)</f>
        <v>9957.86</v>
      </c>
      <c r="AH9" s="46">
        <v>669486.1</v>
      </c>
      <c r="AI9" s="46">
        <v>56140.03</v>
      </c>
      <c r="AJ9" s="46">
        <v>147014.64000000001</v>
      </c>
      <c r="AK9" s="46">
        <v>10379</v>
      </c>
      <c r="AL9" s="46">
        <v>102447.57</v>
      </c>
      <c r="AM9" s="46">
        <v>33809.9</v>
      </c>
      <c r="AN9" s="46">
        <v>178709.47</v>
      </c>
      <c r="AO9" s="46">
        <v>9750</v>
      </c>
      <c r="AP9" s="46">
        <v>2700</v>
      </c>
      <c r="AQ9" s="46">
        <v>0</v>
      </c>
      <c r="AR9" s="46">
        <v>51521.52</v>
      </c>
      <c r="AS9" s="46">
        <v>10233.89</v>
      </c>
      <c r="AT9" s="46">
        <v>0</v>
      </c>
      <c r="AU9" s="46">
        <v>8159.64</v>
      </c>
      <c r="AV9" s="46">
        <v>13243.32</v>
      </c>
      <c r="AW9" s="46">
        <v>0</v>
      </c>
      <c r="AX9" s="46">
        <v>1340679</v>
      </c>
      <c r="AY9" s="25">
        <f>+AW9/AX9</f>
        <v>0</v>
      </c>
      <c r="AZ9" s="46">
        <v>0</v>
      </c>
      <c r="BA9" s="46">
        <v>190217</v>
      </c>
      <c r="BB9" s="46">
        <v>0</v>
      </c>
      <c r="BC9" s="46">
        <v>293960.28000000003</v>
      </c>
      <c r="BD9" s="46">
        <v>0</v>
      </c>
      <c r="BE9" s="46">
        <v>0</v>
      </c>
      <c r="BF9" s="46">
        <v>0</v>
      </c>
      <c r="BG9" s="26">
        <f>SUM(BE9:BF9)</f>
        <v>0</v>
      </c>
      <c r="BH9" s="46">
        <v>0</v>
      </c>
      <c r="BI9" s="46">
        <v>3626</v>
      </c>
      <c r="BJ9" s="46">
        <v>2552</v>
      </c>
      <c r="BK9" s="46">
        <v>399</v>
      </c>
      <c r="BL9" s="46">
        <v>-247</v>
      </c>
      <c r="BM9" s="46">
        <v>-223</v>
      </c>
      <c r="BN9" s="46">
        <v>-196</v>
      </c>
      <c r="BO9" s="46">
        <v>-896</v>
      </c>
      <c r="BP9" s="46">
        <v>-552</v>
      </c>
      <c r="BQ9" s="46">
        <v>0</v>
      </c>
      <c r="BR9" s="46">
        <v>-2</v>
      </c>
      <c r="BS9" s="46">
        <v>-351</v>
      </c>
      <c r="BT9" s="46">
        <v>-8</v>
      </c>
      <c r="BU9" s="46">
        <v>4102</v>
      </c>
      <c r="BV9" s="46">
        <v>7</v>
      </c>
      <c r="BW9" s="46">
        <v>52</v>
      </c>
      <c r="BX9" s="46">
        <v>40</v>
      </c>
      <c r="BY9" s="46">
        <v>260</v>
      </c>
      <c r="BZ9" s="46">
        <v>5</v>
      </c>
      <c r="CA9" s="46">
        <v>2</v>
      </c>
      <c r="CB9" s="46">
        <v>3</v>
      </c>
      <c r="CC9" s="46">
        <v>4</v>
      </c>
      <c r="CD9" s="46">
        <v>92</v>
      </c>
      <c r="CE9" s="46">
        <v>101</v>
      </c>
      <c r="CF9" s="46">
        <v>0</v>
      </c>
      <c r="CG9" s="46">
        <v>17</v>
      </c>
      <c r="CH9" s="46">
        <v>10</v>
      </c>
      <c r="CI9" s="46">
        <v>191</v>
      </c>
      <c r="CJ9" s="46">
        <v>336</v>
      </c>
      <c r="CK9" s="46">
        <v>8</v>
      </c>
    </row>
    <row r="10" spans="1:91" x14ac:dyDescent="0.25">
      <c r="A10" s="8">
        <v>1</v>
      </c>
      <c r="B10" s="8" t="s">
        <v>82</v>
      </c>
      <c r="C10" s="8" t="s">
        <v>83</v>
      </c>
      <c r="D10" s="8" t="s">
        <v>84</v>
      </c>
      <c r="E10" s="8" t="s">
        <v>85</v>
      </c>
      <c r="F10" s="9"/>
      <c r="G10" s="46">
        <v>5346904.33</v>
      </c>
      <c r="H10" s="46">
        <v>5346904.33</v>
      </c>
      <c r="I10" s="46">
        <v>5114514.57</v>
      </c>
      <c r="J10" s="46">
        <v>39159.83</v>
      </c>
      <c r="K10" s="46">
        <v>1086952.27</v>
      </c>
      <c r="L10" s="46">
        <v>138374.95000000001</v>
      </c>
      <c r="M10" s="46">
        <v>0</v>
      </c>
      <c r="N10" s="46">
        <v>0</v>
      </c>
      <c r="O10" s="46">
        <v>15934.4</v>
      </c>
      <c r="P10" s="46">
        <v>452102.42</v>
      </c>
      <c r="Q10" s="46">
        <v>0</v>
      </c>
      <c r="R10" s="46">
        <v>0</v>
      </c>
      <c r="S10" s="46">
        <v>1711964.95</v>
      </c>
      <c r="T10" s="46">
        <v>644813.18999999994</v>
      </c>
      <c r="U10" s="46">
        <v>0</v>
      </c>
      <c r="V10" s="46">
        <v>0.36</v>
      </c>
      <c r="W10" s="46">
        <v>4615235.22</v>
      </c>
      <c r="X10" s="46">
        <v>0.36</v>
      </c>
      <c r="Y10" s="46">
        <v>4615235.58</v>
      </c>
      <c r="Z10" s="7">
        <v>0.1748012900352478</v>
      </c>
      <c r="AA10" s="7">
        <v>8.8599999999999998E-2</v>
      </c>
      <c r="AB10" s="46">
        <v>409030.09</v>
      </c>
      <c r="AC10" s="46">
        <v>0</v>
      </c>
      <c r="AD10" s="46">
        <v>0</v>
      </c>
      <c r="AE10" s="46">
        <v>0</v>
      </c>
      <c r="AF10" s="46">
        <v>0</v>
      </c>
      <c r="AG10" s="46">
        <f t="shared" ref="AG10:AG74" si="0">SUM(AE10:AF10)</f>
        <v>0</v>
      </c>
      <c r="AH10" s="46">
        <v>121799.31</v>
      </c>
      <c r="AI10" s="46">
        <v>10593.75</v>
      </c>
      <c r="AJ10" s="46">
        <v>30827.72</v>
      </c>
      <c r="AK10" s="46">
        <v>1138</v>
      </c>
      <c r="AL10" s="46">
        <v>0</v>
      </c>
      <c r="AM10" s="46">
        <v>3533.62</v>
      </c>
      <c r="AN10" s="46">
        <v>7551.21</v>
      </c>
      <c r="AO10" s="46">
        <v>8150</v>
      </c>
      <c r="AP10" s="46">
        <v>0</v>
      </c>
      <c r="AQ10" s="46">
        <v>0</v>
      </c>
      <c r="AR10" s="46">
        <v>9255.2199999999993</v>
      </c>
      <c r="AS10" s="46">
        <v>0</v>
      </c>
      <c r="AT10" s="46">
        <v>0</v>
      </c>
      <c r="AU10" s="46">
        <v>2155.25</v>
      </c>
      <c r="AV10" s="46">
        <v>3707.54</v>
      </c>
      <c r="AW10" s="46">
        <v>0</v>
      </c>
      <c r="AX10" s="46">
        <v>214429.9</v>
      </c>
      <c r="AY10" s="25">
        <f t="shared" ref="AY10:AY74" si="1">+AW10/AX10</f>
        <v>0</v>
      </c>
      <c r="AZ10" s="46">
        <v>743.81</v>
      </c>
      <c r="BA10" s="46">
        <v>190217</v>
      </c>
      <c r="BB10" s="46">
        <v>0</v>
      </c>
      <c r="BC10" s="46">
        <v>17776.05</v>
      </c>
      <c r="BD10" s="46">
        <v>0</v>
      </c>
      <c r="BE10" s="46">
        <v>0</v>
      </c>
      <c r="BF10" s="46">
        <v>0</v>
      </c>
      <c r="BG10" s="26">
        <f t="shared" ref="BG10:BG74" si="2">SUM(BE10:BF10)</f>
        <v>0</v>
      </c>
      <c r="BH10" s="46">
        <v>0</v>
      </c>
      <c r="BI10" s="46">
        <v>769</v>
      </c>
      <c r="BJ10" s="46">
        <v>647</v>
      </c>
      <c r="BK10" s="46">
        <v>17</v>
      </c>
      <c r="BL10" s="46">
        <v>0</v>
      </c>
      <c r="BM10" s="46">
        <v>-89</v>
      </c>
      <c r="BN10" s="46">
        <v>-93</v>
      </c>
      <c r="BO10" s="46">
        <v>-192</v>
      </c>
      <c r="BP10" s="46">
        <v>-96</v>
      </c>
      <c r="BQ10" s="46">
        <v>2</v>
      </c>
      <c r="BR10" s="46">
        <v>35</v>
      </c>
      <c r="BS10" s="46">
        <v>-77</v>
      </c>
      <c r="BT10" s="46">
        <v>-1</v>
      </c>
      <c r="BU10" s="46">
        <v>922</v>
      </c>
      <c r="BV10" s="46">
        <v>0</v>
      </c>
      <c r="BW10" s="46">
        <v>31</v>
      </c>
      <c r="BX10" s="46">
        <v>9</v>
      </c>
      <c r="BY10" s="46">
        <v>9</v>
      </c>
      <c r="BZ10" s="46">
        <v>1</v>
      </c>
      <c r="CA10" s="46">
        <v>6</v>
      </c>
      <c r="CB10" s="46">
        <v>0</v>
      </c>
      <c r="CC10" s="46">
        <v>1</v>
      </c>
      <c r="CD10" s="46">
        <v>31</v>
      </c>
      <c r="CE10" s="46">
        <v>48</v>
      </c>
      <c r="CF10" s="46">
        <v>5</v>
      </c>
      <c r="CG10" s="46">
        <v>2</v>
      </c>
      <c r="CH10" s="46">
        <v>4</v>
      </c>
      <c r="CI10" s="46">
        <v>13</v>
      </c>
      <c r="CJ10" s="46">
        <v>68</v>
      </c>
      <c r="CK10" s="46">
        <v>9</v>
      </c>
    </row>
    <row r="11" spans="1:91" x14ac:dyDescent="0.25">
      <c r="A11" s="8">
        <v>1</v>
      </c>
      <c r="B11" s="8" t="s">
        <v>86</v>
      </c>
      <c r="C11" s="8" t="s">
        <v>87</v>
      </c>
      <c r="D11" s="8" t="s">
        <v>88</v>
      </c>
      <c r="E11" s="8" t="s">
        <v>89</v>
      </c>
      <c r="F11" s="9"/>
      <c r="G11" s="46">
        <v>7367073.2999999998</v>
      </c>
      <c r="H11" s="46">
        <v>7379875.1100000003</v>
      </c>
      <c r="I11" s="46">
        <v>7152944.9399999995</v>
      </c>
      <c r="J11" s="46">
        <v>335355.53000000003</v>
      </c>
      <c r="K11" s="46">
        <v>947475.21</v>
      </c>
      <c r="L11" s="46">
        <v>2089140.04</v>
      </c>
      <c r="M11" s="46">
        <v>0</v>
      </c>
      <c r="N11" s="46">
        <v>0</v>
      </c>
      <c r="O11" s="46">
        <v>2614.9299999999998</v>
      </c>
      <c r="P11" s="46">
        <v>422003.46</v>
      </c>
      <c r="Q11" s="46">
        <v>0</v>
      </c>
      <c r="R11" s="46">
        <v>0</v>
      </c>
      <c r="S11" s="46">
        <v>1256610.6499999999</v>
      </c>
      <c r="T11" s="46">
        <v>979374.1</v>
      </c>
      <c r="U11" s="46">
        <v>0</v>
      </c>
      <c r="V11" s="46">
        <v>0</v>
      </c>
      <c r="W11" s="46">
        <v>6574560.5199999996</v>
      </c>
      <c r="X11" s="46">
        <v>12801.81</v>
      </c>
      <c r="Y11" s="46">
        <v>6587362.3300000001</v>
      </c>
      <c r="Z11" s="7">
        <v>0.27692216634750366</v>
      </c>
      <c r="AA11" s="7">
        <v>8.2000000000000003E-2</v>
      </c>
      <c r="AB11" s="46">
        <v>539082.64</v>
      </c>
      <c r="AC11" s="46">
        <v>0</v>
      </c>
      <c r="AD11" s="46">
        <v>0</v>
      </c>
      <c r="AE11" s="46">
        <v>12801.81</v>
      </c>
      <c r="AF11" s="46">
        <v>100.27</v>
      </c>
      <c r="AG11" s="46">
        <f t="shared" si="0"/>
        <v>12902.08</v>
      </c>
      <c r="AH11" s="46">
        <v>140784.54</v>
      </c>
      <c r="AI11" s="46">
        <v>11573.55</v>
      </c>
      <c r="AJ11" s="46">
        <v>18932.5</v>
      </c>
      <c r="AK11" s="46">
        <v>0</v>
      </c>
      <c r="AL11" s="46">
        <v>40809.86</v>
      </c>
      <c r="AM11" s="46">
        <v>30342.3</v>
      </c>
      <c r="AN11" s="46">
        <v>24749.22</v>
      </c>
      <c r="AO11" s="46">
        <v>8450</v>
      </c>
      <c r="AP11" s="46">
        <v>0</v>
      </c>
      <c r="AQ11" s="46">
        <v>0</v>
      </c>
      <c r="AR11" s="46">
        <v>26063.200000000001</v>
      </c>
      <c r="AS11" s="46">
        <v>9301.3700000000008</v>
      </c>
      <c r="AT11" s="46">
        <v>2802.65</v>
      </c>
      <c r="AU11" s="46">
        <v>3461.22</v>
      </c>
      <c r="AV11" s="46">
        <v>4898.72</v>
      </c>
      <c r="AW11" s="46">
        <v>0</v>
      </c>
      <c r="AX11" s="46">
        <v>360652.9</v>
      </c>
      <c r="AY11" s="25">
        <f t="shared" si="1"/>
        <v>0</v>
      </c>
      <c r="AZ11" s="46">
        <v>0</v>
      </c>
      <c r="BA11" s="46">
        <v>190217</v>
      </c>
      <c r="BB11" s="46">
        <v>0</v>
      </c>
      <c r="BC11" s="46">
        <v>86123.520000000004</v>
      </c>
      <c r="BD11" s="46">
        <v>0</v>
      </c>
      <c r="BE11" s="46">
        <v>0</v>
      </c>
      <c r="BF11" s="46">
        <v>0</v>
      </c>
      <c r="BG11" s="26">
        <f t="shared" si="2"/>
        <v>0</v>
      </c>
      <c r="BH11" s="46">
        <v>0</v>
      </c>
      <c r="BI11" s="46">
        <v>1266</v>
      </c>
      <c r="BJ11" s="46">
        <v>577</v>
      </c>
      <c r="BK11" s="46">
        <v>0</v>
      </c>
      <c r="BL11" s="46">
        <v>0</v>
      </c>
      <c r="BM11" s="46">
        <v>-58</v>
      </c>
      <c r="BN11" s="46">
        <v>-98</v>
      </c>
      <c r="BO11" s="46">
        <v>-91</v>
      </c>
      <c r="BP11" s="46">
        <v>-95</v>
      </c>
      <c r="BQ11" s="46">
        <v>0</v>
      </c>
      <c r="BR11" s="46">
        <v>17</v>
      </c>
      <c r="BS11" s="46">
        <v>-179</v>
      </c>
      <c r="BT11" s="46">
        <v>-2</v>
      </c>
      <c r="BU11" s="46">
        <v>1337</v>
      </c>
      <c r="BV11" s="46">
        <v>16</v>
      </c>
      <c r="BW11" s="46">
        <v>26</v>
      </c>
      <c r="BX11" s="46">
        <v>10</v>
      </c>
      <c r="BY11" s="46">
        <v>141</v>
      </c>
      <c r="BZ11" s="46">
        <v>1</v>
      </c>
      <c r="CA11" s="46">
        <v>1</v>
      </c>
      <c r="CB11" s="46">
        <v>1</v>
      </c>
      <c r="CC11" s="46">
        <v>0</v>
      </c>
      <c r="CD11" s="46">
        <v>20</v>
      </c>
      <c r="CE11" s="46">
        <v>36</v>
      </c>
      <c r="CF11" s="46">
        <v>41</v>
      </c>
      <c r="CG11" s="46">
        <v>1</v>
      </c>
      <c r="CH11" s="46">
        <v>3</v>
      </c>
      <c r="CI11" s="46">
        <v>12</v>
      </c>
      <c r="CJ11" s="46">
        <v>49</v>
      </c>
      <c r="CK11" s="46">
        <v>30</v>
      </c>
    </row>
    <row r="12" spans="1:91" x14ac:dyDescent="0.25">
      <c r="A12" s="8">
        <v>1</v>
      </c>
      <c r="B12" s="8" t="s">
        <v>90</v>
      </c>
      <c r="C12" s="8" t="s">
        <v>91</v>
      </c>
      <c r="D12" s="8" t="s">
        <v>92</v>
      </c>
      <c r="E12" s="8" t="s">
        <v>81</v>
      </c>
      <c r="F12" s="9"/>
      <c r="G12" s="46">
        <v>7946394.7800000003</v>
      </c>
      <c r="H12" s="46">
        <v>7961186.2400000002</v>
      </c>
      <c r="I12" s="46">
        <v>7316092</v>
      </c>
      <c r="J12" s="46">
        <v>0</v>
      </c>
      <c r="K12" s="46">
        <v>2765094.37</v>
      </c>
      <c r="L12" s="46">
        <v>0</v>
      </c>
      <c r="M12" s="46">
        <v>0</v>
      </c>
      <c r="N12" s="46">
        <v>0.06</v>
      </c>
      <c r="O12" s="46">
        <v>0</v>
      </c>
      <c r="P12" s="46">
        <v>639067.92000000004</v>
      </c>
      <c r="Q12" s="46">
        <v>0</v>
      </c>
      <c r="R12" s="46">
        <v>0</v>
      </c>
      <c r="S12" s="46">
        <v>2793665.15</v>
      </c>
      <c r="T12" s="46">
        <v>581229.47</v>
      </c>
      <c r="U12" s="46">
        <v>50208</v>
      </c>
      <c r="V12" s="46">
        <v>0</v>
      </c>
      <c r="W12" s="46">
        <v>7557415.9699999997</v>
      </c>
      <c r="X12" s="46">
        <v>112472.27</v>
      </c>
      <c r="Y12" s="46">
        <v>7669888.2400000002</v>
      </c>
      <c r="Z12" s="7">
        <v>0.16695848107337952</v>
      </c>
      <c r="AA12" s="7">
        <v>0.1</v>
      </c>
      <c r="AB12" s="46">
        <v>764776.77</v>
      </c>
      <c r="AC12" s="46">
        <v>9006.2199999999993</v>
      </c>
      <c r="AD12" s="46">
        <v>90062.31</v>
      </c>
      <c r="AE12" s="46">
        <v>5785.24</v>
      </c>
      <c r="AF12" s="46">
        <v>0</v>
      </c>
      <c r="AG12" s="46">
        <f t="shared" si="0"/>
        <v>5785.24</v>
      </c>
      <c r="AH12" s="46">
        <v>340609.33</v>
      </c>
      <c r="AI12" s="46">
        <v>29893.42</v>
      </c>
      <c r="AJ12" s="46">
        <v>37245.26</v>
      </c>
      <c r="AK12" s="46">
        <v>0</v>
      </c>
      <c r="AL12" s="46">
        <v>43042.31</v>
      </c>
      <c r="AM12" s="46">
        <v>5769.12</v>
      </c>
      <c r="AN12" s="46">
        <v>79749.55</v>
      </c>
      <c r="AO12" s="46">
        <v>9200</v>
      </c>
      <c r="AP12" s="46">
        <v>3350</v>
      </c>
      <c r="AQ12" s="46">
        <v>0</v>
      </c>
      <c r="AR12" s="46">
        <v>22087.65</v>
      </c>
      <c r="AS12" s="46">
        <v>1147.8800000000001</v>
      </c>
      <c r="AT12" s="46">
        <v>0</v>
      </c>
      <c r="AU12" s="46">
        <v>2578.0500000000002</v>
      </c>
      <c r="AV12" s="46">
        <v>261.45</v>
      </c>
      <c r="AW12" s="46">
        <v>0</v>
      </c>
      <c r="AX12" s="46">
        <v>605762.96</v>
      </c>
      <c r="AY12" s="25">
        <f t="shared" si="1"/>
        <v>0</v>
      </c>
      <c r="AZ12" s="46">
        <v>0</v>
      </c>
      <c r="BA12" s="46">
        <v>190217</v>
      </c>
      <c r="BB12" s="46">
        <v>0</v>
      </c>
      <c r="BC12" s="46">
        <v>83928.12</v>
      </c>
      <c r="BD12" s="46">
        <v>0</v>
      </c>
      <c r="BE12" s="46">
        <v>0</v>
      </c>
      <c r="BF12" s="46">
        <v>0</v>
      </c>
      <c r="BG12" s="26">
        <f t="shared" si="2"/>
        <v>0</v>
      </c>
      <c r="BH12" s="46">
        <v>0</v>
      </c>
      <c r="BI12" s="46">
        <v>1742</v>
      </c>
      <c r="BJ12" s="46">
        <v>1073</v>
      </c>
      <c r="BK12" s="46">
        <v>101</v>
      </c>
      <c r="BL12" s="46">
        <v>0</v>
      </c>
      <c r="BM12" s="46">
        <v>-160</v>
      </c>
      <c r="BN12" s="46">
        <v>-122</v>
      </c>
      <c r="BO12" s="46">
        <v>-512</v>
      </c>
      <c r="BP12" s="46">
        <v>-204</v>
      </c>
      <c r="BQ12" s="46">
        <v>0</v>
      </c>
      <c r="BR12" s="46">
        <v>0</v>
      </c>
      <c r="BS12" s="46">
        <v>-149</v>
      </c>
      <c r="BT12" s="46">
        <v>0</v>
      </c>
      <c r="BU12" s="46">
        <v>1769</v>
      </c>
      <c r="BV12" s="46">
        <v>8</v>
      </c>
      <c r="BW12" s="46">
        <v>26</v>
      </c>
      <c r="BX12" s="46">
        <v>22</v>
      </c>
      <c r="BY12" s="46">
        <v>93</v>
      </c>
      <c r="BZ12" s="46">
        <v>1</v>
      </c>
      <c r="CA12" s="46">
        <v>5</v>
      </c>
      <c r="CB12" s="46">
        <v>0</v>
      </c>
      <c r="CC12" s="46">
        <v>1</v>
      </c>
      <c r="CD12" s="46">
        <v>56</v>
      </c>
      <c r="CE12" s="46">
        <v>61</v>
      </c>
      <c r="CF12" s="46">
        <v>6</v>
      </c>
      <c r="CG12" s="46">
        <v>3</v>
      </c>
      <c r="CH12" s="46">
        <v>5</v>
      </c>
      <c r="CI12" s="46">
        <v>65</v>
      </c>
      <c r="CJ12" s="46">
        <v>105</v>
      </c>
      <c r="CK12" s="46">
        <v>23</v>
      </c>
    </row>
    <row r="13" spans="1:91" x14ac:dyDescent="0.25">
      <c r="A13" s="8">
        <v>1</v>
      </c>
      <c r="B13" s="8" t="s">
        <v>93</v>
      </c>
      <c r="C13" s="8" t="s">
        <v>94</v>
      </c>
      <c r="D13" s="8" t="s">
        <v>95</v>
      </c>
      <c r="E13" s="8" t="s">
        <v>96</v>
      </c>
      <c r="F13" s="9"/>
      <c r="G13" s="46">
        <v>5364072.8600000003</v>
      </c>
      <c r="H13" s="46">
        <v>5364072.8600000003</v>
      </c>
      <c r="I13" s="46">
        <v>4958666.0599999996</v>
      </c>
      <c r="J13" s="46">
        <v>167253.82</v>
      </c>
      <c r="K13" s="46">
        <v>1665647.14</v>
      </c>
      <c r="L13" s="46">
        <v>0</v>
      </c>
      <c r="M13" s="46">
        <v>0</v>
      </c>
      <c r="N13" s="46">
        <v>0</v>
      </c>
      <c r="O13" s="46">
        <v>11119.66</v>
      </c>
      <c r="P13" s="46">
        <v>617687.36</v>
      </c>
      <c r="Q13" s="46">
        <v>0</v>
      </c>
      <c r="R13" s="46">
        <v>0</v>
      </c>
      <c r="S13" s="46">
        <v>1662672.27</v>
      </c>
      <c r="T13" s="46">
        <v>492744.53</v>
      </c>
      <c r="U13" s="46">
        <v>0</v>
      </c>
      <c r="V13" s="46">
        <v>0</v>
      </c>
      <c r="W13" s="46">
        <v>5129212.1399999997</v>
      </c>
      <c r="X13" s="46">
        <v>0</v>
      </c>
      <c r="Y13" s="46">
        <v>5129212.1399999997</v>
      </c>
      <c r="Z13" s="7">
        <v>9.3366757035255432E-2</v>
      </c>
      <c r="AA13" s="7">
        <v>9.98E-2</v>
      </c>
      <c r="AB13" s="46">
        <v>512087.36</v>
      </c>
      <c r="AC13" s="46">
        <v>0</v>
      </c>
      <c r="AD13" s="46">
        <v>0</v>
      </c>
      <c r="AE13" s="46">
        <v>0</v>
      </c>
      <c r="AF13" s="46">
        <v>13.02</v>
      </c>
      <c r="AG13" s="46">
        <f t="shared" si="0"/>
        <v>13.02</v>
      </c>
      <c r="AH13" s="46">
        <v>166941.39000000001</v>
      </c>
      <c r="AI13" s="46">
        <v>17503.37</v>
      </c>
      <c r="AJ13" s="46">
        <v>18213.490000000002</v>
      </c>
      <c r="AK13" s="46">
        <v>0</v>
      </c>
      <c r="AL13" s="46">
        <v>29323.83</v>
      </c>
      <c r="AM13" s="46">
        <v>119.88</v>
      </c>
      <c r="AN13" s="46">
        <v>22505.25</v>
      </c>
      <c r="AO13" s="46">
        <v>8200</v>
      </c>
      <c r="AP13" s="46">
        <v>8000</v>
      </c>
      <c r="AQ13" s="46">
        <v>0</v>
      </c>
      <c r="AR13" s="46">
        <v>31205.02</v>
      </c>
      <c r="AS13" s="46">
        <v>5137.8</v>
      </c>
      <c r="AT13" s="46">
        <v>0</v>
      </c>
      <c r="AU13" s="46">
        <v>1380</v>
      </c>
      <c r="AV13" s="46">
        <v>3122.42</v>
      </c>
      <c r="AW13" s="46">
        <v>0</v>
      </c>
      <c r="AX13" s="46">
        <v>329589.98</v>
      </c>
      <c r="AY13" s="25">
        <f t="shared" si="1"/>
        <v>0</v>
      </c>
      <c r="AZ13" s="46">
        <v>0</v>
      </c>
      <c r="BA13" s="46">
        <v>190217</v>
      </c>
      <c r="BB13" s="46">
        <v>0</v>
      </c>
      <c r="BC13" s="46">
        <v>370.44</v>
      </c>
      <c r="BD13" s="46">
        <v>0</v>
      </c>
      <c r="BE13" s="46">
        <v>0</v>
      </c>
      <c r="BF13" s="46">
        <v>0</v>
      </c>
      <c r="BG13" s="26">
        <f t="shared" si="2"/>
        <v>0</v>
      </c>
      <c r="BH13" s="46">
        <v>0</v>
      </c>
      <c r="BI13" s="46">
        <v>1202</v>
      </c>
      <c r="BJ13" s="46">
        <v>914</v>
      </c>
      <c r="BK13" s="46">
        <v>0</v>
      </c>
      <c r="BL13" s="46">
        <v>34</v>
      </c>
      <c r="BM13" s="46">
        <v>-110</v>
      </c>
      <c r="BN13" s="46">
        <v>-113</v>
      </c>
      <c r="BO13" s="46">
        <v>-227</v>
      </c>
      <c r="BP13" s="46">
        <v>-130</v>
      </c>
      <c r="BQ13" s="46">
        <v>0</v>
      </c>
      <c r="BR13" s="46">
        <v>0</v>
      </c>
      <c r="BS13" s="46">
        <v>-96</v>
      </c>
      <c r="BT13" s="46">
        <v>0</v>
      </c>
      <c r="BU13" s="46">
        <v>1474</v>
      </c>
      <c r="BV13" s="46">
        <v>0</v>
      </c>
      <c r="BW13" s="46">
        <v>15</v>
      </c>
      <c r="BX13" s="46">
        <v>7</v>
      </c>
      <c r="BY13" s="46">
        <v>72</v>
      </c>
      <c r="BZ13" s="46">
        <v>0</v>
      </c>
      <c r="CA13" s="46">
        <v>2</v>
      </c>
      <c r="CB13" s="46">
        <v>0</v>
      </c>
      <c r="CC13" s="46">
        <v>0</v>
      </c>
      <c r="CD13" s="46">
        <v>87</v>
      </c>
      <c r="CE13" s="46">
        <v>23</v>
      </c>
      <c r="CF13" s="46">
        <v>3</v>
      </c>
      <c r="CG13" s="46">
        <v>0</v>
      </c>
      <c r="CH13" s="46">
        <v>0</v>
      </c>
      <c r="CI13" s="46">
        <v>5</v>
      </c>
      <c r="CJ13" s="46">
        <v>91</v>
      </c>
      <c r="CK13" s="46">
        <v>34</v>
      </c>
    </row>
    <row r="14" spans="1:91" x14ac:dyDescent="0.25">
      <c r="A14" s="8">
        <v>2</v>
      </c>
      <c r="B14" s="8" t="s">
        <v>97</v>
      </c>
      <c r="C14" s="8" t="s">
        <v>98</v>
      </c>
      <c r="D14" s="8" t="s">
        <v>99</v>
      </c>
      <c r="E14" s="8" t="s">
        <v>100</v>
      </c>
      <c r="F14" s="8" t="s">
        <v>101</v>
      </c>
      <c r="G14" s="46">
        <v>22850679.57</v>
      </c>
      <c r="H14" s="46">
        <v>22850679.57</v>
      </c>
      <c r="I14" s="46">
        <v>21840146.279999997</v>
      </c>
      <c r="J14" s="46">
        <v>0</v>
      </c>
      <c r="K14" s="46">
        <v>2402229.08</v>
      </c>
      <c r="L14" s="46">
        <v>6020073.0899999999</v>
      </c>
      <c r="M14" s="46">
        <v>0</v>
      </c>
      <c r="N14" s="46">
        <v>285.55</v>
      </c>
      <c r="O14" s="46">
        <v>0</v>
      </c>
      <c r="P14" s="46">
        <v>1263628.44</v>
      </c>
      <c r="Q14" s="46">
        <v>0</v>
      </c>
      <c r="R14" s="46">
        <v>4040.9</v>
      </c>
      <c r="S14" s="46">
        <v>8543631.8000000007</v>
      </c>
      <c r="T14" s="46">
        <v>2880675.95</v>
      </c>
      <c r="U14" s="46">
        <v>0</v>
      </c>
      <c r="V14" s="46">
        <v>0</v>
      </c>
      <c r="W14" s="46">
        <v>22897481.91</v>
      </c>
      <c r="X14" s="46">
        <v>4326.45</v>
      </c>
      <c r="Y14" s="46">
        <v>22901808.359999999</v>
      </c>
      <c r="Z14" s="7">
        <v>0.22253106534481049</v>
      </c>
      <c r="AA14" s="7">
        <v>7.8100000000000003E-2</v>
      </c>
      <c r="AB14" s="46">
        <v>1787243.55</v>
      </c>
      <c r="AC14" s="46">
        <v>0</v>
      </c>
      <c r="AD14" s="46">
        <v>0</v>
      </c>
      <c r="AE14" s="46">
        <v>0</v>
      </c>
      <c r="AF14" s="46">
        <v>520.54</v>
      </c>
      <c r="AG14" s="46">
        <f t="shared" si="0"/>
        <v>520.54</v>
      </c>
      <c r="AH14" s="46">
        <v>892497.62</v>
      </c>
      <c r="AI14" s="46">
        <v>75452.91</v>
      </c>
      <c r="AJ14" s="46">
        <v>228061.41</v>
      </c>
      <c r="AK14" s="46">
        <v>750.75</v>
      </c>
      <c r="AL14" s="46">
        <v>141292.47</v>
      </c>
      <c r="AM14" s="46">
        <v>20445.330000000002</v>
      </c>
      <c r="AN14" s="46">
        <v>40694.9</v>
      </c>
      <c r="AO14" s="46">
        <v>12943</v>
      </c>
      <c r="AP14" s="46">
        <v>3461</v>
      </c>
      <c r="AQ14" s="46">
        <v>0</v>
      </c>
      <c r="AR14" s="46">
        <v>70479.839999999997</v>
      </c>
      <c r="AS14" s="46">
        <v>20581.16</v>
      </c>
      <c r="AT14" s="46">
        <v>0</v>
      </c>
      <c r="AU14" s="46">
        <v>8616.1299999999992</v>
      </c>
      <c r="AV14" s="46">
        <v>9990.94</v>
      </c>
      <c r="AW14" s="46">
        <v>0</v>
      </c>
      <c r="AX14" s="46">
        <v>1657403.65</v>
      </c>
      <c r="AY14" s="25">
        <f t="shared" si="1"/>
        <v>0</v>
      </c>
      <c r="AZ14" s="46">
        <v>0</v>
      </c>
      <c r="BA14" s="46">
        <v>190217</v>
      </c>
      <c r="BB14" s="46">
        <v>0</v>
      </c>
      <c r="BC14" s="46">
        <v>267473.2</v>
      </c>
      <c r="BD14" s="46">
        <v>0</v>
      </c>
      <c r="BE14" s="46">
        <v>0</v>
      </c>
      <c r="BF14" s="46">
        <v>0</v>
      </c>
      <c r="BG14" s="26">
        <f t="shared" si="2"/>
        <v>0</v>
      </c>
      <c r="BH14" s="46">
        <v>0</v>
      </c>
      <c r="BI14" s="46">
        <v>5388</v>
      </c>
      <c r="BJ14" s="46">
        <v>1312</v>
      </c>
      <c r="BK14" s="46">
        <v>79</v>
      </c>
      <c r="BL14" s="46">
        <v>0</v>
      </c>
      <c r="BM14" s="46">
        <v>-40</v>
      </c>
      <c r="BN14" s="46">
        <v>-167</v>
      </c>
      <c r="BO14" s="46">
        <v>-164</v>
      </c>
      <c r="BP14" s="46">
        <v>-415</v>
      </c>
      <c r="BQ14" s="46">
        <v>0</v>
      </c>
      <c r="BR14" s="46">
        <v>0</v>
      </c>
      <c r="BS14" s="46">
        <v>-868</v>
      </c>
      <c r="BT14" s="46">
        <v>0</v>
      </c>
      <c r="BU14" s="46">
        <v>5125</v>
      </c>
      <c r="BV14" s="46">
        <v>75</v>
      </c>
      <c r="BW14" s="46">
        <v>128</v>
      </c>
      <c r="BX14" s="46">
        <v>96</v>
      </c>
      <c r="BY14" s="46">
        <v>617</v>
      </c>
      <c r="BZ14" s="46">
        <v>3</v>
      </c>
      <c r="CA14" s="46">
        <v>24</v>
      </c>
      <c r="CB14" s="46">
        <v>4</v>
      </c>
      <c r="CC14" s="46">
        <v>3</v>
      </c>
      <c r="CD14" s="46">
        <v>41</v>
      </c>
      <c r="CE14" s="46">
        <v>118</v>
      </c>
      <c r="CF14" s="46">
        <v>1</v>
      </c>
      <c r="CG14" s="46">
        <v>5</v>
      </c>
      <c r="CH14" s="46">
        <v>11</v>
      </c>
      <c r="CI14" s="46">
        <v>73</v>
      </c>
      <c r="CJ14" s="46">
        <v>310</v>
      </c>
      <c r="CK14" s="46">
        <v>16</v>
      </c>
    </row>
    <row r="15" spans="1:91" x14ac:dyDescent="0.25">
      <c r="A15" s="8">
        <v>2</v>
      </c>
      <c r="B15" s="8" t="s">
        <v>102</v>
      </c>
      <c r="C15" s="8" t="s">
        <v>103</v>
      </c>
      <c r="D15" s="8" t="s">
        <v>104</v>
      </c>
      <c r="E15" s="8" t="s">
        <v>100</v>
      </c>
      <c r="F15" s="8" t="s">
        <v>105</v>
      </c>
      <c r="G15" s="46">
        <v>13471708.6</v>
      </c>
      <c r="H15" s="46">
        <v>13471714.039999999</v>
      </c>
      <c r="I15" s="46">
        <v>12312874.379999999</v>
      </c>
      <c r="J15" s="46">
        <v>0</v>
      </c>
      <c r="K15" s="46">
        <v>2581690.0099999998</v>
      </c>
      <c r="L15" s="46">
        <v>689155.83</v>
      </c>
      <c r="M15" s="46">
        <v>0</v>
      </c>
      <c r="N15" s="46">
        <v>76200.160000000003</v>
      </c>
      <c r="O15" s="46">
        <v>0</v>
      </c>
      <c r="P15" s="46">
        <v>910839.67</v>
      </c>
      <c r="Q15" s="46">
        <v>0</v>
      </c>
      <c r="R15" s="46">
        <v>7825.24</v>
      </c>
      <c r="S15" s="46">
        <v>5904778.9299999997</v>
      </c>
      <c r="T15" s="46">
        <v>886015.03</v>
      </c>
      <c r="U15" s="46">
        <v>64354.23</v>
      </c>
      <c r="V15" s="46">
        <v>0</v>
      </c>
      <c r="W15" s="46">
        <v>12187222.800000001</v>
      </c>
      <c r="X15" s="46">
        <v>164839.07</v>
      </c>
      <c r="Y15" s="46">
        <v>12352061.869999999</v>
      </c>
      <c r="Z15" s="7">
        <v>0.14292654395103455</v>
      </c>
      <c r="AA15" s="7">
        <v>9.9699999999999997E-2</v>
      </c>
      <c r="AB15" s="46">
        <v>1214743.33</v>
      </c>
      <c r="AC15" s="46">
        <v>0</v>
      </c>
      <c r="AD15" s="46">
        <v>0</v>
      </c>
      <c r="AE15" s="46">
        <v>5.44</v>
      </c>
      <c r="AF15" s="46">
        <v>199.78</v>
      </c>
      <c r="AG15" s="46">
        <f t="shared" si="0"/>
        <v>205.22</v>
      </c>
      <c r="AH15" s="46">
        <v>534372.9</v>
      </c>
      <c r="AI15" s="46">
        <v>44677.48</v>
      </c>
      <c r="AJ15" s="46">
        <v>57540.35</v>
      </c>
      <c r="AK15" s="46">
        <v>0</v>
      </c>
      <c r="AL15" s="46">
        <v>152477.68</v>
      </c>
      <c r="AM15" s="46">
        <v>32268.45</v>
      </c>
      <c r="AN15" s="46">
        <v>111865.2</v>
      </c>
      <c r="AO15" s="46">
        <v>10411</v>
      </c>
      <c r="AP15" s="46">
        <v>5100</v>
      </c>
      <c r="AQ15" s="46">
        <v>0</v>
      </c>
      <c r="AR15" s="46">
        <f>+ 2347.77+10898.32+8613.55</f>
        <v>21859.64</v>
      </c>
      <c r="AS15" s="46">
        <v>3665.79</v>
      </c>
      <c r="AT15" s="46">
        <v>0</v>
      </c>
      <c r="AU15" s="46">
        <v>11859.84</v>
      </c>
      <c r="AV15" s="46">
        <v>0</v>
      </c>
      <c r="AW15" s="46">
        <v>0</v>
      </c>
      <c r="AX15" s="46">
        <v>1034979.14</v>
      </c>
      <c r="AY15" s="25">
        <f t="shared" si="1"/>
        <v>0</v>
      </c>
      <c r="AZ15" s="46">
        <v>0</v>
      </c>
      <c r="BA15" s="46">
        <v>190217.04</v>
      </c>
      <c r="BB15" s="46">
        <v>0.04</v>
      </c>
      <c r="BC15" s="46">
        <v>138683.26999999999</v>
      </c>
      <c r="BD15" s="46">
        <v>0</v>
      </c>
      <c r="BE15" s="46">
        <v>0</v>
      </c>
      <c r="BF15" s="46">
        <v>0</v>
      </c>
      <c r="BG15" s="26">
        <f t="shared" si="2"/>
        <v>0</v>
      </c>
      <c r="BH15" s="46">
        <v>0</v>
      </c>
      <c r="BI15" s="46">
        <v>1639</v>
      </c>
      <c r="BJ15" s="46">
        <v>1939</v>
      </c>
      <c r="BK15" s="46">
        <v>65</v>
      </c>
      <c r="BL15" s="46">
        <v>-46</v>
      </c>
      <c r="BM15" s="46">
        <v>-67</v>
      </c>
      <c r="BN15" s="46">
        <v>-27</v>
      </c>
      <c r="BO15" s="46">
        <v>-1325</v>
      </c>
      <c r="BP15" s="46">
        <v>-184</v>
      </c>
      <c r="BQ15" s="46">
        <v>0</v>
      </c>
      <c r="BR15" s="46">
        <v>16</v>
      </c>
      <c r="BS15" s="46">
        <v>-231</v>
      </c>
      <c r="BT15" s="46">
        <v>-5</v>
      </c>
      <c r="BU15" s="46">
        <v>1774</v>
      </c>
      <c r="BV15" s="46">
        <v>0</v>
      </c>
      <c r="BW15" s="46">
        <v>97</v>
      </c>
      <c r="BX15" s="46">
        <v>31</v>
      </c>
      <c r="BY15" s="46">
        <v>84</v>
      </c>
      <c r="BZ15" s="46">
        <v>3</v>
      </c>
      <c r="CA15" s="46">
        <v>16</v>
      </c>
      <c r="CB15" s="46">
        <v>1</v>
      </c>
      <c r="CC15" s="46">
        <v>1</v>
      </c>
      <c r="CD15" s="46">
        <v>20</v>
      </c>
      <c r="CE15" s="46">
        <v>5</v>
      </c>
      <c r="CF15" s="46">
        <v>0</v>
      </c>
      <c r="CG15" s="46">
        <v>3</v>
      </c>
      <c r="CH15" s="46">
        <v>13</v>
      </c>
      <c r="CI15" s="46">
        <v>56</v>
      </c>
      <c r="CJ15" s="46">
        <v>108</v>
      </c>
      <c r="CK15" s="46">
        <v>4</v>
      </c>
    </row>
    <row r="16" spans="1:91" x14ac:dyDescent="0.25">
      <c r="A16" s="8">
        <v>2</v>
      </c>
      <c r="B16" s="8" t="s">
        <v>107</v>
      </c>
      <c r="C16" s="8" t="s">
        <v>108</v>
      </c>
      <c r="D16" s="8" t="s">
        <v>109</v>
      </c>
      <c r="E16" s="8" t="s">
        <v>100</v>
      </c>
      <c r="F16" s="8" t="s">
        <v>105</v>
      </c>
      <c r="G16" s="46">
        <v>10653029.460000001</v>
      </c>
      <c r="H16" s="46">
        <v>10656136.08</v>
      </c>
      <c r="I16" s="46">
        <v>9966518.9000000004</v>
      </c>
      <c r="J16" s="46">
        <v>0</v>
      </c>
      <c r="K16" s="46">
        <v>3023107.63</v>
      </c>
      <c r="L16" s="46">
        <v>547796.27</v>
      </c>
      <c r="M16" s="46">
        <v>0</v>
      </c>
      <c r="N16" s="46">
        <v>0</v>
      </c>
      <c r="O16" s="46">
        <v>9165.6</v>
      </c>
      <c r="P16" s="46">
        <v>385221.25</v>
      </c>
      <c r="Q16" s="46">
        <v>0</v>
      </c>
      <c r="R16" s="46">
        <v>2100</v>
      </c>
      <c r="S16" s="46">
        <v>4252647.3899999997</v>
      </c>
      <c r="T16" s="46">
        <v>627362.65</v>
      </c>
      <c r="U16" s="46">
        <v>44281</v>
      </c>
      <c r="V16" s="46">
        <v>0</v>
      </c>
      <c r="W16" s="46">
        <v>9827862.1999999993</v>
      </c>
      <c r="X16" s="46">
        <v>49487.62</v>
      </c>
      <c r="Y16" s="46">
        <v>9877349.8200000003</v>
      </c>
      <c r="Z16" s="7">
        <v>8.4742516279220581E-2</v>
      </c>
      <c r="AA16" s="7">
        <v>0.1</v>
      </c>
      <c r="AB16" s="46">
        <v>982561.41</v>
      </c>
      <c r="AC16" s="46">
        <v>0</v>
      </c>
      <c r="AD16" s="46">
        <v>0</v>
      </c>
      <c r="AE16" s="46">
        <v>3106.62</v>
      </c>
      <c r="AF16" s="46">
        <v>27.05</v>
      </c>
      <c r="AG16" s="46">
        <f t="shared" si="0"/>
        <v>3133.67</v>
      </c>
      <c r="AH16" s="46">
        <v>404778</v>
      </c>
      <c r="AI16" s="46">
        <v>35483.629999999997</v>
      </c>
      <c r="AJ16" s="46">
        <v>66745.94</v>
      </c>
      <c r="AK16" s="46">
        <v>0</v>
      </c>
      <c r="AL16" s="46">
        <v>119654.92</v>
      </c>
      <c r="AM16" s="46">
        <v>35048.82</v>
      </c>
      <c r="AN16" s="46">
        <v>36869.129999999997</v>
      </c>
      <c r="AO16" s="46">
        <v>10411</v>
      </c>
      <c r="AP16" s="46">
        <v>3362.39</v>
      </c>
      <c r="AQ16" s="46">
        <v>0</v>
      </c>
      <c r="AR16" s="46">
        <v>48334.35</v>
      </c>
      <c r="AS16" s="46">
        <v>7166.8</v>
      </c>
      <c r="AT16" s="46">
        <v>0</v>
      </c>
      <c r="AU16" s="46">
        <v>18966.84</v>
      </c>
      <c r="AV16" s="46">
        <v>6112.33</v>
      </c>
      <c r="AW16" s="46">
        <v>0</v>
      </c>
      <c r="AX16" s="46">
        <v>836450.05</v>
      </c>
      <c r="AY16" s="25">
        <f t="shared" si="1"/>
        <v>0</v>
      </c>
      <c r="AZ16" s="46">
        <v>0</v>
      </c>
      <c r="BA16" s="46">
        <v>190217</v>
      </c>
      <c r="BB16" s="46">
        <v>0</v>
      </c>
      <c r="BC16" s="46">
        <v>166696.22</v>
      </c>
      <c r="BD16" s="46">
        <v>0</v>
      </c>
      <c r="BE16" s="46">
        <v>0</v>
      </c>
      <c r="BF16" s="46">
        <v>0</v>
      </c>
      <c r="BG16" s="26">
        <f t="shared" si="2"/>
        <v>0</v>
      </c>
      <c r="BH16" s="46">
        <v>0</v>
      </c>
      <c r="BI16" s="46">
        <v>1568</v>
      </c>
      <c r="BJ16" s="46">
        <v>1578</v>
      </c>
      <c r="BK16" s="46">
        <v>47</v>
      </c>
      <c r="BL16" s="46">
        <v>-14</v>
      </c>
      <c r="BM16" s="46">
        <v>-68</v>
      </c>
      <c r="BN16" s="46">
        <v>-49</v>
      </c>
      <c r="BO16" s="46">
        <v>-1254</v>
      </c>
      <c r="BP16" s="46">
        <v>-362</v>
      </c>
      <c r="BQ16" s="46">
        <v>6</v>
      </c>
      <c r="BR16" s="46">
        <v>27</v>
      </c>
      <c r="BS16" s="46">
        <v>-124</v>
      </c>
      <c r="BT16" s="46">
        <v>0</v>
      </c>
      <c r="BU16" s="46">
        <v>1355</v>
      </c>
      <c r="BV16" s="46">
        <v>0</v>
      </c>
      <c r="BW16" s="46">
        <v>74</v>
      </c>
      <c r="BX16" s="46">
        <v>12</v>
      </c>
      <c r="BY16" s="46">
        <v>31</v>
      </c>
      <c r="BZ16" s="46">
        <v>0</v>
      </c>
      <c r="CA16" s="46">
        <v>7</v>
      </c>
      <c r="CB16" s="46">
        <v>0</v>
      </c>
      <c r="CC16" s="46">
        <v>1</v>
      </c>
      <c r="CD16" s="46">
        <v>21</v>
      </c>
      <c r="CE16" s="46">
        <v>27</v>
      </c>
      <c r="CF16" s="46">
        <v>0</v>
      </c>
      <c r="CG16" s="46">
        <v>20</v>
      </c>
      <c r="CH16" s="46">
        <v>20</v>
      </c>
      <c r="CI16" s="46">
        <v>98</v>
      </c>
      <c r="CJ16" s="46">
        <v>188</v>
      </c>
      <c r="CK16" s="46">
        <v>36</v>
      </c>
      <c r="CL16" s="20"/>
      <c r="CM16" s="20"/>
    </row>
    <row r="17" spans="1:89" x14ac:dyDescent="0.25">
      <c r="A17" s="8">
        <v>2</v>
      </c>
      <c r="B17" s="8" t="s">
        <v>110</v>
      </c>
      <c r="C17" s="8" t="s">
        <v>111</v>
      </c>
      <c r="D17" s="8" t="s">
        <v>112</v>
      </c>
      <c r="E17" s="8" t="s">
        <v>100</v>
      </c>
      <c r="F17" s="8" t="s">
        <v>113</v>
      </c>
      <c r="G17" s="46">
        <v>27196937.609999999</v>
      </c>
      <c r="H17" s="46">
        <v>27197413.649999999</v>
      </c>
      <c r="I17" s="46">
        <v>26499584.940000001</v>
      </c>
      <c r="J17" s="46">
        <v>841.16</v>
      </c>
      <c r="K17" s="46">
        <v>3202857.02</v>
      </c>
      <c r="L17" s="46">
        <v>9012575.1099999994</v>
      </c>
      <c r="M17" s="46">
        <v>0</v>
      </c>
      <c r="N17" s="46">
        <v>0.15</v>
      </c>
      <c r="O17" s="46">
        <v>0</v>
      </c>
      <c r="P17" s="46">
        <v>1317551.49</v>
      </c>
      <c r="Q17" s="46">
        <v>0</v>
      </c>
      <c r="R17" s="46">
        <v>0</v>
      </c>
      <c r="S17" s="46">
        <v>9510328.8399999999</v>
      </c>
      <c r="T17" s="46">
        <v>1570604.46</v>
      </c>
      <c r="U17" s="46">
        <v>0</v>
      </c>
      <c r="V17" s="46">
        <v>0</v>
      </c>
      <c r="W17" s="46">
        <v>26312289.620000001</v>
      </c>
      <c r="X17" s="46">
        <v>53454.720000000001</v>
      </c>
      <c r="Y17" s="46">
        <v>26365744.34</v>
      </c>
      <c r="Z17" s="7">
        <v>5.6892059743404388E-2</v>
      </c>
      <c r="AA17" s="7">
        <v>6.4500000000000002E-2</v>
      </c>
      <c r="AB17" s="46">
        <v>1697531.54</v>
      </c>
      <c r="AC17" s="46">
        <v>0</v>
      </c>
      <c r="AD17" s="46">
        <v>0</v>
      </c>
      <c r="AE17" s="46">
        <v>476.04</v>
      </c>
      <c r="AF17" s="46">
        <v>447.53</v>
      </c>
      <c r="AG17" s="46">
        <f t="shared" si="0"/>
        <v>923.56999999999994</v>
      </c>
      <c r="AH17" s="46">
        <v>764239.59</v>
      </c>
      <c r="AI17" s="46">
        <v>60606.49</v>
      </c>
      <c r="AJ17" s="46">
        <v>173009.3</v>
      </c>
      <c r="AK17" s="46">
        <v>0</v>
      </c>
      <c r="AL17" s="46">
        <v>71515.820000000007</v>
      </c>
      <c r="AM17" s="46">
        <v>34890.230000000003</v>
      </c>
      <c r="AN17" s="46">
        <v>124776.31</v>
      </c>
      <c r="AO17" s="46">
        <v>12381</v>
      </c>
      <c r="AP17" s="46">
        <v>0</v>
      </c>
      <c r="AQ17" s="46">
        <v>30753.74</v>
      </c>
      <c r="AR17" s="46">
        <v>78531.240000000005</v>
      </c>
      <c r="AS17" s="46">
        <v>9726.57</v>
      </c>
      <c r="AT17" s="46">
        <v>0</v>
      </c>
      <c r="AU17" s="46">
        <v>10132.17</v>
      </c>
      <c r="AV17" s="46">
        <v>36569.68</v>
      </c>
      <c r="AW17" s="46">
        <v>0</v>
      </c>
      <c r="AX17" s="46">
        <v>1457941.35</v>
      </c>
      <c r="AY17" s="25">
        <f t="shared" si="1"/>
        <v>0</v>
      </c>
      <c r="AZ17" s="46">
        <v>0</v>
      </c>
      <c r="BA17" s="46">
        <v>190216.8</v>
      </c>
      <c r="BB17" s="46">
        <v>0</v>
      </c>
      <c r="BC17" s="46">
        <v>290867.77</v>
      </c>
      <c r="BD17" s="46">
        <v>0</v>
      </c>
      <c r="BE17" s="46">
        <v>0</v>
      </c>
      <c r="BF17" s="46">
        <v>0</v>
      </c>
      <c r="BG17" s="26">
        <f t="shared" si="2"/>
        <v>0</v>
      </c>
      <c r="BH17" s="46">
        <v>0</v>
      </c>
      <c r="BI17" s="46">
        <v>4692</v>
      </c>
      <c r="BJ17" s="46">
        <v>1572</v>
      </c>
      <c r="BK17" s="46">
        <v>104</v>
      </c>
      <c r="BL17" s="46">
        <v>0</v>
      </c>
      <c r="BM17" s="46">
        <v>-42</v>
      </c>
      <c r="BN17" s="46">
        <v>-130</v>
      </c>
      <c r="BO17" s="46">
        <v>-199</v>
      </c>
      <c r="BP17" s="46">
        <v>-412</v>
      </c>
      <c r="BQ17" s="46">
        <v>0</v>
      </c>
      <c r="BR17" s="46">
        <v>0</v>
      </c>
      <c r="BS17" s="46">
        <v>-1103</v>
      </c>
      <c r="BT17" s="46">
        <v>-4</v>
      </c>
      <c r="BU17" s="46">
        <v>4478</v>
      </c>
      <c r="BV17" s="46">
        <v>5</v>
      </c>
      <c r="BW17" s="46">
        <v>144</v>
      </c>
      <c r="BX17" s="46">
        <v>120</v>
      </c>
      <c r="BY17" s="46">
        <v>784</v>
      </c>
      <c r="BZ17" s="46">
        <v>4</v>
      </c>
      <c r="CA17" s="46">
        <v>17</v>
      </c>
      <c r="CB17" s="46">
        <v>0</v>
      </c>
      <c r="CC17" s="46">
        <v>2</v>
      </c>
      <c r="CD17" s="46">
        <v>40</v>
      </c>
      <c r="CE17" s="46">
        <v>84</v>
      </c>
      <c r="CF17" s="46">
        <v>0</v>
      </c>
      <c r="CG17" s="46">
        <v>3</v>
      </c>
      <c r="CH17" s="46">
        <v>5</v>
      </c>
      <c r="CI17" s="46">
        <v>76</v>
      </c>
      <c r="CJ17" s="46">
        <v>291</v>
      </c>
      <c r="CK17" s="46">
        <v>13</v>
      </c>
    </row>
    <row r="18" spans="1:89" x14ac:dyDescent="0.25">
      <c r="A18" s="8">
        <v>2</v>
      </c>
      <c r="B18" s="8" t="s">
        <v>114</v>
      </c>
      <c r="C18" s="8" t="s">
        <v>115</v>
      </c>
      <c r="D18" s="8" t="s">
        <v>116</v>
      </c>
      <c r="E18" s="8" t="s">
        <v>100</v>
      </c>
      <c r="F18" s="8" t="s">
        <v>113</v>
      </c>
      <c r="G18" s="46">
        <v>24478560.690000001</v>
      </c>
      <c r="H18" s="46">
        <v>24478560.690000001</v>
      </c>
      <c r="I18" s="46">
        <v>24087393.920000002</v>
      </c>
      <c r="J18" s="46">
        <v>558890.80000000005</v>
      </c>
      <c r="K18" s="46">
        <v>1977826.5</v>
      </c>
      <c r="L18" s="46">
        <v>4893239.91</v>
      </c>
      <c r="M18" s="46">
        <v>0</v>
      </c>
      <c r="N18" s="46">
        <v>0.87</v>
      </c>
      <c r="O18" s="46">
        <v>0</v>
      </c>
      <c r="P18" s="46">
        <v>1085435.1499999999</v>
      </c>
      <c r="Q18" s="46">
        <v>0</v>
      </c>
      <c r="R18" s="46">
        <v>0</v>
      </c>
      <c r="S18" s="46">
        <v>12428599.710000001</v>
      </c>
      <c r="T18" s="46">
        <v>1249250.0900000001</v>
      </c>
      <c r="U18" s="46">
        <v>0</v>
      </c>
      <c r="V18" s="46">
        <v>0</v>
      </c>
      <c r="W18" s="46">
        <v>23440775.600000001</v>
      </c>
      <c r="X18" s="46">
        <v>195589.12</v>
      </c>
      <c r="Y18" s="46">
        <v>23636364.719999999</v>
      </c>
      <c r="Z18" s="7">
        <v>0.10583610832691193</v>
      </c>
      <c r="AA18" s="7">
        <v>5.2999999999999999E-2</v>
      </c>
      <c r="AB18" s="46">
        <v>1242514.51</v>
      </c>
      <c r="AC18" s="46">
        <v>0</v>
      </c>
      <c r="AD18" s="46">
        <v>0</v>
      </c>
      <c r="AE18" s="46">
        <v>0</v>
      </c>
      <c r="AF18" s="46">
        <v>0</v>
      </c>
      <c r="AG18" s="46">
        <f t="shared" si="0"/>
        <v>0</v>
      </c>
      <c r="AH18" s="46">
        <v>491772.44</v>
      </c>
      <c r="AI18" s="46">
        <v>42639.25</v>
      </c>
      <c r="AJ18" s="46">
        <v>92403.58</v>
      </c>
      <c r="AK18" s="46">
        <v>0</v>
      </c>
      <c r="AL18" s="46">
        <v>67125.149999999994</v>
      </c>
      <c r="AM18" s="46">
        <v>30471.43</v>
      </c>
      <c r="AN18" s="46">
        <v>64923.43</v>
      </c>
      <c r="AO18" s="46">
        <v>10974</v>
      </c>
      <c r="AP18" s="46">
        <v>1765</v>
      </c>
      <c r="AQ18" s="46">
        <v>0</v>
      </c>
      <c r="AR18" s="46">
        <v>128669.34</v>
      </c>
      <c r="AS18" s="46">
        <v>12758.72</v>
      </c>
      <c r="AT18" s="46">
        <v>0</v>
      </c>
      <c r="AU18" s="46">
        <v>4568.3999999999996</v>
      </c>
      <c r="AV18" s="46">
        <v>8877</v>
      </c>
      <c r="AW18" s="46">
        <v>0</v>
      </c>
      <c r="AX18" s="46">
        <v>1064026.3</v>
      </c>
      <c r="AY18" s="25">
        <f t="shared" si="1"/>
        <v>0</v>
      </c>
      <c r="AZ18" s="46">
        <v>0</v>
      </c>
      <c r="BA18" s="46">
        <v>190217</v>
      </c>
      <c r="BB18" s="46">
        <v>0</v>
      </c>
      <c r="BC18" s="46">
        <v>202817.82</v>
      </c>
      <c r="BD18" s="46">
        <v>0</v>
      </c>
      <c r="BE18" s="46">
        <v>0</v>
      </c>
      <c r="BF18" s="46">
        <v>0</v>
      </c>
      <c r="BG18" s="26">
        <f t="shared" si="2"/>
        <v>0</v>
      </c>
      <c r="BH18" s="46">
        <v>0</v>
      </c>
      <c r="BI18" s="46">
        <v>3310</v>
      </c>
      <c r="BJ18" s="46">
        <v>940</v>
      </c>
      <c r="BK18" s="46">
        <v>43</v>
      </c>
      <c r="BL18" s="46">
        <v>0</v>
      </c>
      <c r="BM18" s="46">
        <v>-37</v>
      </c>
      <c r="BN18" s="46">
        <v>-123</v>
      </c>
      <c r="BO18" s="46">
        <v>-117</v>
      </c>
      <c r="BP18" s="46">
        <v>-209</v>
      </c>
      <c r="BQ18" s="46">
        <v>0</v>
      </c>
      <c r="BR18" s="46">
        <v>-1</v>
      </c>
      <c r="BS18" s="46">
        <v>-686</v>
      </c>
      <c r="BT18" s="46">
        <v>-6</v>
      </c>
      <c r="BU18" s="46">
        <v>3114</v>
      </c>
      <c r="BV18" s="46">
        <v>12</v>
      </c>
      <c r="BW18" s="46">
        <v>159</v>
      </c>
      <c r="BX18" s="46">
        <v>171</v>
      </c>
      <c r="BY18" s="46">
        <v>366</v>
      </c>
      <c r="BZ18" s="46">
        <v>2</v>
      </c>
      <c r="CA18" s="46">
        <v>2</v>
      </c>
      <c r="CB18" s="46">
        <v>6</v>
      </c>
      <c r="CC18" s="46">
        <v>9</v>
      </c>
      <c r="CD18" s="46">
        <v>69</v>
      </c>
      <c r="CE18" s="46">
        <v>41</v>
      </c>
      <c r="CF18" s="46">
        <v>0</v>
      </c>
      <c r="CG18" s="46">
        <v>6</v>
      </c>
      <c r="CH18" s="46">
        <v>9</v>
      </c>
      <c r="CI18" s="46">
        <v>88</v>
      </c>
      <c r="CJ18" s="46">
        <v>97</v>
      </c>
      <c r="CK18" s="46">
        <v>2</v>
      </c>
    </row>
    <row r="19" spans="1:89" x14ac:dyDescent="0.25">
      <c r="A19" s="8">
        <v>2</v>
      </c>
      <c r="B19" s="8" t="s">
        <v>117</v>
      </c>
      <c r="C19" s="8" t="s">
        <v>118</v>
      </c>
      <c r="D19" s="8" t="s">
        <v>119</v>
      </c>
      <c r="E19" s="8" t="s">
        <v>100</v>
      </c>
      <c r="F19" s="8" t="s">
        <v>120</v>
      </c>
      <c r="G19" s="46">
        <v>12833249.23</v>
      </c>
      <c r="H19" s="46">
        <v>12836983.029999999</v>
      </c>
      <c r="I19" s="46">
        <v>11761244.58</v>
      </c>
      <c r="J19" s="46">
        <v>0</v>
      </c>
      <c r="K19" s="46">
        <v>2777609.92</v>
      </c>
      <c r="L19" s="46">
        <v>846511.45</v>
      </c>
      <c r="M19" s="46">
        <v>0</v>
      </c>
      <c r="N19" s="46">
        <v>0</v>
      </c>
      <c r="O19" s="46">
        <v>0</v>
      </c>
      <c r="P19" s="46">
        <v>1058510.26</v>
      </c>
      <c r="Q19" s="46">
        <v>0</v>
      </c>
      <c r="R19" s="46">
        <v>0</v>
      </c>
      <c r="S19" s="46">
        <v>4346494.18</v>
      </c>
      <c r="T19" s="46">
        <v>838088.56</v>
      </c>
      <c r="U19" s="46">
        <v>0</v>
      </c>
      <c r="V19" s="46">
        <v>1051.24</v>
      </c>
      <c r="W19" s="46">
        <v>10945458.66</v>
      </c>
      <c r="X19" s="46">
        <v>8821.9500000000007</v>
      </c>
      <c r="Y19" s="46">
        <v>10954280.609999999</v>
      </c>
      <c r="Z19" s="7">
        <v>0.23235966265201569</v>
      </c>
      <c r="AA19" s="7">
        <v>9.3899999999999997E-2</v>
      </c>
      <c r="AB19" s="46">
        <v>1027359.07</v>
      </c>
      <c r="AC19" s="46">
        <v>0</v>
      </c>
      <c r="AD19" s="46">
        <v>0</v>
      </c>
      <c r="AE19" s="46">
        <v>4030.71</v>
      </c>
      <c r="AF19" s="46">
        <v>49.89</v>
      </c>
      <c r="AG19" s="46">
        <f t="shared" si="0"/>
        <v>4080.6</v>
      </c>
      <c r="AH19" s="46">
        <v>351414.78</v>
      </c>
      <c r="AI19" s="46">
        <v>24206.63</v>
      </c>
      <c r="AJ19" s="46">
        <v>98533.52</v>
      </c>
      <c r="AK19" s="46">
        <v>0</v>
      </c>
      <c r="AL19" s="46">
        <v>92953.93</v>
      </c>
      <c r="AM19" s="46">
        <v>40000</v>
      </c>
      <c r="AN19" s="46">
        <v>24400</v>
      </c>
      <c r="AO19" s="46">
        <v>10411</v>
      </c>
      <c r="AP19" s="46">
        <v>2450</v>
      </c>
      <c r="AQ19" s="46">
        <v>0</v>
      </c>
      <c r="AR19" s="46">
        <v>37477.22</v>
      </c>
      <c r="AS19" s="46">
        <v>4842.1000000000004</v>
      </c>
      <c r="AT19" s="46">
        <v>0</v>
      </c>
      <c r="AU19" s="46">
        <v>10243.200000000001</v>
      </c>
      <c r="AV19" s="46">
        <v>4223.08</v>
      </c>
      <c r="AW19" s="46">
        <v>0</v>
      </c>
      <c r="AX19" s="46">
        <v>780431.59</v>
      </c>
      <c r="AY19" s="25">
        <f t="shared" si="1"/>
        <v>0</v>
      </c>
      <c r="AZ19" s="46">
        <v>0</v>
      </c>
      <c r="BA19" s="46">
        <v>190217</v>
      </c>
      <c r="BB19" s="46">
        <v>0</v>
      </c>
      <c r="BC19" s="46">
        <v>103766.26</v>
      </c>
      <c r="BD19" s="46">
        <v>0</v>
      </c>
      <c r="BE19" s="46">
        <v>0</v>
      </c>
      <c r="BF19" s="46">
        <v>0</v>
      </c>
      <c r="BG19" s="26">
        <f t="shared" si="2"/>
        <v>0</v>
      </c>
      <c r="BH19" s="46">
        <v>0</v>
      </c>
      <c r="BI19" s="46">
        <v>2683</v>
      </c>
      <c r="BJ19" s="46">
        <v>1869</v>
      </c>
      <c r="BK19" s="46">
        <v>0</v>
      </c>
      <c r="BL19" s="46">
        <v>0</v>
      </c>
      <c r="BM19" s="46">
        <v>-123</v>
      </c>
      <c r="BN19" s="46">
        <v>-52</v>
      </c>
      <c r="BO19" s="46">
        <v>-762</v>
      </c>
      <c r="BP19" s="46">
        <v>-219</v>
      </c>
      <c r="BQ19" s="46">
        <v>1</v>
      </c>
      <c r="BR19" s="46">
        <v>30</v>
      </c>
      <c r="BS19" s="46">
        <v>-228</v>
      </c>
      <c r="BT19" s="46">
        <v>-1</v>
      </c>
      <c r="BU19" s="46">
        <v>3198</v>
      </c>
      <c r="BV19" s="46">
        <v>28</v>
      </c>
      <c r="BW19" s="46">
        <v>71</v>
      </c>
      <c r="BX19" s="46">
        <v>32</v>
      </c>
      <c r="BY19" s="46">
        <v>117</v>
      </c>
      <c r="BZ19" s="46">
        <v>2</v>
      </c>
      <c r="CA19" s="46">
        <v>6</v>
      </c>
      <c r="CB19" s="46">
        <v>0</v>
      </c>
      <c r="CC19" s="46">
        <v>1</v>
      </c>
      <c r="CD19" s="46">
        <v>20</v>
      </c>
      <c r="CE19" s="46">
        <v>30</v>
      </c>
      <c r="CF19" s="46">
        <v>1</v>
      </c>
      <c r="CG19" s="46">
        <v>6</v>
      </c>
      <c r="CH19" s="46">
        <v>6</v>
      </c>
      <c r="CI19" s="46">
        <v>40</v>
      </c>
      <c r="CJ19" s="46">
        <v>141</v>
      </c>
      <c r="CK19" s="46">
        <v>26</v>
      </c>
    </row>
    <row r="20" spans="1:89" x14ac:dyDescent="0.25">
      <c r="A20" s="8">
        <v>2</v>
      </c>
      <c r="B20" s="8" t="s">
        <v>121</v>
      </c>
      <c r="C20" s="8" t="s">
        <v>122</v>
      </c>
      <c r="D20" s="8" t="s">
        <v>123</v>
      </c>
      <c r="E20" s="8" t="s">
        <v>124</v>
      </c>
      <c r="F20" s="9"/>
      <c r="G20" s="46">
        <v>5136832.7699999996</v>
      </c>
      <c r="H20" s="46">
        <v>5136832.7699999996</v>
      </c>
      <c r="I20" s="46">
        <v>5024564.09</v>
      </c>
      <c r="J20" s="46">
        <v>0</v>
      </c>
      <c r="K20" s="46">
        <v>760622.18</v>
      </c>
      <c r="L20" s="46">
        <v>804920.7</v>
      </c>
      <c r="M20" s="46">
        <v>0</v>
      </c>
      <c r="N20" s="46">
        <v>1364282</v>
      </c>
      <c r="O20" s="46">
        <v>3596.49</v>
      </c>
      <c r="P20" s="46">
        <v>405142.57</v>
      </c>
      <c r="Q20" s="46">
        <v>2636.52</v>
      </c>
      <c r="R20" s="46">
        <v>0</v>
      </c>
      <c r="S20" s="46">
        <v>1159091.53</v>
      </c>
      <c r="T20" s="46">
        <v>398319.62</v>
      </c>
      <c r="U20" s="46">
        <v>1350</v>
      </c>
      <c r="V20" s="46">
        <v>0</v>
      </c>
      <c r="W20" s="46">
        <v>3537505.59</v>
      </c>
      <c r="X20" s="46">
        <v>1735470.59</v>
      </c>
      <c r="Y20" s="46">
        <v>5272976.18</v>
      </c>
      <c r="Z20" s="7">
        <v>8.4830693900585175E-2</v>
      </c>
      <c r="AA20" s="7">
        <v>9.9500000000000005E-2</v>
      </c>
      <c r="AB20" s="46">
        <v>352098.29</v>
      </c>
      <c r="AC20" s="46">
        <v>0</v>
      </c>
      <c r="AD20" s="46">
        <v>0</v>
      </c>
      <c r="AE20" s="46">
        <v>0</v>
      </c>
      <c r="AF20" s="46">
        <v>23.22</v>
      </c>
      <c r="AG20" s="46">
        <f t="shared" si="0"/>
        <v>23.22</v>
      </c>
      <c r="AH20" s="46">
        <v>97439.16</v>
      </c>
      <c r="AI20" s="46">
        <v>8100.37</v>
      </c>
      <c r="AJ20" s="46">
        <v>16751.3</v>
      </c>
      <c r="AK20" s="46">
        <v>0</v>
      </c>
      <c r="AL20" s="46">
        <v>24386.73</v>
      </c>
      <c r="AM20" s="46">
        <v>13250</v>
      </c>
      <c r="AN20" s="46">
        <v>13669.25</v>
      </c>
      <c r="AO20" s="46">
        <v>5628</v>
      </c>
      <c r="AP20" s="46">
        <v>1225</v>
      </c>
      <c r="AQ20" s="46">
        <v>0</v>
      </c>
      <c r="AR20" s="46">
        <v>13406.42</v>
      </c>
      <c r="AS20" s="46">
        <v>5042.9799999999996</v>
      </c>
      <c r="AT20" s="46">
        <v>0</v>
      </c>
      <c r="AU20" s="46">
        <v>1790.53</v>
      </c>
      <c r="AV20" s="46">
        <v>0</v>
      </c>
      <c r="AW20" s="46">
        <v>30822.17</v>
      </c>
      <c r="AX20" s="46">
        <v>212318.35</v>
      </c>
      <c r="AY20" s="25">
        <f t="shared" si="1"/>
        <v>0.1451696002724211</v>
      </c>
      <c r="AZ20" s="46">
        <v>0</v>
      </c>
      <c r="BA20" s="46">
        <v>149390.67000000001</v>
      </c>
      <c r="BB20" s="46">
        <v>0</v>
      </c>
      <c r="BC20" s="46">
        <v>9457.19</v>
      </c>
      <c r="BD20" s="46">
        <v>0</v>
      </c>
      <c r="BE20" s="46">
        <v>0</v>
      </c>
      <c r="BF20" s="46">
        <v>0</v>
      </c>
      <c r="BG20" s="26">
        <f t="shared" si="2"/>
        <v>0</v>
      </c>
      <c r="BH20" s="46">
        <v>0</v>
      </c>
      <c r="BI20" s="46">
        <v>853</v>
      </c>
      <c r="BJ20" s="46">
        <v>345</v>
      </c>
      <c r="BK20" s="46">
        <v>0</v>
      </c>
      <c r="BL20" s="46">
        <v>0</v>
      </c>
      <c r="BM20" s="46">
        <v>-10</v>
      </c>
      <c r="BN20" s="46">
        <v>-32</v>
      </c>
      <c r="BO20" s="46">
        <v>-27</v>
      </c>
      <c r="BP20" s="46">
        <v>-45</v>
      </c>
      <c r="BQ20" s="46">
        <v>0</v>
      </c>
      <c r="BR20" s="46">
        <v>0</v>
      </c>
      <c r="BS20" s="46">
        <v>-111</v>
      </c>
      <c r="BT20" s="46">
        <v>-1</v>
      </c>
      <c r="BU20" s="46">
        <v>972</v>
      </c>
      <c r="BV20" s="46">
        <v>45</v>
      </c>
      <c r="BW20" s="46">
        <v>13</v>
      </c>
      <c r="BX20" s="46">
        <v>11</v>
      </c>
      <c r="BY20" s="46">
        <v>86</v>
      </c>
      <c r="BZ20" s="46">
        <v>0</v>
      </c>
      <c r="CA20" s="46">
        <v>1</v>
      </c>
      <c r="CB20" s="46">
        <v>2</v>
      </c>
      <c r="CC20" s="46">
        <v>3</v>
      </c>
      <c r="CD20" s="46">
        <v>25</v>
      </c>
      <c r="CE20" s="46">
        <v>2</v>
      </c>
      <c r="CF20" s="46">
        <v>0</v>
      </c>
      <c r="CG20" s="46">
        <v>9</v>
      </c>
      <c r="CH20" s="46">
        <v>4</v>
      </c>
      <c r="CI20" s="46">
        <v>32</v>
      </c>
      <c r="CJ20" s="46">
        <v>0</v>
      </c>
      <c r="CK20" s="46">
        <v>0</v>
      </c>
    </row>
    <row r="21" spans="1:89" x14ac:dyDescent="0.25">
      <c r="A21" s="8">
        <v>2</v>
      </c>
      <c r="B21" s="8" t="s">
        <v>125</v>
      </c>
      <c r="C21" s="8" t="s">
        <v>126</v>
      </c>
      <c r="D21" s="8" t="s">
        <v>127</v>
      </c>
      <c r="E21" s="8" t="s">
        <v>100</v>
      </c>
      <c r="F21" s="8" t="s">
        <v>101</v>
      </c>
      <c r="G21" s="46">
        <v>23687883.329999998</v>
      </c>
      <c r="H21" s="46">
        <v>23687883.329999998</v>
      </c>
      <c r="I21" s="46">
        <v>22971952.129999999</v>
      </c>
      <c r="J21" s="46">
        <v>484912.27</v>
      </c>
      <c r="K21" s="46">
        <v>2871214.73</v>
      </c>
      <c r="L21" s="46">
        <v>5095281.51</v>
      </c>
      <c r="M21" s="46">
        <v>0</v>
      </c>
      <c r="N21" s="46">
        <v>254.92</v>
      </c>
      <c r="O21" s="46">
        <v>0</v>
      </c>
      <c r="P21" s="46">
        <v>1420498.08</v>
      </c>
      <c r="Q21" s="46">
        <v>0</v>
      </c>
      <c r="R21" s="46">
        <v>0</v>
      </c>
      <c r="S21" s="46">
        <v>8742099.4900000002</v>
      </c>
      <c r="T21" s="46">
        <v>2570888.31</v>
      </c>
      <c r="U21" s="46">
        <v>0</v>
      </c>
      <c r="V21" s="46">
        <v>0</v>
      </c>
      <c r="W21" s="46">
        <v>23233777.41</v>
      </c>
      <c r="X21" s="46">
        <v>-6622.82</v>
      </c>
      <c r="Y21" s="46">
        <v>23227154.59</v>
      </c>
      <c r="Z21" s="7">
        <v>0.12353295832872391</v>
      </c>
      <c r="AA21" s="7">
        <v>8.6900000000000005E-2</v>
      </c>
      <c r="AB21" s="46">
        <v>2017989.15</v>
      </c>
      <c r="AC21" s="46">
        <v>0</v>
      </c>
      <c r="AD21" s="46">
        <v>0</v>
      </c>
      <c r="AE21" s="46">
        <v>0</v>
      </c>
      <c r="AF21" s="46">
        <v>420.66</v>
      </c>
      <c r="AG21" s="46">
        <f t="shared" si="0"/>
        <v>420.66</v>
      </c>
      <c r="AH21" s="46">
        <v>792132.85</v>
      </c>
      <c r="AI21" s="46">
        <v>65625.600000000006</v>
      </c>
      <c r="AJ21" s="46">
        <v>264420.46999999997</v>
      </c>
      <c r="AK21" s="46">
        <v>0</v>
      </c>
      <c r="AL21" s="46">
        <v>201564.76</v>
      </c>
      <c r="AM21" s="46">
        <v>30974.3</v>
      </c>
      <c r="AN21" s="46">
        <v>205316.68</v>
      </c>
      <c r="AO21" s="46">
        <v>10974</v>
      </c>
      <c r="AP21" s="46">
        <v>0</v>
      </c>
      <c r="AQ21" s="46">
        <v>0</v>
      </c>
      <c r="AR21" s="46">
        <v>61992.93</v>
      </c>
      <c r="AS21" s="46">
        <v>24356.02</v>
      </c>
      <c r="AT21" s="46">
        <v>0</v>
      </c>
      <c r="AU21" s="46">
        <v>0</v>
      </c>
      <c r="AV21" s="46">
        <v>7257.48</v>
      </c>
      <c r="AW21" s="46">
        <v>0</v>
      </c>
      <c r="AX21" s="46">
        <v>1770798.98</v>
      </c>
      <c r="AY21" s="25">
        <f t="shared" si="1"/>
        <v>0</v>
      </c>
      <c r="AZ21" s="46">
        <v>800</v>
      </c>
      <c r="BA21" s="46">
        <v>190217</v>
      </c>
      <c r="BB21" s="46">
        <v>0</v>
      </c>
      <c r="BC21" s="46">
        <v>300226.77</v>
      </c>
      <c r="BD21" s="46">
        <v>0</v>
      </c>
      <c r="BE21" s="46">
        <v>0</v>
      </c>
      <c r="BF21" s="46">
        <v>0</v>
      </c>
      <c r="BG21" s="26">
        <f t="shared" si="2"/>
        <v>0</v>
      </c>
      <c r="BH21" s="46">
        <v>0</v>
      </c>
      <c r="BI21" s="46">
        <v>4477</v>
      </c>
      <c r="BJ21" s="46">
        <v>1549</v>
      </c>
      <c r="BK21" s="46">
        <v>-15</v>
      </c>
      <c r="BL21" s="46">
        <v>0</v>
      </c>
      <c r="BM21" s="46">
        <v>-55</v>
      </c>
      <c r="BN21" s="46">
        <v>-156</v>
      </c>
      <c r="BO21" s="46">
        <v>-128</v>
      </c>
      <c r="BP21" s="46">
        <v>-289</v>
      </c>
      <c r="BQ21" s="46">
        <v>0</v>
      </c>
      <c r="BR21" s="46">
        <v>-3</v>
      </c>
      <c r="BS21" s="46">
        <v>-866</v>
      </c>
      <c r="BT21" s="46">
        <v>-1</v>
      </c>
      <c r="BU21" s="46">
        <v>4513</v>
      </c>
      <c r="BV21" s="46">
        <v>19</v>
      </c>
      <c r="BW21" s="46">
        <v>143</v>
      </c>
      <c r="BX21" s="46">
        <v>92</v>
      </c>
      <c r="BY21" s="46">
        <v>568</v>
      </c>
      <c r="BZ21" s="46">
        <v>9</v>
      </c>
      <c r="CA21" s="46">
        <v>11</v>
      </c>
      <c r="CB21" s="46">
        <v>0</v>
      </c>
      <c r="CC21" s="46">
        <v>3</v>
      </c>
      <c r="CD21" s="46">
        <v>69</v>
      </c>
      <c r="CE21" s="46">
        <v>86</v>
      </c>
      <c r="CF21" s="46">
        <v>0</v>
      </c>
      <c r="CG21" s="46">
        <v>3</v>
      </c>
      <c r="CH21" s="46">
        <v>9</v>
      </c>
      <c r="CI21" s="46">
        <v>63</v>
      </c>
      <c r="CJ21" s="46">
        <v>193</v>
      </c>
      <c r="CK21" s="46">
        <v>6</v>
      </c>
    </row>
    <row r="22" spans="1:89" x14ac:dyDescent="0.25">
      <c r="A22" s="8">
        <v>2</v>
      </c>
      <c r="B22" s="8" t="s">
        <v>128</v>
      </c>
      <c r="C22" s="8" t="s">
        <v>129</v>
      </c>
      <c r="D22" s="8" t="s">
        <v>130</v>
      </c>
      <c r="E22" s="8" t="s">
        <v>131</v>
      </c>
      <c r="F22" s="9"/>
      <c r="G22" s="46">
        <v>11935442.18</v>
      </c>
      <c r="H22" s="46">
        <v>12052561.869999999</v>
      </c>
      <c r="I22" s="46">
        <v>10171278.83</v>
      </c>
      <c r="J22" s="46">
        <v>235235.7</v>
      </c>
      <c r="K22" s="46">
        <v>3285176.3</v>
      </c>
      <c r="L22" s="46">
        <v>1050095.27</v>
      </c>
      <c r="M22" s="46">
        <v>0</v>
      </c>
      <c r="N22" s="46">
        <v>4990</v>
      </c>
      <c r="O22" s="46">
        <v>0</v>
      </c>
      <c r="P22" s="46">
        <v>672209.43</v>
      </c>
      <c r="Q22" s="46">
        <v>0</v>
      </c>
      <c r="R22" s="46">
        <v>72545.929999999993</v>
      </c>
      <c r="S22" s="46">
        <v>3576830.88</v>
      </c>
      <c r="T22" s="46">
        <v>465592.76</v>
      </c>
      <c r="U22" s="46">
        <v>60625.64</v>
      </c>
      <c r="V22" s="46">
        <v>0</v>
      </c>
      <c r="W22" s="46">
        <v>10446847.029999999</v>
      </c>
      <c r="X22" s="46">
        <v>138766.5</v>
      </c>
      <c r="Y22" s="46">
        <v>10585613.529999999</v>
      </c>
      <c r="Z22" s="7">
        <v>0.17802704870700836</v>
      </c>
      <c r="AA22" s="7">
        <v>0.1</v>
      </c>
      <c r="AB22" s="46">
        <v>1044712.93</v>
      </c>
      <c r="AC22" s="46">
        <v>0</v>
      </c>
      <c r="AD22" s="46">
        <v>0</v>
      </c>
      <c r="AE22" s="46">
        <v>125.93</v>
      </c>
      <c r="AF22" s="46">
        <v>71.03</v>
      </c>
      <c r="AG22" s="46">
        <f t="shared" si="0"/>
        <v>196.96</v>
      </c>
      <c r="AH22" s="46">
        <v>477306.53</v>
      </c>
      <c r="AI22" s="46">
        <v>41292.61</v>
      </c>
      <c r="AJ22" s="46">
        <v>97563.43</v>
      </c>
      <c r="AK22" s="46">
        <v>0</v>
      </c>
      <c r="AL22" s="46">
        <v>88130.69</v>
      </c>
      <c r="AM22" s="46">
        <v>39937.199999999997</v>
      </c>
      <c r="AN22" s="46">
        <v>40262.5</v>
      </c>
      <c r="AO22" s="46">
        <v>10411</v>
      </c>
      <c r="AP22" s="46">
        <v>8700</v>
      </c>
      <c r="AQ22" s="46">
        <v>0</v>
      </c>
      <c r="AR22" s="46">
        <v>27825.65</v>
      </c>
      <c r="AS22" s="46">
        <v>5846.39</v>
      </c>
      <c r="AT22" s="46">
        <v>0</v>
      </c>
      <c r="AU22" s="46">
        <v>174.9</v>
      </c>
      <c r="AV22" s="46">
        <v>3046.44</v>
      </c>
      <c r="AW22" s="46">
        <v>0</v>
      </c>
      <c r="AX22" s="46">
        <v>890082.15</v>
      </c>
      <c r="AY22" s="25">
        <f t="shared" si="1"/>
        <v>0</v>
      </c>
      <c r="AZ22" s="46">
        <v>200</v>
      </c>
      <c r="BA22" s="46">
        <v>190217</v>
      </c>
      <c r="BB22" s="46">
        <v>0</v>
      </c>
      <c r="BC22" s="46">
        <v>34947.519999999997</v>
      </c>
      <c r="BD22" s="46">
        <v>0</v>
      </c>
      <c r="BE22" s="46">
        <v>0</v>
      </c>
      <c r="BF22" s="46">
        <v>0</v>
      </c>
      <c r="BG22" s="26">
        <f t="shared" si="2"/>
        <v>0</v>
      </c>
      <c r="BH22" s="46">
        <v>0</v>
      </c>
      <c r="BI22" s="46">
        <v>2185</v>
      </c>
      <c r="BJ22" s="46">
        <v>1222</v>
      </c>
      <c r="BK22" s="46">
        <v>0</v>
      </c>
      <c r="BL22" s="46">
        <v>0</v>
      </c>
      <c r="BM22" s="46">
        <v>-124</v>
      </c>
      <c r="BN22" s="46">
        <v>-105</v>
      </c>
      <c r="BO22" s="46">
        <v>-691</v>
      </c>
      <c r="BP22" s="46">
        <v>-262</v>
      </c>
      <c r="BQ22" s="46">
        <v>0</v>
      </c>
      <c r="BR22" s="46">
        <v>-628</v>
      </c>
      <c r="BS22" s="46">
        <v>-98</v>
      </c>
      <c r="BT22" s="46">
        <v>0</v>
      </c>
      <c r="BU22" s="46">
        <v>1499</v>
      </c>
      <c r="BV22" s="46">
        <v>1</v>
      </c>
      <c r="BW22" s="46">
        <v>62</v>
      </c>
      <c r="BX22" s="46">
        <v>3</v>
      </c>
      <c r="BY22" s="46">
        <v>10</v>
      </c>
      <c r="BZ22" s="46">
        <v>0</v>
      </c>
      <c r="CA22" s="46">
        <v>23</v>
      </c>
      <c r="CB22" s="46">
        <v>7</v>
      </c>
      <c r="CC22" s="46">
        <v>7</v>
      </c>
      <c r="CD22" s="46">
        <v>54</v>
      </c>
      <c r="CE22" s="46">
        <v>15</v>
      </c>
      <c r="CF22" s="46">
        <v>22</v>
      </c>
      <c r="CG22" s="46">
        <v>36</v>
      </c>
      <c r="CH22" s="46">
        <v>22</v>
      </c>
      <c r="CI22" s="46">
        <v>107</v>
      </c>
      <c r="CJ22" s="46">
        <v>46</v>
      </c>
      <c r="CK22" s="46">
        <v>51</v>
      </c>
    </row>
    <row r="23" spans="1:89" x14ac:dyDescent="0.25">
      <c r="A23" s="8">
        <v>3</v>
      </c>
      <c r="B23" s="8" t="s">
        <v>132</v>
      </c>
      <c r="C23" s="8" t="s">
        <v>133</v>
      </c>
      <c r="D23" s="8" t="s">
        <v>134</v>
      </c>
      <c r="E23" s="8" t="s">
        <v>135</v>
      </c>
      <c r="F23" s="9"/>
      <c r="G23" s="46">
        <v>32446612.300000001</v>
      </c>
      <c r="H23" s="46">
        <v>32447189.719999999</v>
      </c>
      <c r="I23" s="46">
        <v>31027076.550000001</v>
      </c>
      <c r="J23" s="46">
        <v>165009.97</v>
      </c>
      <c r="K23" s="46">
        <v>6057158.71</v>
      </c>
      <c r="L23" s="46">
        <v>4920047.18</v>
      </c>
      <c r="M23" s="46">
        <v>785</v>
      </c>
      <c r="N23" s="46">
        <v>-537</v>
      </c>
      <c r="O23" s="46">
        <v>117269.3</v>
      </c>
      <c r="P23" s="46">
        <v>1676777.62</v>
      </c>
      <c r="Q23" s="46">
        <v>0</v>
      </c>
      <c r="R23" s="46">
        <v>19636.689999999999</v>
      </c>
      <c r="S23" s="46">
        <v>8460479.5299999993</v>
      </c>
      <c r="T23" s="46">
        <v>6137107.2199999997</v>
      </c>
      <c r="U23" s="46">
        <v>0</v>
      </c>
      <c r="V23" s="46">
        <v>0</v>
      </c>
      <c r="W23" s="46">
        <v>30622249.690000001</v>
      </c>
      <c r="X23" s="46">
        <v>504065.01</v>
      </c>
      <c r="Y23" s="46">
        <v>31126314.699999999</v>
      </c>
      <c r="Z23" s="7">
        <v>0.16574591398239136</v>
      </c>
      <c r="AA23" s="7">
        <v>8.4000000000000005E-2</v>
      </c>
      <c r="AB23" s="46">
        <v>2572077.0099999998</v>
      </c>
      <c r="AC23" s="46">
        <v>0</v>
      </c>
      <c r="AD23" s="46">
        <v>0</v>
      </c>
      <c r="AE23" s="46">
        <v>577.41999999999996</v>
      </c>
      <c r="AF23" s="46">
        <v>735.13</v>
      </c>
      <c r="AG23" s="46">
        <f t="shared" si="0"/>
        <v>1312.55</v>
      </c>
      <c r="AH23" s="46">
        <v>1353092.03</v>
      </c>
      <c r="AI23" s="46">
        <v>114279.77</v>
      </c>
      <c r="AJ23" s="46">
        <v>259839.24</v>
      </c>
      <c r="AK23" s="46">
        <v>0</v>
      </c>
      <c r="AL23" s="46">
        <v>299394.15000000002</v>
      </c>
      <c r="AM23" s="46">
        <v>6203.63</v>
      </c>
      <c r="AN23" s="46">
        <v>94307.83</v>
      </c>
      <c r="AO23" s="46">
        <v>10600</v>
      </c>
      <c r="AP23" s="46">
        <v>2234.15</v>
      </c>
      <c r="AQ23" s="46">
        <v>0</v>
      </c>
      <c r="AR23" s="46">
        <v>102977.55</v>
      </c>
      <c r="AS23" s="46">
        <v>27028.16</v>
      </c>
      <c r="AT23" s="46">
        <v>3665.93</v>
      </c>
      <c r="AU23" s="46">
        <v>19889.29</v>
      </c>
      <c r="AV23" s="46">
        <v>50195.07</v>
      </c>
      <c r="AW23" s="46">
        <v>0</v>
      </c>
      <c r="AX23" s="46">
        <v>2490802.29</v>
      </c>
      <c r="AY23" s="25">
        <f t="shared" si="1"/>
        <v>0</v>
      </c>
      <c r="AZ23" s="46">
        <v>986.57</v>
      </c>
      <c r="BA23" s="46">
        <v>190217</v>
      </c>
      <c r="BB23" s="46">
        <v>0</v>
      </c>
      <c r="BC23" s="46">
        <v>382816.2</v>
      </c>
      <c r="BD23" s="46">
        <v>0</v>
      </c>
      <c r="BE23" s="46">
        <v>0</v>
      </c>
      <c r="BF23" s="46">
        <v>0</v>
      </c>
      <c r="BG23" s="26">
        <f t="shared" si="2"/>
        <v>0</v>
      </c>
      <c r="BH23" s="46">
        <v>0</v>
      </c>
      <c r="BI23" s="46">
        <v>7610</v>
      </c>
      <c r="BJ23" s="46">
        <v>3004</v>
      </c>
      <c r="BK23" s="46">
        <v>265</v>
      </c>
      <c r="BL23" s="46">
        <v>-81</v>
      </c>
      <c r="BM23" s="46">
        <v>-108</v>
      </c>
      <c r="BN23" s="46">
        <v>-265</v>
      </c>
      <c r="BO23" s="46">
        <v>-756</v>
      </c>
      <c r="BP23" s="46">
        <v>-925</v>
      </c>
      <c r="BQ23" s="46">
        <v>0</v>
      </c>
      <c r="BR23" s="46">
        <v>173</v>
      </c>
      <c r="BS23" s="46">
        <v>-1229</v>
      </c>
      <c r="BT23" s="46">
        <v>-5</v>
      </c>
      <c r="BU23" s="46">
        <v>7683</v>
      </c>
      <c r="BV23" s="46">
        <v>17</v>
      </c>
      <c r="BW23" s="46">
        <v>227</v>
      </c>
      <c r="BX23" s="46">
        <v>90</v>
      </c>
      <c r="BY23" s="46">
        <v>517</v>
      </c>
      <c r="BZ23" s="46">
        <v>253</v>
      </c>
      <c r="CA23" s="46">
        <v>135</v>
      </c>
      <c r="CB23" s="46">
        <v>0</v>
      </c>
      <c r="CC23" s="46">
        <v>5</v>
      </c>
      <c r="CD23" s="46">
        <v>37</v>
      </c>
      <c r="CE23" s="46">
        <v>212</v>
      </c>
      <c r="CF23" s="46">
        <v>6</v>
      </c>
      <c r="CG23" s="46">
        <v>10</v>
      </c>
      <c r="CH23" s="46">
        <v>20</v>
      </c>
      <c r="CI23" s="46">
        <v>76</v>
      </c>
      <c r="CJ23" s="46">
        <v>732</v>
      </c>
      <c r="CK23" s="46">
        <v>61</v>
      </c>
    </row>
    <row r="24" spans="1:89" x14ac:dyDescent="0.25">
      <c r="A24" s="8">
        <v>3</v>
      </c>
      <c r="B24" s="8" t="s">
        <v>136</v>
      </c>
      <c r="C24" s="8" t="s">
        <v>137</v>
      </c>
      <c r="D24" s="8" t="s">
        <v>138</v>
      </c>
      <c r="E24" s="8" t="s">
        <v>139</v>
      </c>
      <c r="F24" s="8" t="s">
        <v>140</v>
      </c>
      <c r="G24" s="46">
        <v>33456842.149999999</v>
      </c>
      <c r="H24" s="46">
        <v>33539287.539999999</v>
      </c>
      <c r="I24" s="46">
        <v>32320247.359999999</v>
      </c>
      <c r="J24" s="46">
        <v>27471.119999999999</v>
      </c>
      <c r="K24" s="46">
        <v>5572657.1399999997</v>
      </c>
      <c r="L24" s="46">
        <v>5140713.26</v>
      </c>
      <c r="M24" s="46">
        <v>0</v>
      </c>
      <c r="N24" s="46">
        <v>0</v>
      </c>
      <c r="O24" s="46">
        <v>0</v>
      </c>
      <c r="P24" s="46">
        <v>2912306.58</v>
      </c>
      <c r="Q24" s="46">
        <v>0</v>
      </c>
      <c r="R24" s="46">
        <v>0</v>
      </c>
      <c r="S24" s="46">
        <v>12844320.949999999</v>
      </c>
      <c r="T24" s="46">
        <v>5918960.4100000001</v>
      </c>
      <c r="U24" s="46">
        <v>0</v>
      </c>
      <c r="V24" s="46">
        <v>0</v>
      </c>
      <c r="W24" s="46">
        <v>34164993.100000001</v>
      </c>
      <c r="X24" s="46">
        <v>74720.66</v>
      </c>
      <c r="Y24" s="46">
        <v>34239713.759999998</v>
      </c>
      <c r="Z24" s="7">
        <v>0.22450049221515656</v>
      </c>
      <c r="AA24" s="7">
        <v>5.0999999999999997E-2</v>
      </c>
      <c r="AB24" s="46">
        <v>1742196.31</v>
      </c>
      <c r="AC24" s="46">
        <v>0</v>
      </c>
      <c r="AD24" s="46">
        <v>0</v>
      </c>
      <c r="AE24" s="46">
        <v>84147.97</v>
      </c>
      <c r="AF24" s="46">
        <v>84.4</v>
      </c>
      <c r="AG24" s="46">
        <f t="shared" si="0"/>
        <v>84232.37</v>
      </c>
      <c r="AH24" s="46">
        <v>888598.89</v>
      </c>
      <c r="AI24" s="46">
        <v>70880.62</v>
      </c>
      <c r="AJ24" s="46">
        <v>212879.43</v>
      </c>
      <c r="AK24" s="46">
        <v>0</v>
      </c>
      <c r="AL24" s="46">
        <v>139851.87</v>
      </c>
      <c r="AM24" s="46">
        <v>2597.85</v>
      </c>
      <c r="AN24" s="46">
        <v>123745.66</v>
      </c>
      <c r="AO24" s="46">
        <v>10800</v>
      </c>
      <c r="AP24" s="46">
        <v>0</v>
      </c>
      <c r="AQ24" s="46">
        <v>0</v>
      </c>
      <c r="AR24" s="46">
        <v>68558.210000000006</v>
      </c>
      <c r="AS24" s="46">
        <v>17379.09</v>
      </c>
      <c r="AT24" s="46">
        <v>0</v>
      </c>
      <c r="AU24" s="46">
        <v>0</v>
      </c>
      <c r="AV24" s="46">
        <v>24153.87</v>
      </c>
      <c r="AW24" s="46">
        <v>0</v>
      </c>
      <c r="AX24" s="46">
        <v>1698221.69</v>
      </c>
      <c r="AY24" s="25">
        <f t="shared" si="1"/>
        <v>0</v>
      </c>
      <c r="AZ24" s="46">
        <v>0</v>
      </c>
      <c r="BA24" s="46">
        <v>190217</v>
      </c>
      <c r="BB24" s="46">
        <v>0</v>
      </c>
      <c r="BC24" s="46">
        <v>171460.75</v>
      </c>
      <c r="BD24" s="46">
        <v>0</v>
      </c>
      <c r="BE24" s="46">
        <v>0</v>
      </c>
      <c r="BF24" s="46">
        <v>0</v>
      </c>
      <c r="BG24" s="26">
        <f t="shared" si="2"/>
        <v>0</v>
      </c>
      <c r="BH24" s="46">
        <v>0</v>
      </c>
      <c r="BI24" s="46">
        <v>7884</v>
      </c>
      <c r="BJ24" s="46">
        <v>2885</v>
      </c>
      <c r="BK24" s="46">
        <v>0</v>
      </c>
      <c r="BL24" s="46">
        <v>-311</v>
      </c>
      <c r="BM24" s="46">
        <v>-131</v>
      </c>
      <c r="BN24" s="46">
        <v>-286</v>
      </c>
      <c r="BO24" s="46">
        <v>-490</v>
      </c>
      <c r="BP24" s="46">
        <v>-691</v>
      </c>
      <c r="BQ24" s="46">
        <v>96</v>
      </c>
      <c r="BR24" s="46">
        <v>24</v>
      </c>
      <c r="BS24" s="46">
        <v>-1185</v>
      </c>
      <c r="BT24" s="46">
        <v>-4</v>
      </c>
      <c r="BU24" s="46">
        <v>7791</v>
      </c>
      <c r="BV24" s="46">
        <v>27</v>
      </c>
      <c r="BW24" s="46">
        <v>174</v>
      </c>
      <c r="BX24" s="46">
        <v>106</v>
      </c>
      <c r="BY24" s="46">
        <v>863</v>
      </c>
      <c r="BZ24" s="46">
        <v>131</v>
      </c>
      <c r="CA24" s="46">
        <v>15</v>
      </c>
      <c r="CB24" s="46">
        <v>3</v>
      </c>
      <c r="CC24" s="46">
        <v>7</v>
      </c>
      <c r="CD24" s="46">
        <v>79</v>
      </c>
      <c r="CE24" s="46">
        <v>198</v>
      </c>
      <c r="CF24" s="46">
        <v>7</v>
      </c>
      <c r="CG24" s="46">
        <v>19</v>
      </c>
      <c r="CH24" s="46">
        <v>20</v>
      </c>
      <c r="CI24" s="46">
        <v>104</v>
      </c>
      <c r="CJ24" s="46">
        <v>516</v>
      </c>
      <c r="CK24" s="46">
        <v>34</v>
      </c>
    </row>
    <row r="25" spans="1:89" x14ac:dyDescent="0.25">
      <c r="A25" s="8">
        <v>3</v>
      </c>
      <c r="B25" s="8" t="s">
        <v>595</v>
      </c>
      <c r="C25" s="8" t="s">
        <v>141</v>
      </c>
      <c r="D25" s="8" t="s">
        <v>142</v>
      </c>
      <c r="E25" s="8" t="s">
        <v>135</v>
      </c>
      <c r="F25" s="9"/>
      <c r="G25" s="46">
        <v>21913355.670000002</v>
      </c>
      <c r="H25" s="46">
        <v>21913556</v>
      </c>
      <c r="I25" s="46">
        <f xml:space="preserve"> 21913355.67-1025044.38</f>
        <v>20888311.290000003</v>
      </c>
      <c r="J25" s="46">
        <v>0</v>
      </c>
      <c r="K25" s="46">
        <v>4644721.96</v>
      </c>
      <c r="L25" s="46">
        <v>1931611.35</v>
      </c>
      <c r="M25" s="46">
        <v>0</v>
      </c>
      <c r="N25" s="46">
        <v>3237.8</v>
      </c>
      <c r="O25" s="46">
        <v>0</v>
      </c>
      <c r="P25" s="46">
        <v>1325742.99</v>
      </c>
      <c r="Q25" s="46">
        <v>0</v>
      </c>
      <c r="R25" s="46">
        <v>0</v>
      </c>
      <c r="S25" s="46">
        <v>7107204.46</v>
      </c>
      <c r="T25" s="46">
        <v>2691761.37</v>
      </c>
      <c r="U25" s="46">
        <v>0</v>
      </c>
      <c r="V25" s="46">
        <v>9535.2199999999993</v>
      </c>
      <c r="W25" s="46">
        <v>19410165.969999999</v>
      </c>
      <c r="X25" s="46">
        <v>292897.65000000002</v>
      </c>
      <c r="Y25" s="46">
        <v>19703063.620000001</v>
      </c>
      <c r="Z25" s="7">
        <v>0.15863753855228424</v>
      </c>
      <c r="AA25" s="7">
        <v>8.7800000000000003E-2</v>
      </c>
      <c r="AB25" s="46">
        <v>1703827.26</v>
      </c>
      <c r="AC25" s="46">
        <v>0</v>
      </c>
      <c r="AD25" s="46">
        <v>0</v>
      </c>
      <c r="AE25" s="46">
        <v>0</v>
      </c>
      <c r="AF25" s="46">
        <v>0</v>
      </c>
      <c r="AG25" s="46">
        <f t="shared" si="0"/>
        <v>0</v>
      </c>
      <c r="AH25" s="46">
        <v>900731.88</v>
      </c>
      <c r="AI25" s="46">
        <v>77648.7</v>
      </c>
      <c r="AJ25" s="46">
        <v>122748.05</v>
      </c>
      <c r="AK25" s="46">
        <v>0</v>
      </c>
      <c r="AL25" s="46">
        <v>185523.26</v>
      </c>
      <c r="AM25" s="46">
        <v>3509.93</v>
      </c>
      <c r="AN25" s="46">
        <v>49000.959999999999</v>
      </c>
      <c r="AO25" s="46">
        <v>9400</v>
      </c>
      <c r="AP25" s="46">
        <v>4275</v>
      </c>
      <c r="AQ25" s="46">
        <v>0</v>
      </c>
      <c r="AR25" s="59">
        <f xml:space="preserve"> 13631.04+21702.24+19285.69</f>
        <v>54618.97</v>
      </c>
      <c r="AS25" s="46">
        <v>11984.55</v>
      </c>
      <c r="AT25" s="46">
        <v>0</v>
      </c>
      <c r="AU25" s="46">
        <v>12154.32</v>
      </c>
      <c r="AV25" s="46">
        <v>2210.98</v>
      </c>
      <c r="AW25" s="46">
        <v>0</v>
      </c>
      <c r="AX25" s="46">
        <v>1519203.94</v>
      </c>
      <c r="AY25" s="25">
        <f t="shared" si="1"/>
        <v>0</v>
      </c>
      <c r="AZ25" s="46">
        <v>0</v>
      </c>
      <c r="BA25" s="46">
        <v>190217</v>
      </c>
      <c r="BB25" s="46">
        <v>0</v>
      </c>
      <c r="BC25" s="46">
        <v>275561.45</v>
      </c>
      <c r="BD25" s="46">
        <v>0</v>
      </c>
      <c r="BE25" s="46">
        <v>0</v>
      </c>
      <c r="BF25" s="46">
        <v>0</v>
      </c>
      <c r="BG25" s="26">
        <f t="shared" si="2"/>
        <v>0</v>
      </c>
      <c r="BH25" s="46">
        <v>0</v>
      </c>
      <c r="BI25" s="46">
        <v>4184</v>
      </c>
      <c r="BJ25" s="46">
        <v>2080</v>
      </c>
      <c r="BK25" s="46">
        <v>166</v>
      </c>
      <c r="BL25" s="46">
        <v>-107</v>
      </c>
      <c r="BM25" s="46">
        <v>-180</v>
      </c>
      <c r="BN25" s="46">
        <v>-194</v>
      </c>
      <c r="BO25" s="46">
        <v>-684</v>
      </c>
      <c r="BP25" s="46">
        <v>-677</v>
      </c>
      <c r="BQ25" s="46">
        <v>0</v>
      </c>
      <c r="BR25" s="46">
        <v>-21</v>
      </c>
      <c r="BS25" s="46">
        <v>-716</v>
      </c>
      <c r="BT25" s="46">
        <v>-4</v>
      </c>
      <c r="BU25" s="46">
        <v>3847</v>
      </c>
      <c r="BV25" s="46">
        <v>9</v>
      </c>
      <c r="BW25" s="46">
        <v>228</v>
      </c>
      <c r="BX25" s="46">
        <v>52</v>
      </c>
      <c r="BY25" s="46">
        <v>393</v>
      </c>
      <c r="BZ25" s="46">
        <v>7</v>
      </c>
      <c r="CA25" s="46">
        <v>36</v>
      </c>
      <c r="CB25" s="46">
        <v>1</v>
      </c>
      <c r="CC25" s="46">
        <v>2</v>
      </c>
      <c r="CD25" s="46">
        <v>48</v>
      </c>
      <c r="CE25" s="46">
        <v>133</v>
      </c>
      <c r="CF25" s="46">
        <v>4</v>
      </c>
      <c r="CG25" s="46">
        <v>21</v>
      </c>
      <c r="CH25" s="46">
        <v>28</v>
      </c>
      <c r="CI25" s="46">
        <v>117</v>
      </c>
      <c r="CJ25" s="46">
        <v>573</v>
      </c>
      <c r="CK25" s="46">
        <v>38</v>
      </c>
    </row>
    <row r="26" spans="1:89" x14ac:dyDescent="0.25">
      <c r="A26" s="8">
        <v>3</v>
      </c>
      <c r="B26" s="8" t="s">
        <v>143</v>
      </c>
      <c r="C26" s="8" t="s">
        <v>108</v>
      </c>
      <c r="D26" s="8" t="s">
        <v>144</v>
      </c>
      <c r="E26" s="8" t="s">
        <v>145</v>
      </c>
      <c r="F26" s="9"/>
      <c r="G26" s="46">
        <v>12528754.439999999</v>
      </c>
      <c r="H26" s="46">
        <v>12528754.439999999</v>
      </c>
      <c r="I26" s="46">
        <v>12056421.059999999</v>
      </c>
      <c r="J26" s="46">
        <v>11960.88</v>
      </c>
      <c r="K26" s="46">
        <v>1984717.95</v>
      </c>
      <c r="L26" s="46">
        <v>4214736.5</v>
      </c>
      <c r="M26" s="46">
        <v>0</v>
      </c>
      <c r="N26" s="46">
        <v>0</v>
      </c>
      <c r="O26" s="46">
        <v>0</v>
      </c>
      <c r="P26" s="46">
        <v>940698.65</v>
      </c>
      <c r="Q26" s="46">
        <v>0</v>
      </c>
      <c r="R26" s="46">
        <v>0</v>
      </c>
      <c r="S26" s="46">
        <v>3042869.61</v>
      </c>
      <c r="T26" s="46">
        <v>1343581.56</v>
      </c>
      <c r="U26" s="46">
        <v>0</v>
      </c>
      <c r="V26" s="46">
        <v>0</v>
      </c>
      <c r="W26" s="46">
        <v>12407231.68</v>
      </c>
      <c r="X26" s="46">
        <v>1101</v>
      </c>
      <c r="Y26" s="46">
        <v>12408332.68</v>
      </c>
      <c r="Z26" s="7">
        <v>0.11946578323841095</v>
      </c>
      <c r="AA26" s="7">
        <v>7.0000000000000007E-2</v>
      </c>
      <c r="AB26" s="46">
        <v>868666.53</v>
      </c>
      <c r="AC26" s="46">
        <v>0</v>
      </c>
      <c r="AD26" s="46">
        <v>0</v>
      </c>
      <c r="AE26" s="46">
        <v>0</v>
      </c>
      <c r="AF26" s="46">
        <v>0</v>
      </c>
      <c r="AG26" s="46">
        <f t="shared" si="0"/>
        <v>0</v>
      </c>
      <c r="AH26" s="46">
        <v>342896.48</v>
      </c>
      <c r="AI26" s="46">
        <v>26880.13</v>
      </c>
      <c r="AJ26" s="46">
        <v>75824</v>
      </c>
      <c r="AK26" s="46">
        <v>0</v>
      </c>
      <c r="AL26" s="46">
        <v>83395.23</v>
      </c>
      <c r="AM26" s="46">
        <v>32015.14</v>
      </c>
      <c r="AN26" s="46">
        <v>58166.13</v>
      </c>
      <c r="AO26" s="46">
        <v>8300</v>
      </c>
      <c r="AP26" s="46">
        <v>1883.33</v>
      </c>
      <c r="AQ26" s="46">
        <v>0</v>
      </c>
      <c r="AR26" s="46">
        <v>36685.599999999999</v>
      </c>
      <c r="AS26" s="46">
        <v>9047.7900000000009</v>
      </c>
      <c r="AT26" s="46">
        <v>0</v>
      </c>
      <c r="AU26" s="46">
        <v>1979.9</v>
      </c>
      <c r="AV26" s="46">
        <v>1764</v>
      </c>
      <c r="AW26" s="46">
        <v>0</v>
      </c>
      <c r="AX26" s="46">
        <v>725907.82</v>
      </c>
      <c r="AY26" s="25">
        <f t="shared" si="1"/>
        <v>0</v>
      </c>
      <c r="AZ26" s="46">
        <v>0</v>
      </c>
      <c r="BA26" s="46">
        <v>190217.33</v>
      </c>
      <c r="BB26" s="46">
        <v>0.33</v>
      </c>
      <c r="BC26" s="46">
        <v>104711.38</v>
      </c>
      <c r="BD26" s="46">
        <v>0</v>
      </c>
      <c r="BE26" s="46">
        <v>0</v>
      </c>
      <c r="BF26" s="46">
        <v>0</v>
      </c>
      <c r="BG26" s="26">
        <f t="shared" si="2"/>
        <v>0</v>
      </c>
      <c r="BH26" s="46">
        <v>0</v>
      </c>
      <c r="BI26" s="46">
        <v>2417</v>
      </c>
      <c r="BJ26" s="46">
        <v>798</v>
      </c>
      <c r="BK26" s="46">
        <v>76</v>
      </c>
      <c r="BL26" s="46">
        <v>-83</v>
      </c>
      <c r="BM26" s="46">
        <v>-31</v>
      </c>
      <c r="BN26" s="46">
        <v>-53</v>
      </c>
      <c r="BO26" s="46">
        <v>-184</v>
      </c>
      <c r="BP26" s="46">
        <v>-217</v>
      </c>
      <c r="BQ26" s="46">
        <v>19</v>
      </c>
      <c r="BR26" s="46">
        <v>-54</v>
      </c>
      <c r="BS26" s="46">
        <v>-376</v>
      </c>
      <c r="BT26" s="46">
        <v>-2</v>
      </c>
      <c r="BU26" s="46">
        <v>2310</v>
      </c>
      <c r="BV26" s="46">
        <v>10</v>
      </c>
      <c r="BW26" s="46">
        <v>89</v>
      </c>
      <c r="BX26" s="46">
        <v>44</v>
      </c>
      <c r="BY26" s="46">
        <v>216</v>
      </c>
      <c r="BZ26" s="46">
        <v>18</v>
      </c>
      <c r="CA26" s="46">
        <v>9</v>
      </c>
      <c r="CB26" s="46">
        <v>1</v>
      </c>
      <c r="CC26" s="46">
        <v>2</v>
      </c>
      <c r="CD26" s="46">
        <v>11</v>
      </c>
      <c r="CE26" s="46">
        <v>39</v>
      </c>
      <c r="CF26" s="46">
        <v>0</v>
      </c>
      <c r="CG26" s="46">
        <v>4</v>
      </c>
      <c r="CH26" s="46">
        <v>8</v>
      </c>
      <c r="CI26" s="46">
        <v>39</v>
      </c>
      <c r="CJ26" s="46">
        <v>155</v>
      </c>
      <c r="CK26" s="46">
        <v>11</v>
      </c>
    </row>
    <row r="27" spans="1:89" x14ac:dyDescent="0.25">
      <c r="A27" s="8">
        <v>3</v>
      </c>
      <c r="B27" s="8" t="s">
        <v>146</v>
      </c>
      <c r="C27" s="8" t="s">
        <v>147</v>
      </c>
      <c r="D27" s="8" t="s">
        <v>148</v>
      </c>
      <c r="E27" s="8" t="s">
        <v>139</v>
      </c>
      <c r="F27" s="8" t="s">
        <v>105</v>
      </c>
      <c r="G27" s="46">
        <v>25353751.829999998</v>
      </c>
      <c r="H27" s="46">
        <v>25359785.850000001</v>
      </c>
      <c r="I27" s="46">
        <v>23165245.379999999</v>
      </c>
      <c r="J27" s="46">
        <v>0</v>
      </c>
      <c r="K27" s="46">
        <v>7326186.7400000002</v>
      </c>
      <c r="L27" s="46">
        <v>4027487.17</v>
      </c>
      <c r="M27" s="46">
        <v>0</v>
      </c>
      <c r="N27" s="46">
        <v>0</v>
      </c>
      <c r="O27" s="46">
        <v>0</v>
      </c>
      <c r="P27" s="46">
        <v>2060102.19</v>
      </c>
      <c r="Q27" s="46">
        <v>0</v>
      </c>
      <c r="R27" s="46">
        <v>201504.03</v>
      </c>
      <c r="S27" s="46">
        <v>6417867.4400000004</v>
      </c>
      <c r="T27" s="46">
        <v>2105243.5299999998</v>
      </c>
      <c r="U27" s="46">
        <v>0</v>
      </c>
      <c r="V27" s="46">
        <v>0</v>
      </c>
      <c r="W27" s="46">
        <v>24213937.41</v>
      </c>
      <c r="X27" s="46">
        <v>211865.3</v>
      </c>
      <c r="Y27" s="46">
        <v>24425802.710000001</v>
      </c>
      <c r="Z27" s="7">
        <v>0.2001781165599823</v>
      </c>
      <c r="AA27" s="7">
        <v>9.4E-2</v>
      </c>
      <c r="AB27" s="46">
        <v>2277050.34</v>
      </c>
      <c r="AC27" s="46">
        <v>0</v>
      </c>
      <c r="AD27" s="46">
        <v>0</v>
      </c>
      <c r="AE27" s="46">
        <v>6034.02</v>
      </c>
      <c r="AF27" s="46">
        <v>0</v>
      </c>
      <c r="AG27" s="46">
        <f t="shared" si="0"/>
        <v>6034.02</v>
      </c>
      <c r="AH27" s="46">
        <v>1256167.73</v>
      </c>
      <c r="AI27" s="46">
        <v>102567.13</v>
      </c>
      <c r="AJ27" s="46">
        <v>284596.11</v>
      </c>
      <c r="AK27" s="46">
        <v>0</v>
      </c>
      <c r="AL27" s="46">
        <v>235123.04</v>
      </c>
      <c r="AM27" s="46">
        <v>5695.16</v>
      </c>
      <c r="AN27" s="46">
        <v>103095.51</v>
      </c>
      <c r="AO27" s="46">
        <v>10400</v>
      </c>
      <c r="AP27" s="46">
        <v>3895.49</v>
      </c>
      <c r="AQ27" s="46">
        <v>28884.75</v>
      </c>
      <c r="AR27" s="46">
        <v>49637.01</v>
      </c>
      <c r="AS27" s="46">
        <v>3665.61</v>
      </c>
      <c r="AT27" s="46">
        <v>0</v>
      </c>
      <c r="AU27" s="46">
        <v>16621.75</v>
      </c>
      <c r="AV27" s="46">
        <v>9807.61</v>
      </c>
      <c r="AW27" s="46">
        <v>0</v>
      </c>
      <c r="AX27" s="46">
        <v>2194928.16</v>
      </c>
      <c r="AY27" s="25">
        <f t="shared" si="1"/>
        <v>0</v>
      </c>
      <c r="AZ27" s="46">
        <v>0</v>
      </c>
      <c r="BA27" s="46">
        <v>190368.67</v>
      </c>
      <c r="BB27" s="46">
        <v>151.66999999999999</v>
      </c>
      <c r="BC27" s="46">
        <v>127740.12</v>
      </c>
      <c r="BD27" s="46">
        <v>0</v>
      </c>
      <c r="BE27" s="46">
        <v>0</v>
      </c>
      <c r="BF27" s="46">
        <v>0</v>
      </c>
      <c r="BG27" s="26">
        <f t="shared" si="2"/>
        <v>0</v>
      </c>
      <c r="BH27" s="46">
        <v>0</v>
      </c>
      <c r="BI27" s="46">
        <v>6422</v>
      </c>
      <c r="BJ27" s="46">
        <v>2457</v>
      </c>
      <c r="BK27" s="46">
        <v>7</v>
      </c>
      <c r="BL27" s="46">
        <v>-140</v>
      </c>
      <c r="BM27" s="46">
        <v>-129</v>
      </c>
      <c r="BN27" s="46">
        <v>-57</v>
      </c>
      <c r="BO27" s="46">
        <v>-1377</v>
      </c>
      <c r="BP27" s="46">
        <v>-849</v>
      </c>
      <c r="BQ27" s="46">
        <v>0</v>
      </c>
      <c r="BR27" s="46">
        <v>261</v>
      </c>
      <c r="BS27" s="46">
        <v>-838</v>
      </c>
      <c r="BT27" s="46">
        <v>-2</v>
      </c>
      <c r="BU27" s="46">
        <v>5755</v>
      </c>
      <c r="BV27" s="46">
        <v>36</v>
      </c>
      <c r="BW27" s="46">
        <v>157</v>
      </c>
      <c r="BX27" s="46">
        <v>63</v>
      </c>
      <c r="BY27" s="46">
        <v>432</v>
      </c>
      <c r="BZ27" s="46">
        <v>177</v>
      </c>
      <c r="CA27" s="46">
        <v>15</v>
      </c>
      <c r="CB27" s="46">
        <v>3</v>
      </c>
      <c r="CC27" s="46">
        <v>0</v>
      </c>
      <c r="CD27" s="46">
        <v>13</v>
      </c>
      <c r="CE27" s="46">
        <v>44</v>
      </c>
      <c r="CF27" s="46">
        <v>0</v>
      </c>
      <c r="CG27" s="46">
        <v>19</v>
      </c>
      <c r="CH27" s="46">
        <v>29</v>
      </c>
      <c r="CI27" s="46">
        <v>98</v>
      </c>
      <c r="CJ27" s="46">
        <v>603</v>
      </c>
      <c r="CK27" s="46">
        <v>17</v>
      </c>
    </row>
    <row r="28" spans="1:89" x14ac:dyDescent="0.25">
      <c r="A28" s="8">
        <v>3</v>
      </c>
      <c r="B28" s="8" t="s">
        <v>149</v>
      </c>
      <c r="C28" s="8" t="s">
        <v>150</v>
      </c>
      <c r="D28" s="8" t="s">
        <v>151</v>
      </c>
      <c r="E28" s="8" t="s">
        <v>139</v>
      </c>
      <c r="F28" s="8" t="s">
        <v>105</v>
      </c>
      <c r="G28" s="46">
        <v>15367180.859999999</v>
      </c>
      <c r="H28" s="46">
        <v>15367602.98</v>
      </c>
      <c r="I28" s="46">
        <v>14446778.960000001</v>
      </c>
      <c r="J28" s="46">
        <v>0</v>
      </c>
      <c r="K28" s="46">
        <v>4365943</v>
      </c>
      <c r="L28" s="46">
        <v>2524551.2000000002</v>
      </c>
      <c r="M28" s="46">
        <v>0</v>
      </c>
      <c r="N28" s="46">
        <v>0</v>
      </c>
      <c r="O28" s="46">
        <v>0</v>
      </c>
      <c r="P28" s="46">
        <v>1015248.79</v>
      </c>
      <c r="Q28" s="46">
        <v>0</v>
      </c>
      <c r="R28" s="46">
        <v>0</v>
      </c>
      <c r="S28" s="46">
        <v>3763710.93</v>
      </c>
      <c r="T28" s="46">
        <v>1179465.96</v>
      </c>
      <c r="U28" s="46">
        <v>0</v>
      </c>
      <c r="V28" s="46">
        <v>12071.71</v>
      </c>
      <c r="W28" s="46">
        <v>14276757.5</v>
      </c>
      <c r="X28" s="46">
        <v>171721.60000000001</v>
      </c>
      <c r="Y28" s="46">
        <v>14448479.1</v>
      </c>
      <c r="Z28" s="7">
        <v>0.17474226653575897</v>
      </c>
      <c r="AA28" s="7">
        <v>0.1</v>
      </c>
      <c r="AB28" s="46">
        <v>1427837.62</v>
      </c>
      <c r="AC28" s="46">
        <v>0</v>
      </c>
      <c r="AD28" s="46">
        <v>0</v>
      </c>
      <c r="AE28" s="46">
        <v>868.47</v>
      </c>
      <c r="AF28" s="46">
        <v>132.52000000000001</v>
      </c>
      <c r="AG28" s="46">
        <f t="shared" si="0"/>
        <v>1000.99</v>
      </c>
      <c r="AH28" s="46">
        <v>736139.04</v>
      </c>
      <c r="AI28" s="46">
        <v>57706.86</v>
      </c>
      <c r="AJ28" s="46">
        <v>122352.07</v>
      </c>
      <c r="AK28" s="46">
        <v>0</v>
      </c>
      <c r="AL28" s="46">
        <v>148872.68</v>
      </c>
      <c r="AM28" s="46">
        <v>6302.63</v>
      </c>
      <c r="AN28" s="46">
        <v>90268.73</v>
      </c>
      <c r="AO28" s="46">
        <v>8800</v>
      </c>
      <c r="AP28" s="46">
        <v>758.2</v>
      </c>
      <c r="AQ28" s="46">
        <v>19027.59</v>
      </c>
      <c r="AR28" s="46">
        <v>46632.65</v>
      </c>
      <c r="AS28" s="46">
        <v>11430.02</v>
      </c>
      <c r="AT28" s="46">
        <v>0</v>
      </c>
      <c r="AU28" s="46">
        <v>12901.05</v>
      </c>
      <c r="AV28" s="46">
        <v>0</v>
      </c>
      <c r="AW28" s="46">
        <v>0</v>
      </c>
      <c r="AX28" s="46">
        <v>1331984.3999999999</v>
      </c>
      <c r="AY28" s="25">
        <f t="shared" si="1"/>
        <v>0</v>
      </c>
      <c r="AZ28" s="46">
        <v>0</v>
      </c>
      <c r="BA28" s="46">
        <v>190217.03</v>
      </c>
      <c r="BB28" s="46">
        <v>0.03</v>
      </c>
      <c r="BC28" s="46">
        <v>29970.13</v>
      </c>
      <c r="BD28" s="46">
        <v>0</v>
      </c>
      <c r="BE28" s="46">
        <v>0</v>
      </c>
      <c r="BF28" s="46">
        <v>0</v>
      </c>
      <c r="BG28" s="26">
        <f t="shared" si="2"/>
        <v>0</v>
      </c>
      <c r="BH28" s="46">
        <v>0</v>
      </c>
      <c r="BI28" s="46">
        <v>3035</v>
      </c>
      <c r="BJ28" s="46">
        <v>1552</v>
      </c>
      <c r="BK28" s="46">
        <v>5</v>
      </c>
      <c r="BL28" s="46">
        <v>-37</v>
      </c>
      <c r="BM28" s="46">
        <v>-169</v>
      </c>
      <c r="BN28" s="46">
        <v>-54</v>
      </c>
      <c r="BO28" s="46">
        <v>-871</v>
      </c>
      <c r="BP28" s="46">
        <v>-392</v>
      </c>
      <c r="BQ28" s="46">
        <v>22</v>
      </c>
      <c r="BR28" s="46">
        <v>24</v>
      </c>
      <c r="BS28" s="46">
        <v>-749</v>
      </c>
      <c r="BT28" s="46">
        <v>-10</v>
      </c>
      <c r="BU28" s="46">
        <v>2356</v>
      </c>
      <c r="BV28" s="46">
        <v>33</v>
      </c>
      <c r="BW28" s="46">
        <v>97</v>
      </c>
      <c r="BX28" s="46">
        <v>50</v>
      </c>
      <c r="BY28" s="46">
        <v>341</v>
      </c>
      <c r="BZ28" s="46">
        <v>193</v>
      </c>
      <c r="CA28" s="46">
        <v>3</v>
      </c>
      <c r="CB28" s="46">
        <v>0</v>
      </c>
      <c r="CC28" s="46">
        <v>0</v>
      </c>
      <c r="CD28" s="46">
        <v>15</v>
      </c>
      <c r="CE28" s="46">
        <v>45</v>
      </c>
      <c r="CF28" s="46">
        <v>1</v>
      </c>
      <c r="CG28" s="46">
        <v>9</v>
      </c>
      <c r="CH28" s="46">
        <v>13</v>
      </c>
      <c r="CI28" s="46">
        <v>61</v>
      </c>
      <c r="CJ28" s="46">
        <v>441</v>
      </c>
      <c r="CK28" s="46">
        <v>1</v>
      </c>
    </row>
    <row r="29" spans="1:89" x14ac:dyDescent="0.25">
      <c r="A29" s="8">
        <v>3</v>
      </c>
      <c r="B29" s="8" t="s">
        <v>152</v>
      </c>
      <c r="C29" s="8" t="s">
        <v>111</v>
      </c>
      <c r="D29" s="8" t="s">
        <v>153</v>
      </c>
      <c r="E29" s="8" t="s">
        <v>135</v>
      </c>
      <c r="F29" s="9"/>
      <c r="G29" s="46">
        <v>29696083.629999999</v>
      </c>
      <c r="H29" s="46">
        <v>29700960.09</v>
      </c>
      <c r="I29" s="46">
        <v>28391710.640000001</v>
      </c>
      <c r="J29" s="46">
        <v>0</v>
      </c>
      <c r="K29" s="46">
        <v>5291721.66</v>
      </c>
      <c r="L29" s="46">
        <v>3024360.47</v>
      </c>
      <c r="M29" s="46">
        <v>0</v>
      </c>
      <c r="N29" s="46">
        <v>356514.81</v>
      </c>
      <c r="O29" s="46">
        <v>0</v>
      </c>
      <c r="P29" s="46">
        <v>2221401.12</v>
      </c>
      <c r="Q29" s="46">
        <v>0</v>
      </c>
      <c r="R29" s="46">
        <v>0</v>
      </c>
      <c r="S29" s="46">
        <v>8385864.0300000003</v>
      </c>
      <c r="T29" s="46">
        <v>4180532.19</v>
      </c>
      <c r="U29" s="46">
        <v>0</v>
      </c>
      <c r="V29" s="46">
        <v>0</v>
      </c>
      <c r="W29" s="46">
        <v>25392929.800000001</v>
      </c>
      <c r="X29" s="46">
        <v>401388.89</v>
      </c>
      <c r="Y29" s="46">
        <v>25794318.690000001</v>
      </c>
      <c r="Z29" s="7">
        <v>0.30659890174865723</v>
      </c>
      <c r="AA29" s="7">
        <v>9.01E-2</v>
      </c>
      <c r="AB29" s="46">
        <v>2289050.33</v>
      </c>
      <c r="AC29" s="46">
        <v>0</v>
      </c>
      <c r="AD29" s="46">
        <v>0</v>
      </c>
      <c r="AE29" s="46">
        <v>4876.46</v>
      </c>
      <c r="AF29" s="46">
        <v>0</v>
      </c>
      <c r="AG29" s="46">
        <f t="shared" si="0"/>
        <v>4876.46</v>
      </c>
      <c r="AH29" s="46">
        <v>1079550.2</v>
      </c>
      <c r="AI29" s="46">
        <v>103569.48</v>
      </c>
      <c r="AJ29" s="46">
        <v>221923.34</v>
      </c>
      <c r="AK29" s="46">
        <v>0</v>
      </c>
      <c r="AL29" s="46">
        <v>280184.49</v>
      </c>
      <c r="AM29" s="46">
        <v>4117.5</v>
      </c>
      <c r="AN29" s="46">
        <v>94326.97</v>
      </c>
      <c r="AO29" s="46">
        <v>9600</v>
      </c>
      <c r="AP29" s="46">
        <v>3505.6</v>
      </c>
      <c r="AQ29" s="46">
        <v>0</v>
      </c>
      <c r="AR29" s="46">
        <v>73788.490000000005</v>
      </c>
      <c r="AS29" s="46">
        <v>14807.21</v>
      </c>
      <c r="AT29" s="46">
        <v>0</v>
      </c>
      <c r="AU29" s="46">
        <v>45167.91</v>
      </c>
      <c r="AV29" s="46">
        <v>7577.84</v>
      </c>
      <c r="AW29" s="46">
        <v>0</v>
      </c>
      <c r="AX29" s="46">
        <v>2057024.64</v>
      </c>
      <c r="AY29" s="25">
        <f t="shared" si="1"/>
        <v>0</v>
      </c>
      <c r="AZ29" s="46">
        <v>7798.08</v>
      </c>
      <c r="BA29" s="46">
        <v>190217</v>
      </c>
      <c r="BB29" s="46">
        <v>0</v>
      </c>
      <c r="BC29" s="46">
        <v>439476.12</v>
      </c>
      <c r="BD29" s="46">
        <v>0</v>
      </c>
      <c r="BE29" s="46">
        <v>0</v>
      </c>
      <c r="BF29" s="46">
        <v>0</v>
      </c>
      <c r="BG29" s="26">
        <f t="shared" si="2"/>
        <v>0</v>
      </c>
      <c r="BH29" s="46">
        <v>0</v>
      </c>
      <c r="BI29" s="46">
        <v>6452</v>
      </c>
      <c r="BJ29" s="46">
        <v>2966</v>
      </c>
      <c r="BK29" s="46">
        <v>45</v>
      </c>
      <c r="BL29" s="46">
        <v>-152</v>
      </c>
      <c r="BM29" s="46">
        <v>-69</v>
      </c>
      <c r="BN29" s="46">
        <v>-226</v>
      </c>
      <c r="BO29" s="46">
        <v>-593</v>
      </c>
      <c r="BP29" s="46">
        <v>-1081</v>
      </c>
      <c r="BQ29" s="46">
        <v>2</v>
      </c>
      <c r="BR29" s="46">
        <v>52</v>
      </c>
      <c r="BS29" s="46">
        <v>-736</v>
      </c>
      <c r="BT29" s="46">
        <v>-6</v>
      </c>
      <c r="BU29" s="46">
        <v>6654</v>
      </c>
      <c r="BV29" s="46">
        <v>78</v>
      </c>
      <c r="BW29" s="46">
        <v>193</v>
      </c>
      <c r="BX29" s="46">
        <v>68</v>
      </c>
      <c r="BY29" s="46">
        <v>378</v>
      </c>
      <c r="BZ29" s="46">
        <v>128</v>
      </c>
      <c r="CA29" s="46">
        <v>63</v>
      </c>
      <c r="CB29" s="46">
        <v>0</v>
      </c>
      <c r="CC29" s="46">
        <v>3</v>
      </c>
      <c r="CD29" s="46">
        <v>52</v>
      </c>
      <c r="CE29" s="46">
        <v>263</v>
      </c>
      <c r="CF29" s="46">
        <v>1</v>
      </c>
      <c r="CG29" s="46">
        <v>30</v>
      </c>
      <c r="CH29" s="46">
        <v>34</v>
      </c>
      <c r="CI29" s="46">
        <v>178</v>
      </c>
      <c r="CJ29" s="46">
        <v>935</v>
      </c>
      <c r="CK29" s="46">
        <v>70</v>
      </c>
    </row>
    <row r="30" spans="1:89" x14ac:dyDescent="0.25">
      <c r="A30" s="8">
        <v>3</v>
      </c>
      <c r="B30" s="8" t="s">
        <v>154</v>
      </c>
      <c r="C30" s="8" t="s">
        <v>155</v>
      </c>
      <c r="D30" s="8" t="s">
        <v>156</v>
      </c>
      <c r="E30" s="8" t="s">
        <v>139</v>
      </c>
      <c r="F30" s="8" t="s">
        <v>113</v>
      </c>
      <c r="G30" s="46">
        <v>140724848.44</v>
      </c>
      <c r="H30" s="46">
        <v>140942784.15000001</v>
      </c>
      <c r="I30" s="46">
        <v>135703533.48999998</v>
      </c>
      <c r="J30" s="46">
        <v>73724218.040000007</v>
      </c>
      <c r="K30" s="46">
        <v>8022351.1200000001</v>
      </c>
      <c r="L30" s="46">
        <v>20884022.329999998</v>
      </c>
      <c r="M30" s="46">
        <v>0</v>
      </c>
      <c r="N30" s="46">
        <v>0</v>
      </c>
      <c r="O30" s="46">
        <v>31366.99</v>
      </c>
      <c r="P30" s="46">
        <v>6627586.0800000001</v>
      </c>
      <c r="Q30" s="46">
        <v>0</v>
      </c>
      <c r="R30" s="46">
        <v>0</v>
      </c>
      <c r="S30" s="46">
        <v>17374814.84</v>
      </c>
      <c r="T30" s="46">
        <v>5287935.4400000004</v>
      </c>
      <c r="U30" s="46">
        <v>0</v>
      </c>
      <c r="V30" s="46">
        <v>6951.94</v>
      </c>
      <c r="W30" s="46">
        <v>135906599.84</v>
      </c>
      <c r="X30" s="46">
        <v>504695.42</v>
      </c>
      <c r="Y30" s="46">
        <v>136411295.25999999</v>
      </c>
      <c r="Z30" s="7">
        <v>0.2892339825630188</v>
      </c>
      <c r="AA30" s="7">
        <v>2.5100000000000001E-2</v>
      </c>
      <c r="AB30" s="46">
        <v>3405929.59</v>
      </c>
      <c r="AC30" s="46">
        <v>0</v>
      </c>
      <c r="AD30" s="46">
        <v>0</v>
      </c>
      <c r="AE30" s="46">
        <v>239444.57</v>
      </c>
      <c r="AF30" s="46">
        <v>4422.42</v>
      </c>
      <c r="AG30" s="46">
        <f t="shared" si="0"/>
        <v>243866.99000000002</v>
      </c>
      <c r="AH30" s="46">
        <v>1796831.19</v>
      </c>
      <c r="AI30" s="46">
        <v>163390</v>
      </c>
      <c r="AJ30" s="46">
        <v>377942.7</v>
      </c>
      <c r="AK30" s="46">
        <v>2762.49</v>
      </c>
      <c r="AL30" s="46">
        <v>439708.51</v>
      </c>
      <c r="AM30" s="46">
        <v>5595.26</v>
      </c>
      <c r="AN30" s="46">
        <v>59865.61</v>
      </c>
      <c r="AO30" s="46">
        <v>12000</v>
      </c>
      <c r="AP30" s="46">
        <v>151229.98000000001</v>
      </c>
      <c r="AQ30" s="46">
        <v>0</v>
      </c>
      <c r="AR30" s="46">
        <v>187067.39</v>
      </c>
      <c r="AS30" s="46">
        <v>37178.44</v>
      </c>
      <c r="AT30" s="46">
        <v>0</v>
      </c>
      <c r="AU30" s="46">
        <v>8307.48</v>
      </c>
      <c r="AV30" s="46">
        <v>109136.4</v>
      </c>
      <c r="AW30" s="46">
        <v>0</v>
      </c>
      <c r="AX30" s="46">
        <v>3546996.37</v>
      </c>
      <c r="AY30" s="25">
        <f t="shared" si="1"/>
        <v>0</v>
      </c>
      <c r="AZ30" s="46">
        <v>0</v>
      </c>
      <c r="BA30" s="46">
        <v>190217</v>
      </c>
      <c r="BB30" s="46">
        <v>0</v>
      </c>
      <c r="BC30" s="46">
        <v>863763.84</v>
      </c>
      <c r="BD30" s="46">
        <v>0</v>
      </c>
      <c r="BE30" s="46">
        <v>0</v>
      </c>
      <c r="BF30" s="46">
        <v>0</v>
      </c>
      <c r="BG30" s="26">
        <f t="shared" si="2"/>
        <v>0</v>
      </c>
      <c r="BH30" s="46">
        <v>0</v>
      </c>
      <c r="BI30" s="46">
        <v>11138</v>
      </c>
      <c r="BJ30" s="46">
        <v>3052</v>
      </c>
      <c r="BK30" s="46">
        <v>7</v>
      </c>
      <c r="BL30" s="46">
        <v>0</v>
      </c>
      <c r="BM30" s="46">
        <v>-82</v>
      </c>
      <c r="BN30" s="46">
        <v>-369</v>
      </c>
      <c r="BO30" s="46">
        <v>-406</v>
      </c>
      <c r="BP30" s="46">
        <v>-1417</v>
      </c>
      <c r="BQ30" s="46">
        <v>78</v>
      </c>
      <c r="BR30" s="46">
        <v>-1</v>
      </c>
      <c r="BS30" s="46">
        <v>-732</v>
      </c>
      <c r="BT30" s="46">
        <v>-21</v>
      </c>
      <c r="BU30" s="46">
        <v>11247</v>
      </c>
      <c r="BV30" s="46">
        <v>25</v>
      </c>
      <c r="BW30" s="46">
        <v>244</v>
      </c>
      <c r="BX30" s="46">
        <v>105</v>
      </c>
      <c r="BY30" s="46">
        <v>292</v>
      </c>
      <c r="BZ30" s="46">
        <v>81</v>
      </c>
      <c r="CA30" s="46">
        <v>8</v>
      </c>
      <c r="CB30" s="46">
        <v>50</v>
      </c>
      <c r="CC30" s="46">
        <v>27</v>
      </c>
      <c r="CD30" s="46">
        <v>139</v>
      </c>
      <c r="CE30" s="46">
        <v>118</v>
      </c>
      <c r="CF30" s="46">
        <v>1</v>
      </c>
      <c r="CG30" s="46">
        <v>267</v>
      </c>
      <c r="CH30" s="46">
        <v>58</v>
      </c>
      <c r="CI30" s="46">
        <v>460</v>
      </c>
      <c r="CJ30" s="46">
        <v>438</v>
      </c>
      <c r="CK30" s="46">
        <v>3</v>
      </c>
    </row>
    <row r="31" spans="1:89" x14ac:dyDescent="0.25">
      <c r="A31" s="8">
        <v>4</v>
      </c>
      <c r="B31" s="8" t="s">
        <v>157</v>
      </c>
      <c r="C31" s="8" t="s">
        <v>158</v>
      </c>
      <c r="D31" s="8" t="s">
        <v>159</v>
      </c>
      <c r="E31" s="8" t="s">
        <v>160</v>
      </c>
      <c r="F31" s="8" t="s">
        <v>105</v>
      </c>
      <c r="G31" s="46">
        <v>24160858.010000002</v>
      </c>
      <c r="H31" s="46">
        <v>24168833.629999999</v>
      </c>
      <c r="I31" s="46">
        <v>23900903.410000004</v>
      </c>
      <c r="J31" s="46">
        <v>605400.25</v>
      </c>
      <c r="K31" s="46">
        <v>104033.47</v>
      </c>
      <c r="L31" s="46">
        <v>7138679.5099999998</v>
      </c>
      <c r="M31" s="46">
        <v>0</v>
      </c>
      <c r="N31" s="46">
        <v>0</v>
      </c>
      <c r="O31" s="46">
        <v>11913.83</v>
      </c>
      <c r="P31" s="46">
        <v>2401158.4500000002</v>
      </c>
      <c r="Q31" s="46">
        <v>0</v>
      </c>
      <c r="R31" s="46">
        <v>0</v>
      </c>
      <c r="S31" s="46">
        <v>6920953.9100000001</v>
      </c>
      <c r="T31" s="46">
        <v>4684764.1100000003</v>
      </c>
      <c r="U31" s="46">
        <v>0</v>
      </c>
      <c r="V31" s="46">
        <v>0</v>
      </c>
      <c r="W31" s="46">
        <v>23210671.600000001</v>
      </c>
      <c r="X31" s="46">
        <v>20140.14</v>
      </c>
      <c r="Y31" s="46">
        <v>23230811.739999998</v>
      </c>
      <c r="Z31" s="7">
        <v>0.10462841391563416</v>
      </c>
      <c r="AA31" s="7">
        <v>5.7799999999999997E-2</v>
      </c>
      <c r="AB31" s="46">
        <v>1341013.8700000001</v>
      </c>
      <c r="AC31" s="46">
        <v>0</v>
      </c>
      <c r="AD31" s="46">
        <v>0</v>
      </c>
      <c r="AE31" s="46">
        <v>0</v>
      </c>
      <c r="AF31" s="46">
        <v>244.44</v>
      </c>
      <c r="AG31" s="46">
        <f t="shared" si="0"/>
        <v>244.44</v>
      </c>
      <c r="AH31" s="46">
        <v>445748.01</v>
      </c>
      <c r="AI31" s="46">
        <v>35308.589999999997</v>
      </c>
      <c r="AJ31" s="46">
        <v>152507.07</v>
      </c>
      <c r="AK31" s="46">
        <v>0</v>
      </c>
      <c r="AL31" s="46">
        <v>89741.14</v>
      </c>
      <c r="AM31" s="46">
        <v>19453.84</v>
      </c>
      <c r="AN31" s="46">
        <v>134288.98000000001</v>
      </c>
      <c r="AO31" s="46">
        <v>6600</v>
      </c>
      <c r="AP31" s="46">
        <v>0</v>
      </c>
      <c r="AQ31" s="46">
        <v>0</v>
      </c>
      <c r="AR31" s="46">
        <v>57942.94</v>
      </c>
      <c r="AS31" s="46">
        <v>14335.82</v>
      </c>
      <c r="AT31" s="46">
        <v>0</v>
      </c>
      <c r="AU31" s="46">
        <v>22465.8</v>
      </c>
      <c r="AV31" s="46">
        <v>23065.98</v>
      </c>
      <c r="AW31" s="46">
        <v>0</v>
      </c>
      <c r="AX31" s="46">
        <v>1097239.93</v>
      </c>
      <c r="AY31" s="25">
        <f t="shared" si="1"/>
        <v>0</v>
      </c>
      <c r="AZ31" s="46">
        <v>0</v>
      </c>
      <c r="BA31" s="46">
        <v>190216.98</v>
      </c>
      <c r="BB31" s="46">
        <v>0</v>
      </c>
      <c r="BC31" s="46">
        <v>208332.15</v>
      </c>
      <c r="BD31" s="46">
        <v>0</v>
      </c>
      <c r="BE31" s="46">
        <v>0</v>
      </c>
      <c r="BF31" s="46">
        <v>0</v>
      </c>
      <c r="BG31" s="26">
        <f t="shared" si="2"/>
        <v>0</v>
      </c>
      <c r="BH31" s="46">
        <v>0</v>
      </c>
      <c r="BI31" s="46">
        <v>4561</v>
      </c>
      <c r="BJ31" s="46">
        <v>2295</v>
      </c>
      <c r="BK31" s="46">
        <v>0</v>
      </c>
      <c r="BL31" s="46">
        <v>0</v>
      </c>
      <c r="BM31" s="46">
        <v>-9</v>
      </c>
      <c r="BN31" s="46">
        <v>-76</v>
      </c>
      <c r="BO31" s="46">
        <v>-60</v>
      </c>
      <c r="BP31" s="46">
        <v>-304</v>
      </c>
      <c r="BQ31" s="46">
        <v>0</v>
      </c>
      <c r="BR31" s="46">
        <v>-18</v>
      </c>
      <c r="BS31" s="46">
        <v>-611</v>
      </c>
      <c r="BT31" s="46">
        <v>0</v>
      </c>
      <c r="BU31" s="46">
        <v>5778</v>
      </c>
      <c r="BV31" s="46">
        <v>17</v>
      </c>
      <c r="BW31" s="46">
        <v>171</v>
      </c>
      <c r="BX31" s="46">
        <v>92</v>
      </c>
      <c r="BY31" s="46">
        <v>332</v>
      </c>
      <c r="BZ31" s="46">
        <v>1</v>
      </c>
      <c r="CA31" s="46">
        <v>15</v>
      </c>
      <c r="CB31" s="46">
        <v>1</v>
      </c>
      <c r="CC31" s="46">
        <v>5</v>
      </c>
      <c r="CD31" s="46">
        <v>26</v>
      </c>
      <c r="CE31" s="46">
        <v>44</v>
      </c>
      <c r="CF31" s="46">
        <v>0</v>
      </c>
      <c r="CG31" s="46">
        <v>9</v>
      </c>
      <c r="CH31" s="46">
        <v>11</v>
      </c>
      <c r="CI31" s="46">
        <v>80</v>
      </c>
      <c r="CJ31" s="46">
        <v>200</v>
      </c>
      <c r="CK31" s="46">
        <v>4</v>
      </c>
    </row>
    <row r="32" spans="1:89" x14ac:dyDescent="0.25">
      <c r="A32" s="8">
        <v>4</v>
      </c>
      <c r="B32" s="8" t="s">
        <v>161</v>
      </c>
      <c r="C32" s="8" t="s">
        <v>162</v>
      </c>
      <c r="D32" s="8" t="s">
        <v>163</v>
      </c>
      <c r="E32" s="8" t="s">
        <v>160</v>
      </c>
      <c r="F32" s="8" t="s">
        <v>113</v>
      </c>
      <c r="G32" s="46">
        <v>16145251</v>
      </c>
      <c r="H32" s="46">
        <v>16145251.279999999</v>
      </c>
      <c r="I32" s="46">
        <v>15656794.879999999</v>
      </c>
      <c r="J32" s="46">
        <v>64709.67</v>
      </c>
      <c r="K32" s="46">
        <v>862684.31</v>
      </c>
      <c r="L32" s="46">
        <v>3514810.79</v>
      </c>
      <c r="M32" s="46">
        <v>0</v>
      </c>
      <c r="N32" s="46">
        <v>0</v>
      </c>
      <c r="O32" s="46">
        <v>4258.47</v>
      </c>
      <c r="P32" s="46">
        <v>726324.66</v>
      </c>
      <c r="Q32" s="46">
        <v>0</v>
      </c>
      <c r="R32" s="46">
        <v>0</v>
      </c>
      <c r="S32" s="46">
        <v>6740919.5</v>
      </c>
      <c r="T32" s="46">
        <v>2433455.7999999998</v>
      </c>
      <c r="U32" s="46">
        <v>0</v>
      </c>
      <c r="V32" s="46">
        <v>0</v>
      </c>
      <c r="W32" s="46">
        <v>15525841.27</v>
      </c>
      <c r="X32" s="46">
        <v>24054.720000000001</v>
      </c>
      <c r="Y32" s="46">
        <v>15549895.99</v>
      </c>
      <c r="Z32" s="7">
        <v>9.3089103698730469E-2</v>
      </c>
      <c r="AA32" s="7">
        <v>7.5899999999999995E-2</v>
      </c>
      <c r="AB32" s="46">
        <v>1178678.07</v>
      </c>
      <c r="AC32" s="46">
        <v>0</v>
      </c>
      <c r="AD32" s="46">
        <v>0</v>
      </c>
      <c r="AE32" s="46">
        <v>0</v>
      </c>
      <c r="AF32" s="46">
        <v>0</v>
      </c>
      <c r="AG32" s="46">
        <f t="shared" si="0"/>
        <v>0</v>
      </c>
      <c r="AH32" s="46">
        <v>492568.38</v>
      </c>
      <c r="AI32" s="46">
        <v>38109.699999999997</v>
      </c>
      <c r="AJ32" s="46">
        <v>122085.83</v>
      </c>
      <c r="AK32" s="46">
        <v>0</v>
      </c>
      <c r="AL32" s="46">
        <v>96523.9</v>
      </c>
      <c r="AM32" s="46">
        <v>4259.09</v>
      </c>
      <c r="AN32" s="46">
        <v>48721.98</v>
      </c>
      <c r="AO32" s="46">
        <v>7875</v>
      </c>
      <c r="AP32" s="46">
        <v>0</v>
      </c>
      <c r="AQ32" s="46">
        <v>0</v>
      </c>
      <c r="AR32" s="46">
        <v>36791.699999999997</v>
      </c>
      <c r="AS32" s="46">
        <v>17555.87</v>
      </c>
      <c r="AT32" s="46">
        <v>2939.77</v>
      </c>
      <c r="AU32" s="46">
        <v>0</v>
      </c>
      <c r="AV32" s="46">
        <v>32552.94</v>
      </c>
      <c r="AW32" s="46">
        <v>0</v>
      </c>
      <c r="AX32" s="46">
        <v>1077961.45</v>
      </c>
      <c r="AY32" s="25">
        <f t="shared" si="1"/>
        <v>0</v>
      </c>
      <c r="AZ32" s="46">
        <v>3089.74</v>
      </c>
      <c r="BA32" s="46">
        <v>190217</v>
      </c>
      <c r="BB32" s="46">
        <v>0</v>
      </c>
      <c r="BC32" s="46">
        <v>167038.95000000001</v>
      </c>
      <c r="BD32" s="46">
        <v>0</v>
      </c>
      <c r="BE32" s="46">
        <v>0</v>
      </c>
      <c r="BF32" s="46">
        <v>0</v>
      </c>
      <c r="BG32" s="26">
        <f t="shared" si="2"/>
        <v>0</v>
      </c>
      <c r="BH32" s="46">
        <v>0</v>
      </c>
      <c r="BI32" s="46">
        <v>3182</v>
      </c>
      <c r="BJ32" s="46">
        <v>1517</v>
      </c>
      <c r="BK32" s="46">
        <v>10</v>
      </c>
      <c r="BL32" s="46">
        <v>0</v>
      </c>
      <c r="BM32" s="46">
        <v>-47</v>
      </c>
      <c r="BN32" s="46">
        <v>-97</v>
      </c>
      <c r="BO32" s="46">
        <v>-152</v>
      </c>
      <c r="BP32" s="46">
        <v>-222</v>
      </c>
      <c r="BQ32" s="46">
        <v>28</v>
      </c>
      <c r="BR32" s="46">
        <v>-15</v>
      </c>
      <c r="BS32" s="46">
        <v>-448</v>
      </c>
      <c r="BT32" s="46">
        <v>-5</v>
      </c>
      <c r="BU32" s="46">
        <v>3751</v>
      </c>
      <c r="BV32" s="46">
        <v>9</v>
      </c>
      <c r="BW32" s="46">
        <v>172</v>
      </c>
      <c r="BX32" s="46">
        <v>93</v>
      </c>
      <c r="BY32" s="46">
        <v>177</v>
      </c>
      <c r="BZ32" s="46">
        <v>2</v>
      </c>
      <c r="CA32" s="46">
        <v>4</v>
      </c>
      <c r="CB32" s="46">
        <v>0</v>
      </c>
      <c r="CC32" s="46">
        <v>4</v>
      </c>
      <c r="CD32" s="46">
        <v>40</v>
      </c>
      <c r="CE32" s="46">
        <v>52</v>
      </c>
      <c r="CF32" s="46">
        <v>1</v>
      </c>
      <c r="CG32" s="46">
        <v>11</v>
      </c>
      <c r="CH32" s="46">
        <v>7</v>
      </c>
      <c r="CI32" s="46">
        <v>65</v>
      </c>
      <c r="CJ32" s="46">
        <v>136</v>
      </c>
      <c r="CK32" s="46">
        <v>3</v>
      </c>
    </row>
    <row r="33" spans="1:89" x14ac:dyDescent="0.25">
      <c r="A33" s="8">
        <v>4</v>
      </c>
      <c r="B33" s="8" t="s">
        <v>164</v>
      </c>
      <c r="C33" s="8" t="s">
        <v>165</v>
      </c>
      <c r="D33" s="8" t="s">
        <v>166</v>
      </c>
      <c r="E33" s="8" t="s">
        <v>167</v>
      </c>
      <c r="F33" s="9"/>
      <c r="G33" s="46">
        <v>12050297.48</v>
      </c>
      <c r="H33" s="46">
        <v>12050297.48</v>
      </c>
      <c r="I33" s="46">
        <v>10951106.110000001</v>
      </c>
      <c r="J33" s="46">
        <v>0</v>
      </c>
      <c r="K33" s="46">
        <v>2606279.13</v>
      </c>
      <c r="L33" s="46">
        <v>1033245.98</v>
      </c>
      <c r="M33" s="46">
        <v>0</v>
      </c>
      <c r="N33" s="46">
        <v>0</v>
      </c>
      <c r="O33" s="46">
        <v>0</v>
      </c>
      <c r="P33" s="46">
        <v>1154563.2</v>
      </c>
      <c r="Q33" s="46">
        <v>0</v>
      </c>
      <c r="R33" s="46">
        <v>0</v>
      </c>
      <c r="S33" s="46">
        <v>4142817.79</v>
      </c>
      <c r="T33" s="46">
        <v>1319298.7</v>
      </c>
      <c r="U33" s="46">
        <v>18688</v>
      </c>
      <c r="V33" s="46">
        <v>0</v>
      </c>
      <c r="W33" s="46">
        <v>11226302.050000001</v>
      </c>
      <c r="X33" s="46">
        <v>19843</v>
      </c>
      <c r="Y33" s="46">
        <v>11246145.050000001</v>
      </c>
      <c r="Z33" s="50">
        <v>6.6000000000000003E-2</v>
      </c>
      <c r="AA33" s="7">
        <v>8.6400000000000005E-2</v>
      </c>
      <c r="AB33" s="46">
        <v>970097.25</v>
      </c>
      <c r="AC33" s="46">
        <v>0</v>
      </c>
      <c r="AD33" s="46">
        <v>0</v>
      </c>
      <c r="AE33" s="46">
        <v>0</v>
      </c>
      <c r="AF33" s="46">
        <v>0</v>
      </c>
      <c r="AG33" s="46">
        <f t="shared" si="0"/>
        <v>0</v>
      </c>
      <c r="AH33" s="46">
        <v>398190.26</v>
      </c>
      <c r="AI33" s="46">
        <v>32569.61</v>
      </c>
      <c r="AJ33" s="46">
        <v>87829.71</v>
      </c>
      <c r="AK33" s="46">
        <v>0</v>
      </c>
      <c r="AL33" s="46">
        <v>124921.58</v>
      </c>
      <c r="AM33" s="46">
        <v>37833.949999999997</v>
      </c>
      <c r="AN33" s="46">
        <v>34715.25</v>
      </c>
      <c r="AO33" s="46">
        <v>10125</v>
      </c>
      <c r="AP33" s="46">
        <v>0</v>
      </c>
      <c r="AQ33" s="46">
        <v>0</v>
      </c>
      <c r="AR33" s="46">
        <v>33028.01</v>
      </c>
      <c r="AS33" s="46">
        <v>3054.68</v>
      </c>
      <c r="AT33" s="46">
        <v>0</v>
      </c>
      <c r="AU33" s="46">
        <v>9048.18</v>
      </c>
      <c r="AV33" s="46">
        <v>932.96</v>
      </c>
      <c r="AW33" s="46">
        <v>0</v>
      </c>
      <c r="AX33" s="46">
        <v>837087.36</v>
      </c>
      <c r="AY33" s="25">
        <f t="shared" si="1"/>
        <v>0</v>
      </c>
      <c r="AZ33" s="46">
        <v>0</v>
      </c>
      <c r="BA33" s="46">
        <v>190217</v>
      </c>
      <c r="BB33" s="46">
        <v>0</v>
      </c>
      <c r="BC33" s="46">
        <v>156693.65</v>
      </c>
      <c r="BD33" s="46">
        <v>0</v>
      </c>
      <c r="BE33" s="46">
        <v>0</v>
      </c>
      <c r="BF33" s="46">
        <v>0</v>
      </c>
      <c r="BG33" s="26">
        <f t="shared" si="2"/>
        <v>0</v>
      </c>
      <c r="BH33" s="46">
        <v>0</v>
      </c>
      <c r="BI33" s="46">
        <v>2114</v>
      </c>
      <c r="BJ33" s="46">
        <v>1555</v>
      </c>
      <c r="BK33" s="46">
        <v>76</v>
      </c>
      <c r="BL33" s="46">
        <v>-38</v>
      </c>
      <c r="BM33" s="46">
        <v>-150</v>
      </c>
      <c r="BN33" s="46">
        <v>-170</v>
      </c>
      <c r="BO33" s="46">
        <v>-636</v>
      </c>
      <c r="BP33" s="46">
        <v>-291</v>
      </c>
      <c r="BQ33" s="46">
        <v>0</v>
      </c>
      <c r="BR33" s="46">
        <v>17</v>
      </c>
      <c r="BS33" s="46">
        <v>-320</v>
      </c>
      <c r="BT33" s="46">
        <v>-2</v>
      </c>
      <c r="BU33" s="46">
        <v>2155</v>
      </c>
      <c r="BV33" s="46">
        <v>2</v>
      </c>
      <c r="BW33" s="46">
        <v>137</v>
      </c>
      <c r="BX33" s="46">
        <v>36</v>
      </c>
      <c r="BY33" s="46">
        <v>114</v>
      </c>
      <c r="BZ33" s="46">
        <v>3</v>
      </c>
      <c r="CA33" s="46">
        <v>10</v>
      </c>
      <c r="CB33" s="46">
        <v>6</v>
      </c>
      <c r="CC33" s="46">
        <v>8</v>
      </c>
      <c r="CD33" s="46">
        <v>52</v>
      </c>
      <c r="CE33" s="46">
        <v>97</v>
      </c>
      <c r="CF33" s="46">
        <v>2</v>
      </c>
      <c r="CG33" s="46">
        <v>9</v>
      </c>
      <c r="CH33" s="46">
        <v>8</v>
      </c>
      <c r="CI33" s="46">
        <v>55</v>
      </c>
      <c r="CJ33" s="46">
        <v>202</v>
      </c>
      <c r="CK33" s="46">
        <v>11</v>
      </c>
    </row>
    <row r="34" spans="1:89" x14ac:dyDescent="0.25">
      <c r="A34" s="8">
        <v>4</v>
      </c>
      <c r="B34" s="8" t="s">
        <v>168</v>
      </c>
      <c r="C34" s="8" t="s">
        <v>169</v>
      </c>
      <c r="D34" s="8" t="s">
        <v>170</v>
      </c>
      <c r="E34" s="8" t="s">
        <v>160</v>
      </c>
      <c r="F34" s="8" t="s">
        <v>113</v>
      </c>
      <c r="G34" s="46">
        <v>14438692.27</v>
      </c>
      <c r="H34" s="46">
        <v>14438693.210000001</v>
      </c>
      <c r="I34" s="46">
        <v>14083698.880000001</v>
      </c>
      <c r="J34" s="46">
        <v>350055.81</v>
      </c>
      <c r="K34" s="46">
        <v>693847.57</v>
      </c>
      <c r="L34" s="46">
        <v>3854027.6</v>
      </c>
      <c r="M34" s="46">
        <v>0</v>
      </c>
      <c r="N34" s="46">
        <v>0</v>
      </c>
      <c r="O34" s="46">
        <v>48207.65</v>
      </c>
      <c r="P34" s="46">
        <v>745242.66</v>
      </c>
      <c r="Q34" s="46">
        <v>0</v>
      </c>
      <c r="R34" s="46">
        <v>0</v>
      </c>
      <c r="S34" s="46">
        <v>5122445</v>
      </c>
      <c r="T34" s="46">
        <v>1695835.94</v>
      </c>
      <c r="U34" s="46">
        <v>0</v>
      </c>
      <c r="V34" s="46">
        <v>0</v>
      </c>
      <c r="W34" s="46">
        <v>13747948.279999999</v>
      </c>
      <c r="X34" s="46">
        <v>15907.15</v>
      </c>
      <c r="Y34" s="46">
        <v>13763855.43</v>
      </c>
      <c r="Z34" s="7">
        <v>5.6437410414218903E-2</v>
      </c>
      <c r="AA34" s="7">
        <v>0.09</v>
      </c>
      <c r="AB34" s="46">
        <v>1237201.55</v>
      </c>
      <c r="AC34" s="46">
        <v>0</v>
      </c>
      <c r="AD34" s="46">
        <v>0</v>
      </c>
      <c r="AE34" s="46">
        <v>0</v>
      </c>
      <c r="AF34" s="46">
        <v>0</v>
      </c>
      <c r="AG34" s="46">
        <f t="shared" si="0"/>
        <v>0</v>
      </c>
      <c r="AH34" s="46">
        <v>470714.9</v>
      </c>
      <c r="AI34" s="46">
        <v>38230.1</v>
      </c>
      <c r="AJ34" s="46">
        <v>137078.46</v>
      </c>
      <c r="AK34" s="46">
        <v>0</v>
      </c>
      <c r="AL34" s="46">
        <v>90975.96</v>
      </c>
      <c r="AM34" s="46">
        <v>2622.5</v>
      </c>
      <c r="AN34" s="46">
        <v>40628.99</v>
      </c>
      <c r="AO34" s="46">
        <v>7875</v>
      </c>
      <c r="AP34" s="46">
        <v>6600</v>
      </c>
      <c r="AQ34" s="46">
        <v>0</v>
      </c>
      <c r="AR34" s="46">
        <v>49218.14</v>
      </c>
      <c r="AS34" s="46">
        <v>15226.46</v>
      </c>
      <c r="AT34" s="46">
        <v>0</v>
      </c>
      <c r="AU34" s="46">
        <v>22273.599999999999</v>
      </c>
      <c r="AV34" s="46">
        <v>23842.5</v>
      </c>
      <c r="AW34" s="46">
        <v>0</v>
      </c>
      <c r="AX34" s="46">
        <v>1002040.6</v>
      </c>
      <c r="AY34" s="25">
        <f t="shared" si="1"/>
        <v>0</v>
      </c>
      <c r="AZ34" s="46">
        <v>0</v>
      </c>
      <c r="BA34" s="46">
        <v>190217</v>
      </c>
      <c r="BB34" s="46">
        <v>0</v>
      </c>
      <c r="BC34" s="46">
        <v>198421.44</v>
      </c>
      <c r="BD34" s="46">
        <v>0</v>
      </c>
      <c r="BE34" s="46">
        <v>0</v>
      </c>
      <c r="BF34" s="46">
        <v>0</v>
      </c>
      <c r="BG34" s="26">
        <f t="shared" si="2"/>
        <v>0</v>
      </c>
      <c r="BH34" s="46">
        <v>0</v>
      </c>
      <c r="BI34" s="46">
        <v>2739</v>
      </c>
      <c r="BJ34" s="46">
        <v>1033</v>
      </c>
      <c r="BK34" s="46">
        <v>0</v>
      </c>
      <c r="BL34" s="46">
        <v>-1</v>
      </c>
      <c r="BM34" s="46">
        <v>-28</v>
      </c>
      <c r="BN34" s="46">
        <v>-88</v>
      </c>
      <c r="BO34" s="46">
        <v>-121</v>
      </c>
      <c r="BP34" s="46">
        <v>-213</v>
      </c>
      <c r="BQ34" s="46">
        <v>3</v>
      </c>
      <c r="BR34" s="46">
        <v>16</v>
      </c>
      <c r="BS34" s="46">
        <v>-490</v>
      </c>
      <c r="BT34" s="46">
        <v>0</v>
      </c>
      <c r="BU34" s="46">
        <v>2850</v>
      </c>
      <c r="BV34" s="46">
        <v>9</v>
      </c>
      <c r="BW34" s="46">
        <v>120</v>
      </c>
      <c r="BX34" s="46">
        <v>98</v>
      </c>
      <c r="BY34" s="46">
        <v>267</v>
      </c>
      <c r="BZ34" s="46">
        <v>2</v>
      </c>
      <c r="CA34" s="46">
        <v>3</v>
      </c>
      <c r="CB34" s="46">
        <v>0</v>
      </c>
      <c r="CC34" s="46">
        <v>1</v>
      </c>
      <c r="CD34" s="46">
        <v>38</v>
      </c>
      <c r="CE34" s="46">
        <v>48</v>
      </c>
      <c r="CF34" s="46">
        <v>1</v>
      </c>
      <c r="CG34" s="46">
        <v>3</v>
      </c>
      <c r="CH34" s="46">
        <v>8</v>
      </c>
      <c r="CI34" s="46">
        <v>59</v>
      </c>
      <c r="CJ34" s="46">
        <v>138</v>
      </c>
      <c r="CK34" s="46">
        <v>4</v>
      </c>
    </row>
    <row r="35" spans="1:89" x14ac:dyDescent="0.25">
      <c r="A35" s="8">
        <v>4</v>
      </c>
      <c r="B35" s="8" t="s">
        <v>171</v>
      </c>
      <c r="C35" s="8" t="s">
        <v>172</v>
      </c>
      <c r="D35" s="8" t="s">
        <v>173</v>
      </c>
      <c r="E35" s="8" t="s">
        <v>167</v>
      </c>
      <c r="F35" s="9"/>
      <c r="G35" s="46">
        <v>14857690.99</v>
      </c>
      <c r="H35" s="46">
        <v>14857690.99</v>
      </c>
      <c r="I35" s="46">
        <v>13941778.920000002</v>
      </c>
      <c r="J35" s="46">
        <v>0</v>
      </c>
      <c r="K35" s="46">
        <v>2505523.84</v>
      </c>
      <c r="L35" s="46">
        <v>1118815.45</v>
      </c>
      <c r="M35" s="46">
        <v>0</v>
      </c>
      <c r="N35" s="46">
        <v>0</v>
      </c>
      <c r="O35" s="46">
        <v>0</v>
      </c>
      <c r="P35" s="46">
        <v>909371.78</v>
      </c>
      <c r="Q35" s="46">
        <v>0</v>
      </c>
      <c r="R35" s="46">
        <v>0</v>
      </c>
      <c r="S35" s="46">
        <v>6223656.5899999999</v>
      </c>
      <c r="T35" s="46">
        <v>1603650.07</v>
      </c>
      <c r="U35" s="46">
        <v>16300</v>
      </c>
      <c r="V35" s="46">
        <v>0</v>
      </c>
      <c r="W35" s="46">
        <v>13733986.470000001</v>
      </c>
      <c r="X35" s="46">
        <v>57138.8</v>
      </c>
      <c r="Y35" s="46">
        <v>13791125.27</v>
      </c>
      <c r="Z35" s="7">
        <v>7.0900604128837585E-2</v>
      </c>
      <c r="AA35" s="7">
        <v>0.1</v>
      </c>
      <c r="AB35" s="46">
        <v>1372968.74</v>
      </c>
      <c r="AC35" s="46">
        <v>0</v>
      </c>
      <c r="AD35" s="46">
        <v>0</v>
      </c>
      <c r="AE35" s="46">
        <v>0</v>
      </c>
      <c r="AF35" s="46">
        <v>212.1</v>
      </c>
      <c r="AG35" s="46">
        <f t="shared" si="0"/>
        <v>212.1</v>
      </c>
      <c r="AH35" s="46">
        <v>571373.01</v>
      </c>
      <c r="AI35" s="46">
        <v>48055.61</v>
      </c>
      <c r="AJ35" s="46">
        <v>128797.91</v>
      </c>
      <c r="AK35" s="46">
        <v>0</v>
      </c>
      <c r="AL35" s="46">
        <v>141168.70000000001</v>
      </c>
      <c r="AM35" s="46">
        <v>47817.89</v>
      </c>
      <c r="AN35" s="46">
        <v>114785.13</v>
      </c>
      <c r="AO35" s="46">
        <v>10650</v>
      </c>
      <c r="AP35" s="46">
        <v>5023</v>
      </c>
      <c r="AQ35" s="46">
        <v>0</v>
      </c>
      <c r="AR35" s="46">
        <v>52677.13</v>
      </c>
      <c r="AS35" s="46">
        <v>2537.15</v>
      </c>
      <c r="AT35" s="46">
        <v>0</v>
      </c>
      <c r="AU35" s="46">
        <v>16764</v>
      </c>
      <c r="AV35" s="46">
        <v>0</v>
      </c>
      <c r="AW35" s="46">
        <v>0</v>
      </c>
      <c r="AX35" s="46">
        <v>1196405.92</v>
      </c>
      <c r="AY35" s="25">
        <f t="shared" si="1"/>
        <v>0</v>
      </c>
      <c r="AZ35" s="46">
        <v>0</v>
      </c>
      <c r="BA35" s="46">
        <v>190217</v>
      </c>
      <c r="BB35" s="46">
        <v>0</v>
      </c>
      <c r="BC35" s="46">
        <v>172637.23</v>
      </c>
      <c r="BD35" s="46">
        <v>0</v>
      </c>
      <c r="BE35" s="46">
        <v>0</v>
      </c>
      <c r="BF35" s="46">
        <v>0</v>
      </c>
      <c r="BG35" s="26">
        <f t="shared" si="2"/>
        <v>0</v>
      </c>
      <c r="BH35" s="46">
        <v>0</v>
      </c>
      <c r="BI35" s="46">
        <v>3285</v>
      </c>
      <c r="BJ35" s="46">
        <v>1482</v>
      </c>
      <c r="BK35" s="46">
        <v>0</v>
      </c>
      <c r="BL35" s="46">
        <v>0</v>
      </c>
      <c r="BM35" s="46">
        <v>-107</v>
      </c>
      <c r="BN35" s="46">
        <v>-116</v>
      </c>
      <c r="BO35" s="46">
        <v>-513</v>
      </c>
      <c r="BP35" s="46">
        <v>-510</v>
      </c>
      <c r="BQ35" s="46">
        <v>0</v>
      </c>
      <c r="BR35" s="46">
        <v>0</v>
      </c>
      <c r="BS35" s="46">
        <v>-654</v>
      </c>
      <c r="BT35" s="46">
        <v>-4</v>
      </c>
      <c r="BU35" s="46">
        <v>2863</v>
      </c>
      <c r="BV35" s="46">
        <v>8</v>
      </c>
      <c r="BW35" s="46">
        <v>268</v>
      </c>
      <c r="BX35" s="46">
        <v>103</v>
      </c>
      <c r="BY35" s="46">
        <v>245</v>
      </c>
      <c r="BZ35" s="46">
        <v>7</v>
      </c>
      <c r="CA35" s="46">
        <v>23</v>
      </c>
      <c r="CB35" s="46">
        <v>2</v>
      </c>
      <c r="CC35" s="46">
        <v>8</v>
      </c>
      <c r="CD35" s="46">
        <v>34</v>
      </c>
      <c r="CE35" s="46">
        <v>70</v>
      </c>
      <c r="CF35" s="46">
        <v>2</v>
      </c>
      <c r="CG35" s="46">
        <v>17</v>
      </c>
      <c r="CH35" s="46">
        <v>24</v>
      </c>
      <c r="CI35" s="46">
        <v>141</v>
      </c>
      <c r="CJ35" s="46">
        <v>308</v>
      </c>
      <c r="CK35" s="46">
        <v>20</v>
      </c>
    </row>
    <row r="36" spans="1:89" x14ac:dyDescent="0.25">
      <c r="A36" s="8">
        <v>4</v>
      </c>
      <c r="B36" s="8" t="s">
        <v>174</v>
      </c>
      <c r="C36" s="8" t="s">
        <v>175</v>
      </c>
      <c r="D36" s="8" t="s">
        <v>176</v>
      </c>
      <c r="E36" s="8" t="s">
        <v>177</v>
      </c>
      <c r="F36" s="9"/>
      <c r="G36" s="46">
        <v>22479015.18</v>
      </c>
      <c r="H36" s="46">
        <v>22479015.18</v>
      </c>
      <c r="I36" s="59">
        <f xml:space="preserve"> 22479015.18-479067.86</f>
        <v>21999947.32</v>
      </c>
      <c r="J36" s="46">
        <v>0</v>
      </c>
      <c r="K36" s="46">
        <v>2402614.67</v>
      </c>
      <c r="L36" s="46">
        <v>9593926.7400000002</v>
      </c>
      <c r="M36" s="46">
        <v>0</v>
      </c>
      <c r="N36" s="46">
        <v>0</v>
      </c>
      <c r="O36" s="46">
        <v>0</v>
      </c>
      <c r="P36" s="46">
        <v>882064.29</v>
      </c>
      <c r="Q36" s="46">
        <v>0</v>
      </c>
      <c r="R36" s="46">
        <v>0</v>
      </c>
      <c r="S36" s="46">
        <v>5521295.5199999996</v>
      </c>
      <c r="T36" s="46">
        <v>2393410.08</v>
      </c>
      <c r="U36" s="46">
        <v>0</v>
      </c>
      <c r="V36" s="46">
        <v>0</v>
      </c>
      <c r="W36" s="46">
        <v>22236989.93</v>
      </c>
      <c r="X36" s="46">
        <v>3878</v>
      </c>
      <c r="Y36" s="46">
        <v>22240867.93</v>
      </c>
      <c r="Z36" s="7">
        <v>0.11361828446388245</v>
      </c>
      <c r="AA36" s="7">
        <v>6.4899999999999999E-2</v>
      </c>
      <c r="AB36" s="46">
        <v>1443678.63</v>
      </c>
      <c r="AC36" s="46">
        <v>0</v>
      </c>
      <c r="AD36" s="46">
        <v>0</v>
      </c>
      <c r="AE36" s="46">
        <v>0</v>
      </c>
      <c r="AF36" s="46">
        <v>0</v>
      </c>
      <c r="AG36" s="46">
        <f t="shared" si="0"/>
        <v>0</v>
      </c>
      <c r="AH36" s="46">
        <v>604229.46</v>
      </c>
      <c r="AI36" s="46">
        <v>48349.71</v>
      </c>
      <c r="AJ36" s="46">
        <v>168998.48</v>
      </c>
      <c r="AK36" s="46">
        <v>0</v>
      </c>
      <c r="AL36" s="46">
        <v>142976</v>
      </c>
      <c r="AM36" s="46">
        <v>8011.25</v>
      </c>
      <c r="AN36" s="46">
        <v>44480</v>
      </c>
      <c r="AO36" s="46">
        <v>10650</v>
      </c>
      <c r="AP36" s="46">
        <v>0</v>
      </c>
      <c r="AQ36" s="46">
        <v>0</v>
      </c>
      <c r="AR36" s="46">
        <v>64422.78</v>
      </c>
      <c r="AS36" s="46">
        <v>7669.49</v>
      </c>
      <c r="AT36" s="46">
        <v>0</v>
      </c>
      <c r="AU36" s="46">
        <v>8040.4</v>
      </c>
      <c r="AV36" s="46">
        <v>2634.34</v>
      </c>
      <c r="AW36" s="46">
        <v>0</v>
      </c>
      <c r="AX36" s="46">
        <v>1196646.18</v>
      </c>
      <c r="AY36" s="25">
        <f t="shared" si="1"/>
        <v>0</v>
      </c>
      <c r="AZ36" s="46">
        <v>0</v>
      </c>
      <c r="BA36" s="46">
        <v>190217</v>
      </c>
      <c r="BB36" s="46">
        <v>0</v>
      </c>
      <c r="BC36" s="46">
        <v>240821.53</v>
      </c>
      <c r="BD36" s="46">
        <v>0</v>
      </c>
      <c r="BE36" s="46">
        <v>0</v>
      </c>
      <c r="BF36" s="46">
        <v>0</v>
      </c>
      <c r="BG36" s="26">
        <f t="shared" si="2"/>
        <v>0</v>
      </c>
      <c r="BH36" s="46">
        <v>0</v>
      </c>
      <c r="BI36" s="46">
        <v>4571</v>
      </c>
      <c r="BJ36" s="46">
        <v>1456</v>
      </c>
      <c r="BK36" s="46">
        <v>0</v>
      </c>
      <c r="BL36" s="46">
        <v>0</v>
      </c>
      <c r="BM36" s="46">
        <v>-24</v>
      </c>
      <c r="BN36" s="46">
        <v>-104</v>
      </c>
      <c r="BO36" s="46">
        <v>-103</v>
      </c>
      <c r="BP36" s="46">
        <v>-688</v>
      </c>
      <c r="BQ36" s="46">
        <v>9</v>
      </c>
      <c r="BR36" s="46">
        <v>0</v>
      </c>
      <c r="BS36" s="46">
        <v>-906</v>
      </c>
      <c r="BT36" s="46">
        <v>-14</v>
      </c>
      <c r="BU36" s="46">
        <v>4197</v>
      </c>
      <c r="BV36" s="46">
        <v>7</v>
      </c>
      <c r="BW36" s="46">
        <v>135</v>
      </c>
      <c r="BX36" s="46">
        <v>107</v>
      </c>
      <c r="BY36" s="46">
        <v>658</v>
      </c>
      <c r="BZ36" s="46">
        <v>1</v>
      </c>
      <c r="CA36" s="46">
        <v>5</v>
      </c>
      <c r="CB36" s="46">
        <v>0</v>
      </c>
      <c r="CC36" s="46">
        <v>5</v>
      </c>
      <c r="CD36" s="46">
        <v>25</v>
      </c>
      <c r="CE36" s="46">
        <v>74</v>
      </c>
      <c r="CF36" s="46">
        <v>0</v>
      </c>
      <c r="CG36" s="46">
        <v>5</v>
      </c>
      <c r="CH36" s="46">
        <v>13</v>
      </c>
      <c r="CI36" s="46">
        <v>130</v>
      </c>
      <c r="CJ36" s="46">
        <v>532</v>
      </c>
      <c r="CK36" s="46">
        <v>8</v>
      </c>
    </row>
    <row r="37" spans="1:89" x14ac:dyDescent="0.25">
      <c r="A37" s="8">
        <v>4</v>
      </c>
      <c r="B37" s="9" t="s">
        <v>600</v>
      </c>
      <c r="C37" s="9" t="s">
        <v>248</v>
      </c>
      <c r="D37" s="8" t="s">
        <v>197</v>
      </c>
      <c r="E37" s="8" t="s">
        <v>160</v>
      </c>
      <c r="F37" s="8" t="s">
        <v>105</v>
      </c>
      <c r="G37" s="46">
        <v>11173179.26</v>
      </c>
      <c r="H37" s="46">
        <v>11173179.26</v>
      </c>
      <c r="I37" s="46">
        <v>10751858.629999999</v>
      </c>
      <c r="J37" s="46">
        <v>113502.65</v>
      </c>
      <c r="K37" s="46">
        <v>1519258.76</v>
      </c>
      <c r="L37" s="46">
        <v>2166372.92</v>
      </c>
      <c r="M37" s="46">
        <v>0</v>
      </c>
      <c r="N37" s="46">
        <v>0</v>
      </c>
      <c r="O37" s="46">
        <v>8164.16</v>
      </c>
      <c r="P37" s="46">
        <v>947527.64</v>
      </c>
      <c r="Q37" s="46">
        <v>0</v>
      </c>
      <c r="R37" s="46">
        <v>94</v>
      </c>
      <c r="S37" s="46">
        <v>4060713.59</v>
      </c>
      <c r="T37" s="46">
        <v>591863.19999999995</v>
      </c>
      <c r="U37" s="46">
        <v>0</v>
      </c>
      <c r="V37" s="46">
        <v>0</v>
      </c>
      <c r="W37" s="46">
        <v>10332071.300000001</v>
      </c>
      <c r="X37" s="46">
        <v>81360.94</v>
      </c>
      <c r="Y37" s="46">
        <v>10413432.24</v>
      </c>
      <c r="Z37" s="7">
        <v>9.8745204508304596E-2</v>
      </c>
      <c r="AA37" s="7">
        <v>8.9099999999999999E-2</v>
      </c>
      <c r="AB37" s="46">
        <v>920399.67</v>
      </c>
      <c r="AC37" s="46">
        <v>0</v>
      </c>
      <c r="AD37" s="46">
        <v>0</v>
      </c>
      <c r="AE37" s="46">
        <v>0</v>
      </c>
      <c r="AF37" s="46">
        <v>0</v>
      </c>
      <c r="AG37" s="46">
        <f t="shared" si="0"/>
        <v>0</v>
      </c>
      <c r="AH37" s="46">
        <v>256624.36</v>
      </c>
      <c r="AI37" s="46">
        <v>23031.88</v>
      </c>
      <c r="AJ37" s="46">
        <v>30994.04</v>
      </c>
      <c r="AK37" s="46">
        <v>0</v>
      </c>
      <c r="AL37" s="46">
        <v>100382.88</v>
      </c>
      <c r="AM37" s="46">
        <v>37326.370000000003</v>
      </c>
      <c r="AN37" s="46">
        <v>37826.92</v>
      </c>
      <c r="AO37" s="46">
        <v>10125</v>
      </c>
      <c r="AP37" s="46">
        <v>0</v>
      </c>
      <c r="AQ37" s="46">
        <v>0</v>
      </c>
      <c r="AR37" s="46">
        <v>40335.68</v>
      </c>
      <c r="AS37" s="46">
        <v>2064.7399999999998</v>
      </c>
      <c r="AT37" s="46">
        <v>7875</v>
      </c>
      <c r="AU37" s="46">
        <v>7730.72</v>
      </c>
      <c r="AV37" s="46">
        <v>29662.42</v>
      </c>
      <c r="AW37" s="46">
        <v>0</v>
      </c>
      <c r="AX37" s="46">
        <v>612898.54</v>
      </c>
      <c r="AY37" s="25">
        <f>+AW37/AX37</f>
        <v>0</v>
      </c>
      <c r="AZ37" s="46">
        <v>0</v>
      </c>
      <c r="BA37" s="46">
        <v>187649.68</v>
      </c>
      <c r="BB37" s="46">
        <v>0</v>
      </c>
      <c r="BC37" s="46">
        <v>223535.45</v>
      </c>
      <c r="BD37" s="46">
        <v>70310.820000000007</v>
      </c>
      <c r="BE37" s="46">
        <v>70310.820000000007</v>
      </c>
      <c r="BF37" s="46">
        <v>0</v>
      </c>
      <c r="BG37" s="26">
        <f>SUM(BE37:BF37)</f>
        <v>70310.820000000007</v>
      </c>
      <c r="BH37" s="46">
        <v>0</v>
      </c>
      <c r="BI37" s="46">
        <v>1063</v>
      </c>
      <c r="BJ37" s="46">
        <v>1427</v>
      </c>
      <c r="BK37" s="46">
        <v>11</v>
      </c>
      <c r="BL37" s="46">
        <v>-12</v>
      </c>
      <c r="BM37" s="46">
        <v>-111</v>
      </c>
      <c r="BN37" s="46">
        <v>-90</v>
      </c>
      <c r="BO37" s="46">
        <v>-508</v>
      </c>
      <c r="BP37" s="46">
        <v>-156</v>
      </c>
      <c r="BQ37" s="46">
        <v>4</v>
      </c>
      <c r="BR37" s="46">
        <v>-9</v>
      </c>
      <c r="BS37" s="46">
        <v>-116</v>
      </c>
      <c r="BT37" s="46">
        <v>0</v>
      </c>
      <c r="BU37" s="46">
        <v>1503</v>
      </c>
      <c r="BV37" s="46">
        <v>0</v>
      </c>
      <c r="BW37" s="46">
        <v>77</v>
      </c>
      <c r="BX37" s="46">
        <v>12</v>
      </c>
      <c r="BY37" s="46">
        <v>24</v>
      </c>
      <c r="BZ37" s="46">
        <v>6</v>
      </c>
      <c r="CA37" s="46">
        <v>3</v>
      </c>
      <c r="CB37" s="46">
        <v>0</v>
      </c>
      <c r="CC37" s="46">
        <v>3</v>
      </c>
      <c r="CD37" s="46">
        <v>14</v>
      </c>
      <c r="CE37" s="46">
        <v>38</v>
      </c>
      <c r="CF37" s="46">
        <v>1</v>
      </c>
      <c r="CG37" s="46">
        <v>0</v>
      </c>
      <c r="CH37" s="46">
        <v>3</v>
      </c>
      <c r="CI37" s="46">
        <v>37</v>
      </c>
      <c r="CJ37" s="46">
        <v>65</v>
      </c>
      <c r="CK37" s="46">
        <v>5</v>
      </c>
    </row>
    <row r="38" spans="1:89" x14ac:dyDescent="0.25">
      <c r="A38" s="8">
        <v>4</v>
      </c>
      <c r="B38" s="8" t="s">
        <v>178</v>
      </c>
      <c r="C38" s="8" t="s">
        <v>179</v>
      </c>
      <c r="D38" s="8" t="s">
        <v>180</v>
      </c>
      <c r="E38" s="8" t="s">
        <v>167</v>
      </c>
      <c r="F38" s="9"/>
      <c r="G38" s="46">
        <v>11487406.289999999</v>
      </c>
      <c r="H38" s="46">
        <v>11488030.85</v>
      </c>
      <c r="I38" s="46">
        <v>10769266.519999998</v>
      </c>
      <c r="J38" s="46">
        <v>0</v>
      </c>
      <c r="K38" s="46">
        <v>2387955.13</v>
      </c>
      <c r="L38" s="46">
        <v>910604.47</v>
      </c>
      <c r="M38" s="46">
        <v>0</v>
      </c>
      <c r="N38" s="46">
        <v>0</v>
      </c>
      <c r="O38" s="46">
        <v>0</v>
      </c>
      <c r="P38" s="46">
        <v>1840844.63</v>
      </c>
      <c r="Q38" s="46">
        <v>0</v>
      </c>
      <c r="R38" s="46">
        <v>0</v>
      </c>
      <c r="S38" s="46">
        <v>3691712.47</v>
      </c>
      <c r="T38" s="46">
        <v>681512.32</v>
      </c>
      <c r="U38" s="46">
        <v>25459.279999999999</v>
      </c>
      <c r="V38" s="46">
        <v>0</v>
      </c>
      <c r="W38" s="46">
        <v>10567521.32</v>
      </c>
      <c r="X38" s="46">
        <v>25601.34</v>
      </c>
      <c r="Y38" s="46">
        <v>10593122.66</v>
      </c>
      <c r="Z38" s="7">
        <v>0.10273238271474838</v>
      </c>
      <c r="AA38" s="7">
        <v>9.98E-2</v>
      </c>
      <c r="AB38" s="46">
        <v>1054892.3</v>
      </c>
      <c r="AC38" s="46">
        <v>0</v>
      </c>
      <c r="AD38" s="46">
        <v>0</v>
      </c>
      <c r="AE38" s="46">
        <v>0</v>
      </c>
      <c r="AF38" s="46">
        <v>0</v>
      </c>
      <c r="AG38" s="46">
        <f t="shared" si="0"/>
        <v>0</v>
      </c>
      <c r="AH38" s="46">
        <v>443929.48</v>
      </c>
      <c r="AI38" s="46">
        <v>34786.370000000003</v>
      </c>
      <c r="AJ38" s="46">
        <v>79196.63</v>
      </c>
      <c r="AK38" s="46">
        <v>0</v>
      </c>
      <c r="AL38" s="46">
        <v>146651.49</v>
      </c>
      <c r="AM38" s="46">
        <v>27075.17</v>
      </c>
      <c r="AN38" s="46">
        <v>45555.68</v>
      </c>
      <c r="AO38" s="46">
        <v>10125</v>
      </c>
      <c r="AP38" s="46">
        <v>0</v>
      </c>
      <c r="AQ38" s="46">
        <v>0</v>
      </c>
      <c r="AR38" s="46">
        <v>36941.67</v>
      </c>
      <c r="AS38" s="46">
        <v>5418.6</v>
      </c>
      <c r="AT38" s="46">
        <v>0</v>
      </c>
      <c r="AU38" s="46">
        <v>4458.83</v>
      </c>
      <c r="AV38" s="46">
        <v>0</v>
      </c>
      <c r="AW38" s="46">
        <v>0</v>
      </c>
      <c r="AX38" s="46">
        <v>903692.48</v>
      </c>
      <c r="AY38" s="25">
        <f t="shared" si="1"/>
        <v>0</v>
      </c>
      <c r="AZ38" s="46">
        <v>624.55999999999995</v>
      </c>
      <c r="BA38" s="46">
        <v>190217</v>
      </c>
      <c r="BB38" s="46">
        <v>0</v>
      </c>
      <c r="BC38" s="46">
        <v>126164.29</v>
      </c>
      <c r="BD38" s="46">
        <v>0</v>
      </c>
      <c r="BE38" s="46">
        <v>0</v>
      </c>
      <c r="BF38" s="46">
        <v>0</v>
      </c>
      <c r="BG38" s="26">
        <f t="shared" si="2"/>
        <v>0</v>
      </c>
      <c r="BH38" s="46">
        <v>0</v>
      </c>
      <c r="BI38" s="46">
        <v>2019</v>
      </c>
      <c r="BJ38" s="46">
        <v>1507</v>
      </c>
      <c r="BK38" s="46">
        <v>14</v>
      </c>
      <c r="BL38" s="46">
        <v>-1</v>
      </c>
      <c r="BM38" s="46">
        <v>-145</v>
      </c>
      <c r="BN38" s="46">
        <v>-143</v>
      </c>
      <c r="BO38" s="46">
        <v>-543</v>
      </c>
      <c r="BP38" s="46">
        <v>-314</v>
      </c>
      <c r="BQ38" s="46">
        <v>0</v>
      </c>
      <c r="BR38" s="46">
        <v>-1</v>
      </c>
      <c r="BS38" s="46">
        <v>-289</v>
      </c>
      <c r="BT38" s="46">
        <v>-1</v>
      </c>
      <c r="BU38" s="46">
        <v>2103</v>
      </c>
      <c r="BV38" s="46">
        <v>6</v>
      </c>
      <c r="BW38" s="46">
        <v>112</v>
      </c>
      <c r="BX38" s="46">
        <v>50</v>
      </c>
      <c r="BY38" s="46">
        <v>133</v>
      </c>
      <c r="BZ38" s="46">
        <v>5</v>
      </c>
      <c r="CA38" s="46">
        <v>12</v>
      </c>
      <c r="CB38" s="46">
        <v>1</v>
      </c>
      <c r="CC38" s="46">
        <v>4</v>
      </c>
      <c r="CD38" s="46">
        <v>39</v>
      </c>
      <c r="CE38" s="46">
        <v>102</v>
      </c>
      <c r="CF38" s="46">
        <v>2</v>
      </c>
      <c r="CG38" s="46">
        <v>7</v>
      </c>
      <c r="CH38" s="46">
        <v>7</v>
      </c>
      <c r="CI38" s="46">
        <v>53</v>
      </c>
      <c r="CJ38" s="46">
        <v>231</v>
      </c>
      <c r="CK38" s="46">
        <v>16</v>
      </c>
    </row>
    <row r="39" spans="1:89" x14ac:dyDescent="0.25">
      <c r="A39" s="8">
        <v>4</v>
      </c>
      <c r="B39" s="8" t="s">
        <v>181</v>
      </c>
      <c r="C39" s="8" t="s">
        <v>182</v>
      </c>
      <c r="D39" s="8" t="s">
        <v>183</v>
      </c>
      <c r="E39" s="8" t="s">
        <v>177</v>
      </c>
      <c r="F39" s="9"/>
      <c r="G39" s="46">
        <v>16279705.130000001</v>
      </c>
      <c r="H39" s="46">
        <v>16279705.130000001</v>
      </c>
      <c r="I39" s="46">
        <v>15867629.109999999</v>
      </c>
      <c r="J39" s="46">
        <v>0</v>
      </c>
      <c r="K39" s="46">
        <v>1635123.9</v>
      </c>
      <c r="L39" s="46">
        <v>5720124.9800000004</v>
      </c>
      <c r="M39" s="46">
        <v>0</v>
      </c>
      <c r="N39" s="46">
        <v>0</v>
      </c>
      <c r="O39" s="46">
        <v>0</v>
      </c>
      <c r="P39" s="46">
        <v>828499.57</v>
      </c>
      <c r="Q39" s="46">
        <v>0</v>
      </c>
      <c r="R39" s="46">
        <v>0</v>
      </c>
      <c r="S39" s="46">
        <v>5148450.6100000003</v>
      </c>
      <c r="T39" s="46">
        <v>1335948.1599999999</v>
      </c>
      <c r="U39" s="46">
        <v>0</v>
      </c>
      <c r="V39" s="46">
        <v>0</v>
      </c>
      <c r="W39" s="46">
        <v>15982391.1</v>
      </c>
      <c r="X39" s="46">
        <v>2829</v>
      </c>
      <c r="Y39" s="46">
        <v>15985220.1</v>
      </c>
      <c r="Z39" s="7">
        <v>0.18881678581237793</v>
      </c>
      <c r="AA39" s="7">
        <v>8.2199999999999995E-2</v>
      </c>
      <c r="AB39" s="46">
        <v>1314243.8799999999</v>
      </c>
      <c r="AC39" s="46">
        <v>0</v>
      </c>
      <c r="AD39" s="46">
        <v>0</v>
      </c>
      <c r="AE39" s="46">
        <v>0</v>
      </c>
      <c r="AF39" s="46">
        <v>269.95999999999998</v>
      </c>
      <c r="AG39" s="46">
        <f t="shared" si="0"/>
        <v>269.95999999999998</v>
      </c>
      <c r="AH39" s="46">
        <v>528507.27</v>
      </c>
      <c r="AI39" s="46">
        <v>43693.73</v>
      </c>
      <c r="AJ39" s="46">
        <v>158031.65</v>
      </c>
      <c r="AK39" s="46">
        <v>5024.58</v>
      </c>
      <c r="AL39" s="46">
        <v>87298.21</v>
      </c>
      <c r="AM39" s="46">
        <v>1313.65</v>
      </c>
      <c r="AN39" s="46">
        <v>48107.13</v>
      </c>
      <c r="AO39" s="46">
        <v>10125</v>
      </c>
      <c r="AP39" s="46">
        <v>0</v>
      </c>
      <c r="AQ39" s="46">
        <v>0</v>
      </c>
      <c r="AR39" s="46">
        <v>48536.85</v>
      </c>
      <c r="AS39" s="46">
        <v>11738.7</v>
      </c>
      <c r="AT39" s="46">
        <v>0</v>
      </c>
      <c r="AU39" s="46">
        <v>2916.4</v>
      </c>
      <c r="AV39" s="46">
        <v>24979.06</v>
      </c>
      <c r="AW39" s="46">
        <v>0</v>
      </c>
      <c r="AX39" s="46">
        <v>1076132</v>
      </c>
      <c r="AY39" s="25">
        <f t="shared" si="1"/>
        <v>0</v>
      </c>
      <c r="AZ39" s="46">
        <v>2475</v>
      </c>
      <c r="BA39" s="46">
        <v>190217</v>
      </c>
      <c r="BB39" s="46">
        <v>0</v>
      </c>
      <c r="BC39" s="46">
        <v>167333.41</v>
      </c>
      <c r="BD39" s="46">
        <v>0</v>
      </c>
      <c r="BE39" s="46">
        <v>0</v>
      </c>
      <c r="BF39" s="46">
        <v>0</v>
      </c>
      <c r="BG39" s="26">
        <f t="shared" si="2"/>
        <v>0</v>
      </c>
      <c r="BH39" s="46">
        <v>0</v>
      </c>
      <c r="BI39" s="46">
        <v>3280</v>
      </c>
      <c r="BJ39" s="46">
        <v>867</v>
      </c>
      <c r="BK39" s="46">
        <v>6</v>
      </c>
      <c r="BL39" s="46">
        <v>-2</v>
      </c>
      <c r="BM39" s="46">
        <v>-26</v>
      </c>
      <c r="BN39" s="46">
        <v>-47</v>
      </c>
      <c r="BO39" s="46">
        <v>-131</v>
      </c>
      <c r="BP39" s="46">
        <v>-435</v>
      </c>
      <c r="BQ39" s="46">
        <v>0</v>
      </c>
      <c r="BR39" s="46">
        <v>0</v>
      </c>
      <c r="BS39" s="46">
        <v>-609</v>
      </c>
      <c r="BT39" s="46">
        <v>-9</v>
      </c>
      <c r="BU39" s="46">
        <v>2894</v>
      </c>
      <c r="BV39" s="46">
        <v>3</v>
      </c>
      <c r="BW39" s="46">
        <v>135</v>
      </c>
      <c r="BX39" s="46">
        <v>93</v>
      </c>
      <c r="BY39" s="46">
        <v>377</v>
      </c>
      <c r="BZ39" s="46">
        <v>1</v>
      </c>
      <c r="CA39" s="46">
        <v>5</v>
      </c>
      <c r="CB39" s="46">
        <v>1</v>
      </c>
      <c r="CC39" s="46">
        <v>1</v>
      </c>
      <c r="CD39" s="46">
        <v>11</v>
      </c>
      <c r="CE39" s="46">
        <v>34</v>
      </c>
      <c r="CF39" s="46">
        <v>0</v>
      </c>
      <c r="CG39" s="46">
        <v>4</v>
      </c>
      <c r="CH39" s="46">
        <v>10</v>
      </c>
      <c r="CI39" s="46">
        <v>76</v>
      </c>
      <c r="CJ39" s="46">
        <v>305</v>
      </c>
      <c r="CK39" s="46">
        <v>6</v>
      </c>
    </row>
    <row r="40" spans="1:89" x14ac:dyDescent="0.25">
      <c r="A40" s="8">
        <v>4</v>
      </c>
      <c r="B40" s="8" t="s">
        <v>184</v>
      </c>
      <c r="C40" s="8" t="s">
        <v>185</v>
      </c>
      <c r="D40" s="8" t="s">
        <v>159</v>
      </c>
      <c r="E40" s="8" t="s">
        <v>160</v>
      </c>
      <c r="F40" s="8" t="s">
        <v>105</v>
      </c>
      <c r="G40" s="46">
        <v>28535491.690000001</v>
      </c>
      <c r="H40" s="46">
        <v>28535491.690000001</v>
      </c>
      <c r="I40" s="46">
        <v>28023420.320000004</v>
      </c>
      <c r="J40" s="46">
        <v>227828.27</v>
      </c>
      <c r="K40" s="46">
        <v>1553843.77</v>
      </c>
      <c r="L40" s="46">
        <v>8252313.2300000004</v>
      </c>
      <c r="M40" s="46">
        <v>0</v>
      </c>
      <c r="N40" s="46">
        <v>0</v>
      </c>
      <c r="O40" s="46">
        <v>161560.31</v>
      </c>
      <c r="P40" s="46">
        <v>1963043.78</v>
      </c>
      <c r="Q40" s="46">
        <v>0</v>
      </c>
      <c r="R40" s="46">
        <v>0</v>
      </c>
      <c r="S40" s="46">
        <v>8739505.8000000007</v>
      </c>
      <c r="T40" s="46">
        <v>5443957.3799999999</v>
      </c>
      <c r="U40" s="46">
        <v>0</v>
      </c>
      <c r="V40" s="46">
        <v>0</v>
      </c>
      <c r="W40" s="46">
        <v>28032033.079999998</v>
      </c>
      <c r="X40" s="46">
        <v>27904.77</v>
      </c>
      <c r="Y40" s="46">
        <v>28059937.850000001</v>
      </c>
      <c r="Z40" s="7">
        <v>4.6852897852659225E-2</v>
      </c>
      <c r="AA40" s="7">
        <v>5.7000000000000002E-2</v>
      </c>
      <c r="AB40" s="46">
        <v>1597956.54</v>
      </c>
      <c r="AC40" s="46">
        <v>0</v>
      </c>
      <c r="AD40" s="46">
        <v>0</v>
      </c>
      <c r="AE40" s="46">
        <v>0</v>
      </c>
      <c r="AF40" s="46">
        <v>427.9</v>
      </c>
      <c r="AG40" s="46">
        <f t="shared" si="0"/>
        <v>427.9</v>
      </c>
      <c r="AH40" s="46">
        <v>605868.75</v>
      </c>
      <c r="AI40" s="46">
        <v>47718.47</v>
      </c>
      <c r="AJ40" s="46">
        <v>198400.69</v>
      </c>
      <c r="AK40" s="46">
        <v>0</v>
      </c>
      <c r="AL40" s="46">
        <v>93802.89</v>
      </c>
      <c r="AM40" s="46">
        <v>17300</v>
      </c>
      <c r="AN40" s="46">
        <v>139558.19</v>
      </c>
      <c r="AO40" s="46">
        <v>12350</v>
      </c>
      <c r="AP40" s="46">
        <v>7130.5</v>
      </c>
      <c r="AQ40" s="46">
        <v>0</v>
      </c>
      <c r="AR40" s="46">
        <v>104854.86</v>
      </c>
      <c r="AS40" s="46">
        <v>6923.42</v>
      </c>
      <c r="AT40" s="46">
        <v>0</v>
      </c>
      <c r="AU40" s="46">
        <v>15712.02</v>
      </c>
      <c r="AV40" s="46">
        <v>2118.69</v>
      </c>
      <c r="AW40" s="46">
        <v>60371.33</v>
      </c>
      <c r="AX40" s="46">
        <v>1412738.37</v>
      </c>
      <c r="AY40" s="25">
        <f t="shared" si="1"/>
        <v>4.2733552993255215E-2</v>
      </c>
      <c r="AZ40" s="46">
        <v>0</v>
      </c>
      <c r="BA40" s="46">
        <v>189254.28</v>
      </c>
      <c r="BB40" s="46">
        <v>0</v>
      </c>
      <c r="BC40" s="46">
        <v>285334.32</v>
      </c>
      <c r="BD40" s="46">
        <v>0</v>
      </c>
      <c r="BE40" s="46">
        <v>0</v>
      </c>
      <c r="BF40" s="46">
        <v>0</v>
      </c>
      <c r="BG40" s="26">
        <f t="shared" si="2"/>
        <v>0</v>
      </c>
      <c r="BH40" s="46">
        <v>0</v>
      </c>
      <c r="BI40" s="46">
        <v>5989</v>
      </c>
      <c r="BJ40" s="46">
        <v>2236</v>
      </c>
      <c r="BK40" s="46">
        <v>0</v>
      </c>
      <c r="BL40" s="46">
        <v>0</v>
      </c>
      <c r="BM40" s="46">
        <v>-14</v>
      </c>
      <c r="BN40" s="46">
        <v>-71</v>
      </c>
      <c r="BO40" s="46">
        <v>-79</v>
      </c>
      <c r="BP40" s="46">
        <v>-423</v>
      </c>
      <c r="BQ40" s="46">
        <v>29</v>
      </c>
      <c r="BR40" s="46">
        <v>-100</v>
      </c>
      <c r="BS40" s="46">
        <v>-1498</v>
      </c>
      <c r="BT40" s="46">
        <v>0</v>
      </c>
      <c r="BU40" s="46">
        <v>6069</v>
      </c>
      <c r="BV40" s="46">
        <v>52</v>
      </c>
      <c r="BW40" s="46">
        <v>343</v>
      </c>
      <c r="BX40" s="46">
        <v>254</v>
      </c>
      <c r="BY40" s="46">
        <v>1196</v>
      </c>
      <c r="BZ40" s="46">
        <v>2</v>
      </c>
      <c r="CA40" s="46">
        <v>12</v>
      </c>
      <c r="CB40" s="46">
        <v>1</v>
      </c>
      <c r="CC40" s="46">
        <v>0</v>
      </c>
      <c r="CD40" s="46">
        <v>21</v>
      </c>
      <c r="CE40" s="46">
        <v>57</v>
      </c>
      <c r="CF40" s="46">
        <v>1</v>
      </c>
      <c r="CG40" s="46">
        <v>17</v>
      </c>
      <c r="CH40" s="46">
        <v>19</v>
      </c>
      <c r="CI40" s="46">
        <v>163</v>
      </c>
      <c r="CJ40" s="46">
        <v>338</v>
      </c>
      <c r="CK40" s="46">
        <v>8</v>
      </c>
    </row>
    <row r="41" spans="1:89" x14ac:dyDescent="0.25">
      <c r="A41" s="8">
        <v>4</v>
      </c>
      <c r="B41" s="8" t="s">
        <v>186</v>
      </c>
      <c r="C41" s="8" t="s">
        <v>187</v>
      </c>
      <c r="D41" s="8" t="s">
        <v>188</v>
      </c>
      <c r="E41" s="8" t="s">
        <v>189</v>
      </c>
      <c r="F41" s="8" t="s">
        <v>190</v>
      </c>
      <c r="G41" s="46">
        <v>13835304.439999999</v>
      </c>
      <c r="H41" s="46">
        <v>13836655.640000001</v>
      </c>
      <c r="I41" s="46">
        <v>12996336.16</v>
      </c>
      <c r="J41" s="46">
        <v>2769151.54</v>
      </c>
      <c r="K41" s="46">
        <v>540012.68000000005</v>
      </c>
      <c r="L41" s="46">
        <v>3355700.14</v>
      </c>
      <c r="M41" s="46">
        <v>26335.01</v>
      </c>
      <c r="N41" s="46">
        <v>0</v>
      </c>
      <c r="O41" s="46">
        <v>19879.48</v>
      </c>
      <c r="P41" s="46">
        <v>1156227.98</v>
      </c>
      <c r="Q41" s="46">
        <v>0</v>
      </c>
      <c r="R41" s="46">
        <v>0</v>
      </c>
      <c r="S41" s="46">
        <v>3373802.33</v>
      </c>
      <c r="T41" s="46">
        <v>853208.05</v>
      </c>
      <c r="U41" s="46">
        <v>0</v>
      </c>
      <c r="V41" s="46">
        <v>0</v>
      </c>
      <c r="W41" s="46">
        <v>12964722.57</v>
      </c>
      <c r="X41" s="46">
        <v>32515.52</v>
      </c>
      <c r="Y41" s="46">
        <v>12997238.09</v>
      </c>
      <c r="Z41" s="7">
        <v>0.19324378669261932</v>
      </c>
      <c r="AA41" s="7">
        <v>6.9199999999999998E-2</v>
      </c>
      <c r="AB41" s="46">
        <v>896740.37</v>
      </c>
      <c r="AC41" s="46">
        <v>0</v>
      </c>
      <c r="AD41" s="46">
        <v>0</v>
      </c>
      <c r="AE41" s="46">
        <v>3081.6</v>
      </c>
      <c r="AF41" s="46">
        <v>0</v>
      </c>
      <c r="AG41" s="46">
        <f t="shared" si="0"/>
        <v>3081.6</v>
      </c>
      <c r="AH41" s="46">
        <v>307313.77</v>
      </c>
      <c r="AI41" s="46">
        <v>34917.65</v>
      </c>
      <c r="AJ41" s="46">
        <v>81584.820000000007</v>
      </c>
      <c r="AK41" s="46">
        <v>0</v>
      </c>
      <c r="AL41" s="46">
        <v>47850</v>
      </c>
      <c r="AM41" s="46">
        <v>12101.62</v>
      </c>
      <c r="AN41" s="46">
        <v>47380.59</v>
      </c>
      <c r="AO41" s="46">
        <v>7875</v>
      </c>
      <c r="AP41" s="46">
        <v>0</v>
      </c>
      <c r="AQ41" s="46">
        <v>0</v>
      </c>
      <c r="AR41" s="46">
        <v>46628.42</v>
      </c>
      <c r="AS41" s="46">
        <v>10237.73</v>
      </c>
      <c r="AT41" s="46">
        <v>0</v>
      </c>
      <c r="AU41" s="46">
        <v>20683.73</v>
      </c>
      <c r="AV41" s="46">
        <v>18649.72</v>
      </c>
      <c r="AW41" s="46">
        <v>0</v>
      </c>
      <c r="AX41" s="46">
        <v>727543.31</v>
      </c>
      <c r="AY41" s="25">
        <f t="shared" si="1"/>
        <v>0</v>
      </c>
      <c r="AZ41" s="46">
        <v>0</v>
      </c>
      <c r="BA41" s="46">
        <v>190217.04</v>
      </c>
      <c r="BB41" s="46">
        <v>0.04</v>
      </c>
      <c r="BC41" s="46">
        <v>153832.25</v>
      </c>
      <c r="BD41" s="46">
        <v>0</v>
      </c>
      <c r="BE41" s="46">
        <v>0</v>
      </c>
      <c r="BF41" s="46">
        <v>0</v>
      </c>
      <c r="BG41" s="26">
        <f t="shared" si="2"/>
        <v>0</v>
      </c>
      <c r="BH41" s="46">
        <v>0</v>
      </c>
      <c r="BI41" s="46">
        <v>1977</v>
      </c>
      <c r="BJ41" s="46">
        <v>658</v>
      </c>
      <c r="BK41" s="46">
        <v>12</v>
      </c>
      <c r="BL41" s="46">
        <v>0</v>
      </c>
      <c r="BM41" s="46">
        <v>-63</v>
      </c>
      <c r="BN41" s="46">
        <v>-46</v>
      </c>
      <c r="BO41" s="46">
        <v>-106</v>
      </c>
      <c r="BP41" s="46">
        <v>-50</v>
      </c>
      <c r="BQ41" s="46">
        <v>0</v>
      </c>
      <c r="BR41" s="46">
        <v>-2</v>
      </c>
      <c r="BS41" s="46">
        <v>-345</v>
      </c>
      <c r="BT41" s="46">
        <v>-32</v>
      </c>
      <c r="BU41" s="46">
        <v>2003</v>
      </c>
      <c r="BV41" s="46">
        <v>71</v>
      </c>
      <c r="BW41" s="46">
        <v>58</v>
      </c>
      <c r="BX41" s="46">
        <v>45</v>
      </c>
      <c r="BY41" s="46">
        <v>266</v>
      </c>
      <c r="BZ41" s="46">
        <v>27</v>
      </c>
      <c r="CA41" s="46">
        <v>6</v>
      </c>
      <c r="CB41" s="46">
        <v>1</v>
      </c>
      <c r="CC41" s="46">
        <v>3</v>
      </c>
      <c r="CD41" s="46">
        <v>19</v>
      </c>
      <c r="CE41" s="46">
        <v>38</v>
      </c>
      <c r="CF41" s="46">
        <v>0</v>
      </c>
      <c r="CG41" s="46">
        <v>3</v>
      </c>
      <c r="CH41" s="46">
        <v>4</v>
      </c>
      <c r="CI41" s="46">
        <v>15</v>
      </c>
      <c r="CJ41" s="46">
        <v>33</v>
      </c>
      <c r="CK41" s="46">
        <v>1</v>
      </c>
    </row>
    <row r="42" spans="1:89" x14ac:dyDescent="0.25">
      <c r="A42" s="8">
        <v>4</v>
      </c>
      <c r="B42" s="8" t="s">
        <v>191</v>
      </c>
      <c r="C42" s="8" t="s">
        <v>115</v>
      </c>
      <c r="D42" s="8" t="s">
        <v>192</v>
      </c>
      <c r="E42" s="8" t="s">
        <v>160</v>
      </c>
      <c r="F42" s="8" t="s">
        <v>105</v>
      </c>
      <c r="G42" s="46">
        <v>14195441.109999999</v>
      </c>
      <c r="H42" s="46">
        <v>14195441.109999999</v>
      </c>
      <c r="I42" s="46">
        <v>13762328.719999999</v>
      </c>
      <c r="J42" s="46">
        <v>307.7</v>
      </c>
      <c r="K42" s="46">
        <v>1396533.76</v>
      </c>
      <c r="L42" s="46">
        <v>4109495.45</v>
      </c>
      <c r="M42" s="46">
        <v>0</v>
      </c>
      <c r="N42" s="46">
        <v>0</v>
      </c>
      <c r="O42" s="46">
        <v>28439.32</v>
      </c>
      <c r="P42" s="46">
        <v>767797.51</v>
      </c>
      <c r="Q42" s="46">
        <v>0</v>
      </c>
      <c r="R42" s="46">
        <v>0</v>
      </c>
      <c r="S42" s="46">
        <v>3706153.94</v>
      </c>
      <c r="T42" s="46">
        <v>2338221.36</v>
      </c>
      <c r="U42" s="46">
        <v>0</v>
      </c>
      <c r="V42" s="46">
        <v>0</v>
      </c>
      <c r="W42" s="46">
        <v>13593280.119999999</v>
      </c>
      <c r="X42" s="46">
        <v>65726.58</v>
      </c>
      <c r="Y42" s="46">
        <v>13659006.699999999</v>
      </c>
      <c r="Z42" s="7">
        <v>3.2328154891729355E-2</v>
      </c>
      <c r="AA42" s="7">
        <v>9.1700000000000004E-2</v>
      </c>
      <c r="AB42" s="46">
        <v>1246331.08</v>
      </c>
      <c r="AC42" s="46">
        <v>0</v>
      </c>
      <c r="AD42" s="46">
        <v>0</v>
      </c>
      <c r="AE42" s="46">
        <v>0</v>
      </c>
      <c r="AF42" s="46">
        <v>311.83</v>
      </c>
      <c r="AG42" s="46">
        <f t="shared" si="0"/>
        <v>311.83</v>
      </c>
      <c r="AH42" s="46">
        <v>475551.58</v>
      </c>
      <c r="AI42" s="46">
        <v>40123.589999999997</v>
      </c>
      <c r="AJ42" s="46">
        <v>122148.11</v>
      </c>
      <c r="AK42" s="46">
        <v>0</v>
      </c>
      <c r="AL42" s="46">
        <v>122722.82</v>
      </c>
      <c r="AM42" s="46">
        <v>4911.76</v>
      </c>
      <c r="AN42" s="46">
        <v>44411.31</v>
      </c>
      <c r="AO42" s="46">
        <v>10125</v>
      </c>
      <c r="AP42" s="46">
        <v>0</v>
      </c>
      <c r="AQ42" s="46">
        <v>16839.25</v>
      </c>
      <c r="AR42" s="59">
        <f xml:space="preserve"> 9554.28+23762.73+27536.96</f>
        <v>60853.97</v>
      </c>
      <c r="AS42" s="46">
        <v>250</v>
      </c>
      <c r="AT42" s="46">
        <v>0</v>
      </c>
      <c r="AU42" s="46">
        <v>53657.55</v>
      </c>
      <c r="AV42" s="46">
        <v>24065.26</v>
      </c>
      <c r="AW42" s="46">
        <v>0</v>
      </c>
      <c r="AX42" s="46">
        <v>1052119.02</v>
      </c>
      <c r="AY42" s="25">
        <f t="shared" si="1"/>
        <v>0</v>
      </c>
      <c r="AZ42" s="46">
        <v>0</v>
      </c>
      <c r="BA42" s="46">
        <v>190217</v>
      </c>
      <c r="BB42" s="46">
        <v>0</v>
      </c>
      <c r="BC42" s="46">
        <v>201386.85</v>
      </c>
      <c r="BD42" s="46">
        <v>0</v>
      </c>
      <c r="BE42" s="46">
        <v>0</v>
      </c>
      <c r="BF42" s="46">
        <v>0</v>
      </c>
      <c r="BG42" s="26">
        <f t="shared" si="2"/>
        <v>0</v>
      </c>
      <c r="BH42" s="46">
        <v>0</v>
      </c>
      <c r="BI42" s="46">
        <v>2339</v>
      </c>
      <c r="BJ42" s="46">
        <v>1257</v>
      </c>
      <c r="BK42" s="46">
        <v>156</v>
      </c>
      <c r="BL42" s="46">
        <v>-156</v>
      </c>
      <c r="BM42" s="46">
        <v>-51</v>
      </c>
      <c r="BN42" s="46">
        <v>-92</v>
      </c>
      <c r="BO42" s="46">
        <v>-212</v>
      </c>
      <c r="BP42" s="46">
        <v>-356</v>
      </c>
      <c r="BQ42" s="46">
        <v>3</v>
      </c>
      <c r="BR42" s="46">
        <v>12</v>
      </c>
      <c r="BS42" s="46">
        <v>-395</v>
      </c>
      <c r="BT42" s="46">
        <v>-7</v>
      </c>
      <c r="BU42" s="46">
        <v>2498</v>
      </c>
      <c r="BV42" s="46">
        <v>1</v>
      </c>
      <c r="BW42" s="46">
        <v>92</v>
      </c>
      <c r="BX42" s="46">
        <v>66</v>
      </c>
      <c r="BY42" s="46">
        <v>232</v>
      </c>
      <c r="BZ42" s="46">
        <v>0</v>
      </c>
      <c r="CA42" s="46">
        <v>5</v>
      </c>
      <c r="CB42" s="46">
        <v>2</v>
      </c>
      <c r="CC42" s="46">
        <v>2</v>
      </c>
      <c r="CD42" s="46">
        <v>24</v>
      </c>
      <c r="CE42" s="46">
        <v>63</v>
      </c>
      <c r="CF42" s="46">
        <v>1</v>
      </c>
      <c r="CG42" s="46">
        <v>5</v>
      </c>
      <c r="CH42" s="46">
        <v>11</v>
      </c>
      <c r="CI42" s="46">
        <v>84</v>
      </c>
      <c r="CJ42" s="46">
        <v>247</v>
      </c>
      <c r="CK42" s="46">
        <v>9</v>
      </c>
    </row>
    <row r="43" spans="1:89" x14ac:dyDescent="0.25">
      <c r="A43" s="8">
        <v>4</v>
      </c>
      <c r="B43" s="8" t="s">
        <v>193</v>
      </c>
      <c r="C43" s="8" t="s">
        <v>194</v>
      </c>
      <c r="D43" s="8" t="s">
        <v>195</v>
      </c>
      <c r="E43" s="8" t="s">
        <v>196</v>
      </c>
      <c r="F43" s="9"/>
      <c r="G43" s="46">
        <v>3511191.87</v>
      </c>
      <c r="H43" s="46">
        <v>3511432.49</v>
      </c>
      <c r="I43" s="46">
        <v>3379413.07</v>
      </c>
      <c r="J43" s="46">
        <v>16421.55</v>
      </c>
      <c r="K43" s="46">
        <v>769297.67</v>
      </c>
      <c r="L43" s="46">
        <v>373171.45</v>
      </c>
      <c r="M43" s="46">
        <v>0</v>
      </c>
      <c r="N43" s="46">
        <v>0</v>
      </c>
      <c r="O43" s="46">
        <v>0</v>
      </c>
      <c r="P43" s="46">
        <v>312864.33</v>
      </c>
      <c r="Q43" s="46">
        <v>0</v>
      </c>
      <c r="R43" s="46">
        <v>0</v>
      </c>
      <c r="S43" s="46">
        <v>1270725.55</v>
      </c>
      <c r="T43" s="46">
        <v>225078.5</v>
      </c>
      <c r="U43" s="46">
        <v>0</v>
      </c>
      <c r="V43" s="46">
        <v>0</v>
      </c>
      <c r="W43" s="46">
        <v>3299239.45</v>
      </c>
      <c r="X43" s="46">
        <v>240.62</v>
      </c>
      <c r="Y43" s="46">
        <v>3299480.07</v>
      </c>
      <c r="Z43" s="7">
        <v>5.3809884935617447E-2</v>
      </c>
      <c r="AA43" s="7">
        <v>0.1</v>
      </c>
      <c r="AB43" s="46">
        <v>329984.28000000003</v>
      </c>
      <c r="AC43" s="46">
        <v>0</v>
      </c>
      <c r="AD43" s="46">
        <v>0</v>
      </c>
      <c r="AE43" s="46">
        <v>240.62</v>
      </c>
      <c r="AF43" s="46">
        <v>15.03</v>
      </c>
      <c r="AG43" s="46">
        <f t="shared" si="0"/>
        <v>255.65</v>
      </c>
      <c r="AH43" s="46">
        <v>66609.919999999998</v>
      </c>
      <c r="AI43" s="46">
        <v>5812.04</v>
      </c>
      <c r="AJ43" s="46">
        <v>12385</v>
      </c>
      <c r="AK43" s="46">
        <v>0</v>
      </c>
      <c r="AL43" s="46">
        <v>65195.26</v>
      </c>
      <c r="AM43" s="46">
        <v>20000.57</v>
      </c>
      <c r="AN43" s="46">
        <v>24885.23</v>
      </c>
      <c r="AO43" s="46">
        <v>7875</v>
      </c>
      <c r="AP43" s="46">
        <v>0</v>
      </c>
      <c r="AQ43" s="46">
        <v>0</v>
      </c>
      <c r="AR43" s="46">
        <v>18263.47</v>
      </c>
      <c r="AS43" s="46">
        <v>978.54</v>
      </c>
      <c r="AT43" s="46">
        <v>0</v>
      </c>
      <c r="AU43" s="46">
        <v>0</v>
      </c>
      <c r="AV43" s="46">
        <v>0</v>
      </c>
      <c r="AW43" s="46">
        <v>0</v>
      </c>
      <c r="AX43" s="46">
        <v>242756.64</v>
      </c>
      <c r="AY43" s="25">
        <f t="shared" si="1"/>
        <v>0</v>
      </c>
      <c r="AZ43" s="46">
        <v>0</v>
      </c>
      <c r="BA43" s="46">
        <v>90000</v>
      </c>
      <c r="BB43" s="46">
        <v>0</v>
      </c>
      <c r="BC43" s="46">
        <v>18311.509999999998</v>
      </c>
      <c r="BD43" s="46">
        <v>0</v>
      </c>
      <c r="BE43" s="46">
        <v>0</v>
      </c>
      <c r="BF43" s="46">
        <v>0</v>
      </c>
      <c r="BG43" s="26">
        <f t="shared" si="2"/>
        <v>0</v>
      </c>
      <c r="BH43" s="46">
        <v>0</v>
      </c>
      <c r="BI43" s="46">
        <v>438</v>
      </c>
      <c r="BJ43" s="46">
        <v>347</v>
      </c>
      <c r="BK43" s="46">
        <v>1</v>
      </c>
      <c r="BL43" s="46">
        <v>0</v>
      </c>
      <c r="BM43" s="46">
        <v>-23</v>
      </c>
      <c r="BN43" s="46">
        <v>-26</v>
      </c>
      <c r="BO43" s="46">
        <v>-165</v>
      </c>
      <c r="BP43" s="46">
        <v>-72</v>
      </c>
      <c r="BQ43" s="46">
        <v>0</v>
      </c>
      <c r="BR43" s="46">
        <v>-1</v>
      </c>
      <c r="BS43" s="46">
        <v>-81</v>
      </c>
      <c r="BT43" s="46">
        <v>0</v>
      </c>
      <c r="BU43" s="46">
        <v>418</v>
      </c>
      <c r="BV43" s="46">
        <v>0</v>
      </c>
      <c r="BW43" s="46">
        <v>53</v>
      </c>
      <c r="BX43" s="46">
        <v>5</v>
      </c>
      <c r="BY43" s="46">
        <v>16</v>
      </c>
      <c r="BZ43" s="46">
        <v>1</v>
      </c>
      <c r="CA43" s="46">
        <v>5</v>
      </c>
      <c r="CB43" s="46">
        <v>0</v>
      </c>
      <c r="CC43" s="46">
        <v>0</v>
      </c>
      <c r="CD43" s="46">
        <v>7</v>
      </c>
      <c r="CE43" s="46">
        <v>22</v>
      </c>
      <c r="CF43" s="46">
        <v>1</v>
      </c>
      <c r="CG43" s="46">
        <v>2</v>
      </c>
      <c r="CH43" s="46">
        <v>3</v>
      </c>
      <c r="CI43" s="46">
        <v>14</v>
      </c>
      <c r="CJ43" s="46">
        <v>54</v>
      </c>
      <c r="CK43" s="46">
        <v>3</v>
      </c>
    </row>
    <row r="44" spans="1:89" x14ac:dyDescent="0.25">
      <c r="A44" s="8">
        <v>4</v>
      </c>
      <c r="B44" s="58" t="s">
        <v>601</v>
      </c>
      <c r="C44" s="9" t="s">
        <v>588</v>
      </c>
      <c r="D44" s="8" t="s">
        <v>192</v>
      </c>
      <c r="E44" s="8" t="s">
        <v>160</v>
      </c>
      <c r="F44" s="8" t="s">
        <v>105</v>
      </c>
      <c r="G44" s="57">
        <v>14625588.710000001</v>
      </c>
      <c r="H44" s="57">
        <v>14696955.15</v>
      </c>
      <c r="I44" s="57">
        <f>14625588.71-406738.42</f>
        <v>14218850.290000001</v>
      </c>
      <c r="J44" s="57">
        <v>0</v>
      </c>
      <c r="K44" s="57">
        <v>934151.82</v>
      </c>
      <c r="L44" s="57">
        <v>5005200.1500000004</v>
      </c>
      <c r="M44" s="57">
        <v>0</v>
      </c>
      <c r="N44" s="57">
        <v>0</v>
      </c>
      <c r="O44" s="57">
        <v>0</v>
      </c>
      <c r="P44" s="57">
        <v>521265.13</v>
      </c>
      <c r="Q44" s="57">
        <v>0</v>
      </c>
      <c r="R44" s="57">
        <v>0</v>
      </c>
      <c r="S44" s="57">
        <v>3766582.71</v>
      </c>
      <c r="T44" s="57">
        <v>2440097.79</v>
      </c>
      <c r="U44" s="57">
        <v>0</v>
      </c>
      <c r="V44" s="57">
        <v>0</v>
      </c>
      <c r="W44" s="57">
        <v>14074826.91</v>
      </c>
      <c r="X44" s="57">
        <v>138231.24</v>
      </c>
      <c r="Y44" s="57">
        <v>14213058.15</v>
      </c>
      <c r="Z44" s="50">
        <f>647651.93/14625588.71</f>
        <v>4.4282110131893627E-2</v>
      </c>
      <c r="AA44" s="7">
        <v>0.1</v>
      </c>
      <c r="AB44" s="46">
        <v>1407529.31</v>
      </c>
      <c r="AC44" s="46">
        <v>0</v>
      </c>
      <c r="AD44" s="46">
        <v>0</v>
      </c>
      <c r="AE44" s="46">
        <v>22096.03</v>
      </c>
      <c r="AF44" s="46">
        <v>37.32</v>
      </c>
      <c r="AG44" s="46">
        <f t="shared" si="0"/>
        <v>22133.35</v>
      </c>
      <c r="AH44" s="46">
        <v>563431.88</v>
      </c>
      <c r="AI44" s="46">
        <v>45322.09</v>
      </c>
      <c r="AJ44" s="46">
        <v>120226.89</v>
      </c>
      <c r="AK44" s="46">
        <v>0</v>
      </c>
      <c r="AL44" s="46">
        <v>108487.22</v>
      </c>
      <c r="AM44" s="46">
        <v>2681.52</v>
      </c>
      <c r="AN44" s="46">
        <v>53472.91</v>
      </c>
      <c r="AO44" s="46">
        <v>6350</v>
      </c>
      <c r="AP44" s="46">
        <v>78000</v>
      </c>
      <c r="AQ44" s="46">
        <v>20549.11</v>
      </c>
      <c r="AR44" s="46">
        <v>59346.71</v>
      </c>
      <c r="AS44" s="46">
        <v>0</v>
      </c>
      <c r="AT44" s="46">
        <v>0</v>
      </c>
      <c r="AU44" s="46">
        <v>37375.61</v>
      </c>
      <c r="AV44" s="46">
        <v>870.11</v>
      </c>
      <c r="AW44" s="46">
        <v>0</v>
      </c>
      <c r="AX44" s="46">
        <v>1149229.82</v>
      </c>
      <c r="AY44" s="25">
        <f t="shared" si="1"/>
        <v>0</v>
      </c>
      <c r="AZ44" s="46">
        <v>380</v>
      </c>
      <c r="BA44" s="46">
        <v>190217</v>
      </c>
      <c r="BB44" s="46">
        <v>0</v>
      </c>
      <c r="BC44" s="46">
        <v>222352.55</v>
      </c>
      <c r="BD44" s="46">
        <v>0</v>
      </c>
      <c r="BE44" s="46">
        <v>0</v>
      </c>
      <c r="BF44" s="46">
        <v>0</v>
      </c>
      <c r="BG44" s="26">
        <f t="shared" si="2"/>
        <v>0</v>
      </c>
      <c r="BH44" s="46">
        <v>0</v>
      </c>
      <c r="BI44" s="46">
        <v>2388</v>
      </c>
      <c r="BJ44" s="46">
        <v>1250</v>
      </c>
      <c r="BK44" s="46">
        <v>30</v>
      </c>
      <c r="BL44" s="46">
        <v>-37</v>
      </c>
      <c r="BM44" s="46">
        <v>-36</v>
      </c>
      <c r="BN44" s="46">
        <v>-114</v>
      </c>
      <c r="BO44" s="46">
        <v>-156</v>
      </c>
      <c r="BP44" s="46">
        <v>-253</v>
      </c>
      <c r="BQ44" s="46">
        <v>0</v>
      </c>
      <c r="BR44" s="46">
        <v>5</v>
      </c>
      <c r="BS44" s="46">
        <v>-467</v>
      </c>
      <c r="BT44" s="46">
        <v>-7</v>
      </c>
      <c r="BU44" s="46">
        <v>2603</v>
      </c>
      <c r="BV44" s="46">
        <v>0</v>
      </c>
      <c r="BW44" s="46">
        <v>138</v>
      </c>
      <c r="BX44" s="46">
        <v>71</v>
      </c>
      <c r="BY44" s="46">
        <v>276</v>
      </c>
      <c r="BZ44" s="46">
        <v>6</v>
      </c>
      <c r="CA44" s="46">
        <v>3</v>
      </c>
      <c r="CB44" s="46">
        <v>1</v>
      </c>
      <c r="CC44" s="46">
        <v>0</v>
      </c>
      <c r="CD44" s="46">
        <v>23</v>
      </c>
      <c r="CE44" s="46">
        <v>93</v>
      </c>
      <c r="CF44" s="46">
        <v>0</v>
      </c>
      <c r="CG44" s="46">
        <v>4</v>
      </c>
      <c r="CH44" s="46">
        <v>3</v>
      </c>
      <c r="CI44" s="46">
        <v>31</v>
      </c>
      <c r="CJ44" s="46">
        <v>216</v>
      </c>
      <c r="CK44" s="46">
        <v>2</v>
      </c>
    </row>
    <row r="45" spans="1:89" x14ac:dyDescent="0.25">
      <c r="A45" s="8">
        <v>4</v>
      </c>
      <c r="B45" s="8" t="s">
        <v>199</v>
      </c>
      <c r="C45" s="8" t="s">
        <v>147</v>
      </c>
      <c r="D45" s="8" t="s">
        <v>176</v>
      </c>
      <c r="E45" s="8" t="s">
        <v>177</v>
      </c>
      <c r="F45" s="9"/>
      <c r="G45" s="46">
        <v>24190808.84</v>
      </c>
      <c r="H45" s="46">
        <v>24190808.84</v>
      </c>
      <c r="I45" s="46">
        <v>23494461.960000001</v>
      </c>
      <c r="J45" s="46">
        <v>0</v>
      </c>
      <c r="K45" s="46">
        <v>2578828.54</v>
      </c>
      <c r="L45" s="46">
        <v>9751405.3300000001</v>
      </c>
      <c r="M45" s="46">
        <v>0</v>
      </c>
      <c r="N45" s="46">
        <v>0</v>
      </c>
      <c r="O45" s="46">
        <v>0</v>
      </c>
      <c r="P45" s="46">
        <v>1128380.51</v>
      </c>
      <c r="Q45" s="46">
        <v>0</v>
      </c>
      <c r="R45" s="46">
        <v>0</v>
      </c>
      <c r="S45" s="46">
        <v>5992832.6100000003</v>
      </c>
      <c r="T45" s="46">
        <v>2658939.92</v>
      </c>
      <c r="U45" s="46">
        <v>0</v>
      </c>
      <c r="V45" s="46">
        <v>0</v>
      </c>
      <c r="W45" s="46">
        <v>23908260.73</v>
      </c>
      <c r="X45" s="46">
        <v>0</v>
      </c>
      <c r="Y45" s="46">
        <v>23908260.73</v>
      </c>
      <c r="Z45" s="7">
        <v>0.14945490658283234</v>
      </c>
      <c r="AA45" s="7">
        <v>7.4999999999999997E-2</v>
      </c>
      <c r="AB45" s="46">
        <v>1791937.82</v>
      </c>
      <c r="AC45" s="46">
        <v>0</v>
      </c>
      <c r="AD45" s="46">
        <v>0</v>
      </c>
      <c r="AE45" s="46">
        <v>0</v>
      </c>
      <c r="AF45" s="46">
        <v>41.84</v>
      </c>
      <c r="AG45" s="46">
        <f t="shared" si="0"/>
        <v>41.84</v>
      </c>
      <c r="AH45" s="46">
        <v>813679.1</v>
      </c>
      <c r="AI45" s="46">
        <v>66403.789999999994</v>
      </c>
      <c r="AJ45" s="46">
        <v>203682.01</v>
      </c>
      <c r="AK45" s="46">
        <v>0</v>
      </c>
      <c r="AL45" s="46">
        <v>180909.04</v>
      </c>
      <c r="AM45" s="46">
        <v>0</v>
      </c>
      <c r="AN45" s="46">
        <v>44735</v>
      </c>
      <c r="AO45" s="46">
        <v>12350</v>
      </c>
      <c r="AP45" s="46">
        <v>18795.150000000001</v>
      </c>
      <c r="AQ45" s="46">
        <v>3000</v>
      </c>
      <c r="AR45" s="46">
        <v>99543.49</v>
      </c>
      <c r="AS45" s="46">
        <v>15581.04</v>
      </c>
      <c r="AT45" s="46">
        <v>0</v>
      </c>
      <c r="AU45" s="46">
        <v>0</v>
      </c>
      <c r="AV45" s="46">
        <v>33157.269999999997</v>
      </c>
      <c r="AW45" s="46">
        <v>0</v>
      </c>
      <c r="AX45" s="46">
        <v>1646387.37</v>
      </c>
      <c r="AY45" s="25">
        <f t="shared" si="1"/>
        <v>0</v>
      </c>
      <c r="AZ45" s="46">
        <v>400</v>
      </c>
      <c r="BA45" s="46">
        <v>190217</v>
      </c>
      <c r="BB45" s="46">
        <v>0</v>
      </c>
      <c r="BC45" s="46">
        <v>147289.26999999999</v>
      </c>
      <c r="BD45" s="46">
        <v>0</v>
      </c>
      <c r="BE45" s="46">
        <v>0</v>
      </c>
      <c r="BF45" s="46">
        <v>0</v>
      </c>
      <c r="BG45" s="26">
        <f t="shared" si="2"/>
        <v>0</v>
      </c>
      <c r="BH45" s="46">
        <v>0</v>
      </c>
      <c r="BI45" s="46">
        <v>4934</v>
      </c>
      <c r="BJ45" s="46">
        <v>1387</v>
      </c>
      <c r="BK45" s="46">
        <v>0</v>
      </c>
      <c r="BL45" s="46">
        <v>0</v>
      </c>
      <c r="BM45" s="46">
        <v>-55</v>
      </c>
      <c r="BN45" s="46">
        <v>-142</v>
      </c>
      <c r="BO45" s="46">
        <v>-234</v>
      </c>
      <c r="BP45" s="46">
        <v>-478</v>
      </c>
      <c r="BQ45" s="46">
        <v>0</v>
      </c>
      <c r="BR45" s="46">
        <v>19</v>
      </c>
      <c r="BS45" s="46">
        <v>-1031</v>
      </c>
      <c r="BT45" s="46">
        <v>-8</v>
      </c>
      <c r="BU45" s="46">
        <v>4392</v>
      </c>
      <c r="BV45" s="46">
        <v>1</v>
      </c>
      <c r="BW45" s="46">
        <v>203</v>
      </c>
      <c r="BX45" s="46">
        <v>150</v>
      </c>
      <c r="BY45" s="46">
        <v>662</v>
      </c>
      <c r="BZ45" s="46">
        <v>1</v>
      </c>
      <c r="CA45" s="46">
        <v>14</v>
      </c>
      <c r="CB45" s="46">
        <v>0</v>
      </c>
      <c r="CC45" s="46">
        <v>3</v>
      </c>
      <c r="CD45" s="46">
        <v>33</v>
      </c>
      <c r="CE45" s="46">
        <v>94</v>
      </c>
      <c r="CF45" s="46">
        <v>0</v>
      </c>
      <c r="CG45" s="46">
        <v>6</v>
      </c>
      <c r="CH45" s="46">
        <v>13</v>
      </c>
      <c r="CI45" s="46">
        <v>108</v>
      </c>
      <c r="CJ45" s="46">
        <v>430</v>
      </c>
      <c r="CK45" s="46">
        <v>10</v>
      </c>
    </row>
    <row r="46" spans="1:89" x14ac:dyDescent="0.25">
      <c r="A46" s="8">
        <v>4</v>
      </c>
      <c r="B46" s="8" t="s">
        <v>200</v>
      </c>
      <c r="C46" s="8" t="s">
        <v>201</v>
      </c>
      <c r="D46" s="9" t="s">
        <v>173</v>
      </c>
      <c r="E46" s="8" t="s">
        <v>167</v>
      </c>
      <c r="F46" s="9"/>
      <c r="G46" s="46">
        <v>14340504.43</v>
      </c>
      <c r="H46" s="46">
        <v>14340504.43</v>
      </c>
      <c r="I46" s="46">
        <v>13424705.060000001</v>
      </c>
      <c r="J46" s="46">
        <v>0</v>
      </c>
      <c r="K46" s="46">
        <v>2598117.39</v>
      </c>
      <c r="L46" s="46">
        <v>1168753.23</v>
      </c>
      <c r="M46" s="46">
        <v>0</v>
      </c>
      <c r="N46" s="46">
        <v>0</v>
      </c>
      <c r="O46" s="46">
        <v>0</v>
      </c>
      <c r="P46" s="46">
        <v>1019263.74</v>
      </c>
      <c r="Q46" s="46">
        <v>0</v>
      </c>
      <c r="R46" s="46">
        <v>0</v>
      </c>
      <c r="S46" s="46">
        <v>5862152.2599999998</v>
      </c>
      <c r="T46" s="46">
        <v>1273646.1200000001</v>
      </c>
      <c r="U46" s="46">
        <v>22232</v>
      </c>
      <c r="V46" s="46">
        <v>0</v>
      </c>
      <c r="W46" s="46">
        <v>13183843.539999999</v>
      </c>
      <c r="X46" s="46">
        <v>149052.21</v>
      </c>
      <c r="Y46" s="46">
        <v>13332895.75</v>
      </c>
      <c r="Z46" s="7">
        <v>0.11354758590459824</v>
      </c>
      <c r="AA46" s="7">
        <v>9.5699999999999993E-2</v>
      </c>
      <c r="AB46" s="46">
        <v>1261910.8</v>
      </c>
      <c r="AC46" s="46">
        <v>0</v>
      </c>
      <c r="AD46" s="46">
        <v>0</v>
      </c>
      <c r="AE46" s="46">
        <v>0</v>
      </c>
      <c r="AF46" s="46">
        <v>0</v>
      </c>
      <c r="AG46" s="46">
        <f t="shared" si="0"/>
        <v>0</v>
      </c>
      <c r="AH46" s="46">
        <v>516933.43</v>
      </c>
      <c r="AI46" s="46">
        <v>47002.78</v>
      </c>
      <c r="AJ46" s="46">
        <v>108134.36</v>
      </c>
      <c r="AK46" s="46">
        <v>0</v>
      </c>
      <c r="AL46" s="46">
        <v>126824.05</v>
      </c>
      <c r="AM46" s="46">
        <v>43408.74</v>
      </c>
      <c r="AN46" s="46">
        <v>105240.04</v>
      </c>
      <c r="AO46" s="46">
        <v>10650</v>
      </c>
      <c r="AP46" s="46">
        <v>5951.5</v>
      </c>
      <c r="AQ46" s="46">
        <v>0</v>
      </c>
      <c r="AR46" s="46">
        <v>59440.14</v>
      </c>
      <c r="AS46" s="46">
        <v>2975.85</v>
      </c>
      <c r="AT46" s="46">
        <v>0</v>
      </c>
      <c r="AU46" s="46">
        <v>16535.330000000002</v>
      </c>
      <c r="AV46" s="46">
        <v>3857.54</v>
      </c>
      <c r="AW46" s="46">
        <v>0</v>
      </c>
      <c r="AX46" s="46">
        <v>1115036.3999999999</v>
      </c>
      <c r="AY46" s="25">
        <f t="shared" si="1"/>
        <v>0</v>
      </c>
      <c r="AZ46" s="46">
        <v>0</v>
      </c>
      <c r="BA46" s="46">
        <v>190217</v>
      </c>
      <c r="BB46" s="46">
        <v>0</v>
      </c>
      <c r="BC46" s="46">
        <v>154777.44</v>
      </c>
      <c r="BD46" s="46">
        <v>0</v>
      </c>
      <c r="BE46" s="46">
        <v>0</v>
      </c>
      <c r="BF46" s="46">
        <v>0</v>
      </c>
      <c r="BG46" s="26">
        <f t="shared" si="2"/>
        <v>0</v>
      </c>
      <c r="BH46" s="46">
        <v>0</v>
      </c>
      <c r="BI46" s="46">
        <v>3225</v>
      </c>
      <c r="BJ46" s="46">
        <v>1528</v>
      </c>
      <c r="BK46" s="46">
        <v>3</v>
      </c>
      <c r="BL46" s="46">
        <v>0</v>
      </c>
      <c r="BM46" s="46">
        <v>-166</v>
      </c>
      <c r="BN46" s="46">
        <v>-108</v>
      </c>
      <c r="BO46" s="46">
        <v>-639</v>
      </c>
      <c r="BP46" s="46">
        <v>-384</v>
      </c>
      <c r="BQ46" s="46">
        <v>0</v>
      </c>
      <c r="BR46" s="46">
        <v>0</v>
      </c>
      <c r="BS46" s="46">
        <v>-559</v>
      </c>
      <c r="BT46" s="46">
        <v>-3</v>
      </c>
      <c r="BU46" s="46">
        <v>2897</v>
      </c>
      <c r="BV46" s="46">
        <v>0</v>
      </c>
      <c r="BW46" s="46">
        <v>199</v>
      </c>
      <c r="BX46" s="46">
        <v>87</v>
      </c>
      <c r="BY46" s="46">
        <v>243</v>
      </c>
      <c r="BZ46" s="46">
        <v>9</v>
      </c>
      <c r="CA46" s="46">
        <v>17</v>
      </c>
      <c r="CB46" s="46">
        <v>0</v>
      </c>
      <c r="CC46" s="46">
        <v>8</v>
      </c>
      <c r="CD46" s="46">
        <v>33</v>
      </c>
      <c r="CE46" s="46">
        <v>66</v>
      </c>
      <c r="CF46" s="46">
        <v>0</v>
      </c>
      <c r="CG46" s="46">
        <v>22</v>
      </c>
      <c r="CH46" s="46">
        <v>22</v>
      </c>
      <c r="CI46" s="46">
        <v>94</v>
      </c>
      <c r="CJ46" s="46">
        <v>225</v>
      </c>
      <c r="CK46" s="46">
        <v>17</v>
      </c>
    </row>
    <row r="47" spans="1:89" x14ac:dyDescent="0.25">
      <c r="A47" s="8">
        <v>4</v>
      </c>
      <c r="B47" s="8" t="s">
        <v>202</v>
      </c>
      <c r="C47" s="8" t="s">
        <v>203</v>
      </c>
      <c r="D47" s="8" t="s">
        <v>204</v>
      </c>
      <c r="E47" s="8" t="s">
        <v>160</v>
      </c>
      <c r="F47" s="8" t="s">
        <v>113</v>
      </c>
      <c r="G47" s="46">
        <v>5341643.16</v>
      </c>
      <c r="H47" s="46">
        <v>5346778.3</v>
      </c>
      <c r="I47" s="46">
        <v>5151265.83</v>
      </c>
      <c r="J47" s="46">
        <v>733651.92</v>
      </c>
      <c r="K47" s="46">
        <v>130937.3</v>
      </c>
      <c r="L47" s="46">
        <v>1875526</v>
      </c>
      <c r="M47" s="46">
        <v>0</v>
      </c>
      <c r="N47" s="46">
        <v>0</v>
      </c>
      <c r="O47" s="46">
        <v>0</v>
      </c>
      <c r="P47" s="46">
        <v>169613.61</v>
      </c>
      <c r="Q47" s="46">
        <v>0</v>
      </c>
      <c r="R47" s="46">
        <v>0</v>
      </c>
      <c r="S47" s="46">
        <v>2068438.07</v>
      </c>
      <c r="T47" s="46">
        <v>216795.06</v>
      </c>
      <c r="U47" s="46">
        <v>0</v>
      </c>
      <c r="V47" s="46">
        <v>0</v>
      </c>
      <c r="W47" s="46">
        <v>5555592.8399999999</v>
      </c>
      <c r="X47" s="46">
        <v>5135.1400000000003</v>
      </c>
      <c r="Y47" s="46">
        <v>5560727.9800000004</v>
      </c>
      <c r="Z47" s="7">
        <v>0.18057738244533539</v>
      </c>
      <c r="AA47" s="7">
        <v>6.4899999999999999E-2</v>
      </c>
      <c r="AB47" s="46">
        <v>360525.88</v>
      </c>
      <c r="AC47" s="46">
        <v>0</v>
      </c>
      <c r="AD47" s="46">
        <v>0</v>
      </c>
      <c r="AE47" s="46">
        <v>5135.1400000000003</v>
      </c>
      <c r="AF47" s="46">
        <v>32.03</v>
      </c>
      <c r="AG47" s="46">
        <f t="shared" si="0"/>
        <v>5167.17</v>
      </c>
      <c r="AH47" s="46">
        <v>77050.84</v>
      </c>
      <c r="AI47" s="46">
        <v>6022.73</v>
      </c>
      <c r="AJ47" s="46">
        <v>12491.23</v>
      </c>
      <c r="AK47" s="46">
        <v>0</v>
      </c>
      <c r="AL47" s="46">
        <v>14072.96</v>
      </c>
      <c r="AM47" s="46">
        <v>0</v>
      </c>
      <c r="AN47" s="46">
        <v>13500</v>
      </c>
      <c r="AO47" s="46">
        <v>7875</v>
      </c>
      <c r="AP47" s="46">
        <v>0</v>
      </c>
      <c r="AQ47" s="46">
        <v>0</v>
      </c>
      <c r="AR47" s="46">
        <v>16466.46</v>
      </c>
      <c r="AS47" s="46">
        <v>4427.55</v>
      </c>
      <c r="AT47" s="46">
        <v>0</v>
      </c>
      <c r="AU47" s="46">
        <v>0</v>
      </c>
      <c r="AV47" s="46">
        <v>1076.96</v>
      </c>
      <c r="AW47" s="46">
        <v>0</v>
      </c>
      <c r="AX47" s="46">
        <v>171561.47</v>
      </c>
      <c r="AY47" s="25">
        <f t="shared" si="1"/>
        <v>0</v>
      </c>
      <c r="AZ47" s="46">
        <v>0</v>
      </c>
      <c r="BA47" s="46">
        <v>190217</v>
      </c>
      <c r="BB47" s="46">
        <v>0</v>
      </c>
      <c r="BC47" s="46">
        <v>40616.589999999997</v>
      </c>
      <c r="BD47" s="46">
        <v>0</v>
      </c>
      <c r="BE47" s="46">
        <v>0</v>
      </c>
      <c r="BF47" s="46">
        <v>0</v>
      </c>
      <c r="BG47" s="26">
        <f t="shared" si="2"/>
        <v>0</v>
      </c>
      <c r="BH47" s="46">
        <v>0</v>
      </c>
      <c r="BI47" s="46">
        <v>735</v>
      </c>
      <c r="BJ47" s="46">
        <v>324</v>
      </c>
      <c r="BK47" s="46">
        <v>1</v>
      </c>
      <c r="BL47" s="46">
        <v>0</v>
      </c>
      <c r="BM47" s="46">
        <v>-14</v>
      </c>
      <c r="BN47" s="46">
        <v>-20</v>
      </c>
      <c r="BO47" s="46">
        <v>-39</v>
      </c>
      <c r="BP47" s="46">
        <v>-45</v>
      </c>
      <c r="BQ47" s="46">
        <v>0</v>
      </c>
      <c r="BR47" s="46">
        <v>0</v>
      </c>
      <c r="BS47" s="46">
        <v>-134</v>
      </c>
      <c r="BT47" s="46">
        <v>0</v>
      </c>
      <c r="BU47" s="46">
        <v>808</v>
      </c>
      <c r="BV47" s="46">
        <v>4</v>
      </c>
      <c r="BW47" s="46">
        <v>32</v>
      </c>
      <c r="BX47" s="46">
        <v>25</v>
      </c>
      <c r="BY47" s="46">
        <v>77</v>
      </c>
      <c r="BZ47" s="46">
        <v>0</v>
      </c>
      <c r="CA47" s="46">
        <v>0</v>
      </c>
      <c r="CB47" s="46">
        <v>1</v>
      </c>
      <c r="CC47" s="46">
        <v>0</v>
      </c>
      <c r="CD47" s="46">
        <v>7</v>
      </c>
      <c r="CE47" s="46">
        <v>12</v>
      </c>
      <c r="CF47" s="46">
        <v>0</v>
      </c>
      <c r="CG47" s="46">
        <v>1</v>
      </c>
      <c r="CH47" s="46">
        <v>6</v>
      </c>
      <c r="CI47" s="46">
        <v>7</v>
      </c>
      <c r="CJ47" s="46">
        <v>31</v>
      </c>
      <c r="CK47" s="46">
        <v>0</v>
      </c>
    </row>
    <row r="48" spans="1:89" x14ac:dyDescent="0.25">
      <c r="A48" s="8">
        <v>4</v>
      </c>
      <c r="B48" s="8" t="s">
        <v>205</v>
      </c>
      <c r="C48" s="8" t="s">
        <v>206</v>
      </c>
      <c r="D48" s="8" t="s">
        <v>207</v>
      </c>
      <c r="E48" s="8" t="s">
        <v>177</v>
      </c>
      <c r="F48" s="9"/>
      <c r="G48" s="46">
        <v>18266057.010000002</v>
      </c>
      <c r="H48" s="46">
        <v>18266057.010000002</v>
      </c>
      <c r="I48" s="46">
        <v>17812837.550000001</v>
      </c>
      <c r="J48" s="46">
        <v>0</v>
      </c>
      <c r="K48" s="46">
        <v>1601082.02</v>
      </c>
      <c r="L48" s="46">
        <v>8444058.8300000001</v>
      </c>
      <c r="M48" s="46">
        <v>0</v>
      </c>
      <c r="N48" s="46">
        <v>0</v>
      </c>
      <c r="O48" s="46">
        <v>0</v>
      </c>
      <c r="P48" s="46">
        <v>731128.55</v>
      </c>
      <c r="Q48" s="46">
        <v>0</v>
      </c>
      <c r="R48" s="46">
        <v>0</v>
      </c>
      <c r="S48" s="46">
        <v>3371198.45</v>
      </c>
      <c r="T48" s="46">
        <v>1864796.97</v>
      </c>
      <c r="U48" s="46">
        <v>0</v>
      </c>
      <c r="V48" s="46">
        <v>0</v>
      </c>
      <c r="W48" s="46">
        <v>17310325.859999999</v>
      </c>
      <c r="X48" s="46">
        <v>704</v>
      </c>
      <c r="Y48" s="46">
        <v>17311029.859999999</v>
      </c>
      <c r="Z48" s="7">
        <v>0.16741809248924255</v>
      </c>
      <c r="AA48" s="7">
        <v>7.4999999999999997E-2</v>
      </c>
      <c r="AB48" s="46">
        <v>1298061.04</v>
      </c>
      <c r="AC48" s="46">
        <v>0</v>
      </c>
      <c r="AD48" s="46">
        <v>0</v>
      </c>
      <c r="AE48" s="46">
        <v>0</v>
      </c>
      <c r="AF48" s="46">
        <v>412.52</v>
      </c>
      <c r="AG48" s="46">
        <f t="shared" si="0"/>
        <v>412.52</v>
      </c>
      <c r="AH48" s="46">
        <v>531755.37</v>
      </c>
      <c r="AI48" s="46">
        <v>40182.69</v>
      </c>
      <c r="AJ48" s="46">
        <v>149052.95000000001</v>
      </c>
      <c r="AK48" s="46">
        <v>0</v>
      </c>
      <c r="AL48" s="46">
        <v>126877.9</v>
      </c>
      <c r="AM48" s="46">
        <v>3849.2</v>
      </c>
      <c r="AN48" s="46">
        <v>43421.25</v>
      </c>
      <c r="AO48" s="46">
        <v>7875</v>
      </c>
      <c r="AP48" s="46">
        <v>6164.12</v>
      </c>
      <c r="AQ48" s="46">
        <v>0</v>
      </c>
      <c r="AR48" s="46">
        <v>60084.74</v>
      </c>
      <c r="AS48" s="46">
        <v>15475.68</v>
      </c>
      <c r="AT48" s="46">
        <v>0</v>
      </c>
      <c r="AU48" s="46">
        <v>0</v>
      </c>
      <c r="AV48" s="46">
        <v>29052.43</v>
      </c>
      <c r="AW48" s="46">
        <v>0</v>
      </c>
      <c r="AX48" s="46">
        <v>1134195.46</v>
      </c>
      <c r="AY48" s="25">
        <f t="shared" si="1"/>
        <v>0</v>
      </c>
      <c r="AZ48" s="46">
        <v>0</v>
      </c>
      <c r="BA48" s="46">
        <v>190217</v>
      </c>
      <c r="BB48" s="46">
        <v>0</v>
      </c>
      <c r="BC48" s="46">
        <v>182291.12</v>
      </c>
      <c r="BD48" s="46">
        <v>0</v>
      </c>
      <c r="BE48" s="46">
        <v>0</v>
      </c>
      <c r="BF48" s="46">
        <v>0</v>
      </c>
      <c r="BG48" s="26">
        <f t="shared" si="2"/>
        <v>0</v>
      </c>
      <c r="BH48" s="46">
        <v>0</v>
      </c>
      <c r="BI48" s="46">
        <v>3272</v>
      </c>
      <c r="BJ48" s="46">
        <v>1332</v>
      </c>
      <c r="BK48" s="46">
        <v>0</v>
      </c>
      <c r="BL48" s="46">
        <v>0</v>
      </c>
      <c r="BM48" s="46">
        <v>-20</v>
      </c>
      <c r="BN48" s="46">
        <v>-62</v>
      </c>
      <c r="BO48" s="46">
        <v>-83</v>
      </c>
      <c r="BP48" s="46">
        <v>-470</v>
      </c>
      <c r="BQ48" s="46">
        <v>0</v>
      </c>
      <c r="BR48" s="46">
        <v>0</v>
      </c>
      <c r="BS48" s="46">
        <v>-665</v>
      </c>
      <c r="BT48" s="46">
        <v>-9</v>
      </c>
      <c r="BU48" s="46">
        <v>3295</v>
      </c>
      <c r="BV48" s="46">
        <v>0</v>
      </c>
      <c r="BW48" s="46">
        <v>65</v>
      </c>
      <c r="BX48" s="46">
        <v>66</v>
      </c>
      <c r="BY48" s="46">
        <v>520</v>
      </c>
      <c r="BZ48" s="46">
        <v>0</v>
      </c>
      <c r="CA48" s="46">
        <v>8</v>
      </c>
      <c r="CB48" s="46">
        <v>0</v>
      </c>
      <c r="CC48" s="46">
        <v>0</v>
      </c>
      <c r="CD48" s="46">
        <v>9</v>
      </c>
      <c r="CE48" s="46">
        <v>51</v>
      </c>
      <c r="CF48" s="46">
        <v>1</v>
      </c>
      <c r="CG48" s="46">
        <v>1</v>
      </c>
      <c r="CH48" s="46">
        <v>7</v>
      </c>
      <c r="CI48" s="46">
        <v>59</v>
      </c>
      <c r="CJ48" s="46">
        <v>386</v>
      </c>
      <c r="CK48" s="46">
        <v>12</v>
      </c>
    </row>
    <row r="49" spans="1:89" x14ac:dyDescent="0.25">
      <c r="A49" s="8">
        <v>5</v>
      </c>
      <c r="B49" s="8" t="s">
        <v>209</v>
      </c>
      <c r="C49" s="8" t="s">
        <v>210</v>
      </c>
      <c r="D49" s="8" t="s">
        <v>211</v>
      </c>
      <c r="E49" s="8" t="s">
        <v>212</v>
      </c>
      <c r="F49" s="8" t="s">
        <v>101</v>
      </c>
      <c r="G49" s="46">
        <v>39053051.530000001</v>
      </c>
      <c r="H49" s="46">
        <v>39073225.439999998</v>
      </c>
      <c r="I49" s="46">
        <v>37709892.810000002</v>
      </c>
      <c r="J49" s="46">
        <v>4790686.8499999996</v>
      </c>
      <c r="K49" s="46">
        <v>2572825.02</v>
      </c>
      <c r="L49" s="46">
        <v>9578086.5299999993</v>
      </c>
      <c r="M49" s="46">
        <v>11723508.539999999</v>
      </c>
      <c r="N49" s="46">
        <v>4077.77</v>
      </c>
      <c r="O49" s="46">
        <v>0</v>
      </c>
      <c r="P49" s="46">
        <v>1110071.8500000001</v>
      </c>
      <c r="Q49" s="46">
        <v>60352.27</v>
      </c>
      <c r="R49" s="46">
        <v>28017.71</v>
      </c>
      <c r="S49" s="46">
        <v>3549300.82</v>
      </c>
      <c r="T49" s="46">
        <v>2027463.15</v>
      </c>
      <c r="U49" s="46">
        <v>0</v>
      </c>
      <c r="V49" s="46">
        <v>0</v>
      </c>
      <c r="W49" s="46">
        <v>25478751.539999999</v>
      </c>
      <c r="X49" s="46">
        <v>11883158.460000001</v>
      </c>
      <c r="Y49" s="46">
        <v>37361910</v>
      </c>
      <c r="Z49" s="7">
        <v>8.1551499664783478E-2</v>
      </c>
      <c r="AA49" s="7">
        <v>7.2599999999999998E-2</v>
      </c>
      <c r="AB49" s="46">
        <v>1850201.12</v>
      </c>
      <c r="AC49" s="46">
        <v>0</v>
      </c>
      <c r="AD49" s="46">
        <v>0</v>
      </c>
      <c r="AE49" s="46">
        <v>20173.91</v>
      </c>
      <c r="AF49" s="46">
        <v>0</v>
      </c>
      <c r="AG49" s="46">
        <f t="shared" si="0"/>
        <v>20173.91</v>
      </c>
      <c r="AH49" s="46">
        <v>809009.6</v>
      </c>
      <c r="AI49" s="46">
        <v>62434.25</v>
      </c>
      <c r="AJ49" s="46">
        <v>173526.45</v>
      </c>
      <c r="AK49" s="46">
        <v>18877.09</v>
      </c>
      <c r="AL49" s="46">
        <v>79953.55</v>
      </c>
      <c r="AM49" s="46">
        <v>22666.29</v>
      </c>
      <c r="AN49" s="46">
        <v>88715.44</v>
      </c>
      <c r="AO49" s="46">
        <v>10800</v>
      </c>
      <c r="AP49" s="46">
        <v>5258.5</v>
      </c>
      <c r="AQ49" s="46">
        <v>70737.95</v>
      </c>
      <c r="AR49" s="46">
        <f>+ 15092.84+31874.89+20759.28</f>
        <v>67727.009999999995</v>
      </c>
      <c r="AS49" s="46">
        <v>17530.98</v>
      </c>
      <c r="AT49" s="46">
        <v>0</v>
      </c>
      <c r="AU49" s="46">
        <v>27614.22</v>
      </c>
      <c r="AV49" s="46">
        <v>63454.86</v>
      </c>
      <c r="AW49" s="46">
        <v>0</v>
      </c>
      <c r="AX49" s="46">
        <v>1626680.4</v>
      </c>
      <c r="AY49" s="25">
        <f t="shared" si="1"/>
        <v>0</v>
      </c>
      <c r="AZ49" s="46">
        <v>0</v>
      </c>
      <c r="BA49" s="46">
        <v>190217</v>
      </c>
      <c r="BB49" s="46">
        <v>0</v>
      </c>
      <c r="BC49" s="46">
        <v>311551.07</v>
      </c>
      <c r="BD49" s="46">
        <v>0</v>
      </c>
      <c r="BE49" s="46">
        <v>0</v>
      </c>
      <c r="BF49" s="46">
        <v>0</v>
      </c>
      <c r="BG49" s="26">
        <f t="shared" si="2"/>
        <v>0</v>
      </c>
      <c r="BH49" s="46">
        <v>0</v>
      </c>
      <c r="BI49" s="46">
        <v>3950</v>
      </c>
      <c r="BJ49" s="46">
        <v>1930</v>
      </c>
      <c r="BK49" s="46">
        <v>0</v>
      </c>
      <c r="BL49" s="46">
        <v>0</v>
      </c>
      <c r="BM49" s="46">
        <v>-43</v>
      </c>
      <c r="BN49" s="46">
        <v>-122</v>
      </c>
      <c r="BO49" s="46">
        <v>-340</v>
      </c>
      <c r="BP49" s="46">
        <v>-655</v>
      </c>
      <c r="BQ49" s="46">
        <v>0</v>
      </c>
      <c r="BR49" s="46">
        <v>133</v>
      </c>
      <c r="BS49" s="46">
        <v>-519</v>
      </c>
      <c r="BT49" s="46">
        <v>-4</v>
      </c>
      <c r="BU49" s="46">
        <v>4330</v>
      </c>
      <c r="BV49" s="46">
        <v>1</v>
      </c>
      <c r="BW49" s="46">
        <v>100</v>
      </c>
      <c r="BX49" s="46">
        <v>51</v>
      </c>
      <c r="BY49" s="46">
        <v>253</v>
      </c>
      <c r="BZ49" s="46">
        <v>71</v>
      </c>
      <c r="CA49" s="46">
        <v>15</v>
      </c>
      <c r="CB49" s="46">
        <v>1</v>
      </c>
      <c r="CC49" s="46">
        <v>6</v>
      </c>
      <c r="CD49" s="46">
        <v>54</v>
      </c>
      <c r="CE49" s="46">
        <v>51</v>
      </c>
      <c r="CF49" s="46">
        <v>1</v>
      </c>
      <c r="CG49" s="46">
        <v>22</v>
      </c>
      <c r="CH49" s="46">
        <v>29</v>
      </c>
      <c r="CI49" s="46">
        <v>236</v>
      </c>
      <c r="CJ49" s="46">
        <v>318</v>
      </c>
      <c r="CK49" s="46">
        <v>21</v>
      </c>
    </row>
    <row r="50" spans="1:89" x14ac:dyDescent="0.25">
      <c r="A50" s="8">
        <v>5</v>
      </c>
      <c r="B50" s="8" t="s">
        <v>213</v>
      </c>
      <c r="C50" s="8" t="s">
        <v>214</v>
      </c>
      <c r="D50" s="8" t="s">
        <v>211</v>
      </c>
      <c r="E50" s="8" t="s">
        <v>212</v>
      </c>
      <c r="F50" s="8" t="s">
        <v>120</v>
      </c>
      <c r="G50" s="46">
        <v>22739729.280000001</v>
      </c>
      <c r="H50" s="46">
        <v>22756316.550000001</v>
      </c>
      <c r="I50" s="46">
        <v>21965685.180000003</v>
      </c>
      <c r="J50" s="46">
        <v>355606</v>
      </c>
      <c r="K50" s="46">
        <v>1425966.19</v>
      </c>
      <c r="L50" s="46">
        <v>14560040.539999999</v>
      </c>
      <c r="M50" s="46">
        <v>9527.9500000000007</v>
      </c>
      <c r="N50" s="46">
        <v>25035.47</v>
      </c>
      <c r="O50" s="46">
        <v>57.85</v>
      </c>
      <c r="P50" s="46">
        <v>479811.57</v>
      </c>
      <c r="Q50" s="46">
        <v>4833.53</v>
      </c>
      <c r="R50" s="46">
        <v>0</v>
      </c>
      <c r="S50" s="46">
        <v>2505107.04</v>
      </c>
      <c r="T50" s="46">
        <v>1500249</v>
      </c>
      <c r="U50" s="46">
        <v>0</v>
      </c>
      <c r="V50" s="46">
        <v>0</v>
      </c>
      <c r="W50" s="46">
        <v>21981285.370000001</v>
      </c>
      <c r="X50" s="46">
        <v>82306.149999999994</v>
      </c>
      <c r="Y50" s="46">
        <v>22063591.52</v>
      </c>
      <c r="Z50" s="7">
        <v>9.4640195369720459E-2</v>
      </c>
      <c r="AA50" s="7">
        <v>5.2499999999999998E-2</v>
      </c>
      <c r="AB50" s="46">
        <v>1154447.18</v>
      </c>
      <c r="AC50" s="46">
        <v>0</v>
      </c>
      <c r="AD50" s="46">
        <v>0</v>
      </c>
      <c r="AE50" s="46">
        <v>16441.490000000002</v>
      </c>
      <c r="AF50" s="46">
        <v>0</v>
      </c>
      <c r="AG50" s="46">
        <f t="shared" si="0"/>
        <v>16441.490000000002</v>
      </c>
      <c r="AH50" s="46">
        <v>568453.99</v>
      </c>
      <c r="AI50" s="46">
        <v>42734.02</v>
      </c>
      <c r="AJ50" s="46">
        <v>122729.11</v>
      </c>
      <c r="AK50" s="46">
        <v>700</v>
      </c>
      <c r="AL50" s="46">
        <v>38338.5</v>
      </c>
      <c r="AM50" s="46">
        <v>31578.5</v>
      </c>
      <c r="AN50" s="46">
        <v>56429.09</v>
      </c>
      <c r="AO50" s="46">
        <v>10800</v>
      </c>
      <c r="AP50" s="46">
        <v>350</v>
      </c>
      <c r="AQ50" s="46">
        <v>40562.99</v>
      </c>
      <c r="AR50" s="46">
        <v>38583.1</v>
      </c>
      <c r="AS50" s="46">
        <v>9126.07</v>
      </c>
      <c r="AT50" s="46">
        <v>0</v>
      </c>
      <c r="AU50" s="46">
        <v>13988.31</v>
      </c>
      <c r="AV50" s="46">
        <v>2120.6799999999998</v>
      </c>
      <c r="AW50" s="46">
        <v>0</v>
      </c>
      <c r="AX50" s="46">
        <v>1031667.01</v>
      </c>
      <c r="AY50" s="25">
        <f t="shared" si="1"/>
        <v>0</v>
      </c>
      <c r="AZ50" s="46">
        <v>0</v>
      </c>
      <c r="BA50" s="46">
        <v>190217</v>
      </c>
      <c r="BB50" s="46">
        <v>0</v>
      </c>
      <c r="BC50" s="46">
        <v>118460.36</v>
      </c>
      <c r="BD50" s="46">
        <v>0</v>
      </c>
      <c r="BE50" s="46">
        <v>0</v>
      </c>
      <c r="BF50" s="46">
        <v>0</v>
      </c>
      <c r="BG50" s="26">
        <f t="shared" si="2"/>
        <v>0</v>
      </c>
      <c r="BH50" s="46">
        <v>0</v>
      </c>
      <c r="BI50" s="46">
        <v>2369</v>
      </c>
      <c r="BJ50" s="46">
        <v>1121</v>
      </c>
      <c r="BK50" s="46">
        <v>45</v>
      </c>
      <c r="BL50" s="46">
        <v>0</v>
      </c>
      <c r="BM50" s="46">
        <v>-38</v>
      </c>
      <c r="BN50" s="46">
        <v>-53</v>
      </c>
      <c r="BO50" s="46">
        <v>-196</v>
      </c>
      <c r="BP50" s="46">
        <v>-512</v>
      </c>
      <c r="BQ50" s="46">
        <v>0</v>
      </c>
      <c r="BR50" s="46">
        <v>0</v>
      </c>
      <c r="BS50" s="46">
        <v>-418</v>
      </c>
      <c r="BT50" s="46">
        <v>0</v>
      </c>
      <c r="BU50" s="46">
        <v>2318</v>
      </c>
      <c r="BV50" s="46">
        <v>2</v>
      </c>
      <c r="BW50" s="46">
        <v>104</v>
      </c>
      <c r="BX50" s="46">
        <v>31</v>
      </c>
      <c r="BY50" s="46">
        <v>193</v>
      </c>
      <c r="BZ50" s="46">
        <v>62</v>
      </c>
      <c r="CA50" s="46">
        <v>13</v>
      </c>
      <c r="CB50" s="46">
        <v>2</v>
      </c>
      <c r="CC50" s="46">
        <v>2</v>
      </c>
      <c r="CD50" s="46">
        <v>27</v>
      </c>
      <c r="CE50" s="46">
        <v>26</v>
      </c>
      <c r="CF50" s="46">
        <v>0</v>
      </c>
      <c r="CG50" s="46">
        <v>22</v>
      </c>
      <c r="CH50" s="46">
        <v>20</v>
      </c>
      <c r="CI50" s="46">
        <v>221</v>
      </c>
      <c r="CJ50" s="46">
        <v>241</v>
      </c>
      <c r="CK50" s="46">
        <v>18</v>
      </c>
    </row>
    <row r="51" spans="1:89" x14ac:dyDescent="0.25">
      <c r="A51" s="8">
        <v>5</v>
      </c>
      <c r="B51" s="8" t="s">
        <v>215</v>
      </c>
      <c r="C51" s="8" t="s">
        <v>216</v>
      </c>
      <c r="D51" s="8" t="s">
        <v>217</v>
      </c>
      <c r="E51" s="8" t="s">
        <v>208</v>
      </c>
      <c r="F51" s="8" t="s">
        <v>105</v>
      </c>
      <c r="G51" s="46">
        <v>17812428.390000001</v>
      </c>
      <c r="H51" s="46">
        <v>17812515.960000001</v>
      </c>
      <c r="I51" s="46">
        <v>16963465.25</v>
      </c>
      <c r="J51" s="46">
        <v>0</v>
      </c>
      <c r="K51" s="46">
        <v>2782948.43</v>
      </c>
      <c r="L51" s="46">
        <v>3413423.05</v>
      </c>
      <c r="M51" s="46">
        <v>0</v>
      </c>
      <c r="N51" s="46">
        <v>0</v>
      </c>
      <c r="O51" s="46">
        <v>0</v>
      </c>
      <c r="P51" s="46">
        <v>728128.69</v>
      </c>
      <c r="Q51" s="46">
        <v>0</v>
      </c>
      <c r="R51" s="46">
        <v>0</v>
      </c>
      <c r="S51" s="46">
        <v>5540276.1100000003</v>
      </c>
      <c r="T51" s="46">
        <v>2444041.89</v>
      </c>
      <c r="U51" s="46">
        <v>0</v>
      </c>
      <c r="V51" s="46">
        <v>0</v>
      </c>
      <c r="W51" s="46">
        <v>16305635.83</v>
      </c>
      <c r="X51" s="46">
        <v>87.57</v>
      </c>
      <c r="Y51" s="46">
        <v>16305723.4</v>
      </c>
      <c r="Z51" s="7">
        <v>0.23884011805057526</v>
      </c>
      <c r="AA51" s="7">
        <v>8.5699999999999998E-2</v>
      </c>
      <c r="AB51" s="46">
        <v>1396817.66</v>
      </c>
      <c r="AC51" s="46">
        <v>0</v>
      </c>
      <c r="AD51" s="46">
        <v>0</v>
      </c>
      <c r="AE51" s="46">
        <v>87.57</v>
      </c>
      <c r="AF51" s="46">
        <v>94.1</v>
      </c>
      <c r="AG51" s="46">
        <f t="shared" si="0"/>
        <v>181.67</v>
      </c>
      <c r="AH51" s="46">
        <v>696327.87</v>
      </c>
      <c r="AI51" s="46">
        <v>59937.14</v>
      </c>
      <c r="AJ51" s="46">
        <v>123437.91</v>
      </c>
      <c r="AK51" s="46">
        <v>0</v>
      </c>
      <c r="AL51" s="46">
        <v>109507.7</v>
      </c>
      <c r="AM51" s="46">
        <v>6179.36</v>
      </c>
      <c r="AN51" s="46">
        <v>49716.76</v>
      </c>
      <c r="AO51" s="46">
        <v>10800</v>
      </c>
      <c r="AP51" s="46">
        <v>0</v>
      </c>
      <c r="AQ51" s="46">
        <v>0</v>
      </c>
      <c r="AR51" s="46">
        <v>60988.43</v>
      </c>
      <c r="AS51" s="46">
        <v>12452.29</v>
      </c>
      <c r="AT51" s="46">
        <v>0</v>
      </c>
      <c r="AU51" s="46">
        <v>0</v>
      </c>
      <c r="AV51" s="46">
        <v>4307.37</v>
      </c>
      <c r="AW51" s="46">
        <v>4388.84</v>
      </c>
      <c r="AX51" s="46">
        <v>1307308.3799999999</v>
      </c>
      <c r="AY51" s="25">
        <f t="shared" si="1"/>
        <v>3.3571573984708951E-3</v>
      </c>
      <c r="AZ51" s="46">
        <v>0</v>
      </c>
      <c r="BA51" s="46">
        <v>190217</v>
      </c>
      <c r="BB51" s="46">
        <v>0</v>
      </c>
      <c r="BC51" s="46">
        <v>37199.370000000003</v>
      </c>
      <c r="BD51" s="46">
        <v>0</v>
      </c>
      <c r="BE51" s="46">
        <v>0</v>
      </c>
      <c r="BF51" s="46">
        <v>0</v>
      </c>
      <c r="BG51" s="26">
        <f t="shared" si="2"/>
        <v>0</v>
      </c>
      <c r="BH51" s="46">
        <v>0</v>
      </c>
      <c r="BI51" s="46">
        <v>3456</v>
      </c>
      <c r="BJ51" s="46">
        <v>2036</v>
      </c>
      <c r="BK51" s="46">
        <v>0</v>
      </c>
      <c r="BL51" s="46">
        <v>0</v>
      </c>
      <c r="BM51" s="46">
        <v>-55</v>
      </c>
      <c r="BN51" s="46">
        <v>-83</v>
      </c>
      <c r="BO51" s="46">
        <v>-300</v>
      </c>
      <c r="BP51" s="46">
        <v>-445</v>
      </c>
      <c r="BQ51" s="46">
        <v>0</v>
      </c>
      <c r="BR51" s="46">
        <v>23</v>
      </c>
      <c r="BS51" s="46">
        <v>-649</v>
      </c>
      <c r="BT51" s="46">
        <v>-2</v>
      </c>
      <c r="BU51" s="46">
        <v>3981</v>
      </c>
      <c r="BV51" s="46">
        <v>10</v>
      </c>
      <c r="BW51" s="46">
        <v>268</v>
      </c>
      <c r="BX51" s="46">
        <v>63</v>
      </c>
      <c r="BY51" s="46">
        <v>261</v>
      </c>
      <c r="BZ51" s="46">
        <v>27</v>
      </c>
      <c r="CA51" s="46">
        <v>30</v>
      </c>
      <c r="CB51" s="46">
        <v>3</v>
      </c>
      <c r="CC51" s="46">
        <v>3</v>
      </c>
      <c r="CD51" s="46">
        <v>31</v>
      </c>
      <c r="CE51" s="46">
        <v>46</v>
      </c>
      <c r="CF51" s="46">
        <v>0</v>
      </c>
      <c r="CG51" s="46">
        <v>18</v>
      </c>
      <c r="CH51" s="46">
        <v>19</v>
      </c>
      <c r="CI51" s="46">
        <v>129</v>
      </c>
      <c r="CJ51" s="46">
        <v>260</v>
      </c>
      <c r="CK51" s="46">
        <v>19</v>
      </c>
    </row>
    <row r="52" spans="1:89" x14ac:dyDescent="0.25">
      <c r="A52" s="8">
        <v>5</v>
      </c>
      <c r="B52" s="8" t="s">
        <v>218</v>
      </c>
      <c r="C52" s="8" t="s">
        <v>219</v>
      </c>
      <c r="D52" s="8" t="s">
        <v>220</v>
      </c>
      <c r="E52" s="8" t="s">
        <v>212</v>
      </c>
      <c r="F52" s="8" t="s">
        <v>120</v>
      </c>
      <c r="G52" s="46">
        <v>12218436.380000001</v>
      </c>
      <c r="H52" s="46">
        <v>12222764.16</v>
      </c>
      <c r="I52" s="46">
        <f xml:space="preserve"> 12218436.38-185088.59</f>
        <v>12033347.790000001</v>
      </c>
      <c r="J52" s="46">
        <v>1312404.47</v>
      </c>
      <c r="K52" s="46">
        <v>802414.28</v>
      </c>
      <c r="L52" s="46">
        <v>6542370.0999999996</v>
      </c>
      <c r="M52" s="46">
        <v>0</v>
      </c>
      <c r="N52" s="46">
        <v>0</v>
      </c>
      <c r="O52" s="46">
        <v>31410.82</v>
      </c>
      <c r="P52" s="46">
        <v>307820.06</v>
      </c>
      <c r="Q52" s="46">
        <v>0</v>
      </c>
      <c r="R52" s="46">
        <v>0</v>
      </c>
      <c r="S52" s="46">
        <v>1058954.82</v>
      </c>
      <c r="T52" s="46">
        <v>1056695.92</v>
      </c>
      <c r="U52" s="46">
        <v>0</v>
      </c>
      <c r="V52" s="46">
        <v>0</v>
      </c>
      <c r="W52" s="46">
        <v>11904417.529999999</v>
      </c>
      <c r="X52" s="46">
        <v>5672.82</v>
      </c>
      <c r="Y52" s="46">
        <v>11910090.35</v>
      </c>
      <c r="Z52" s="7">
        <v>7.8601032495498657E-2</v>
      </c>
      <c r="AA52" s="7">
        <v>6.6600000000000006E-2</v>
      </c>
      <c r="AB52" s="46">
        <v>792347.06</v>
      </c>
      <c r="AC52" s="46">
        <v>0</v>
      </c>
      <c r="AD52" s="46">
        <v>0</v>
      </c>
      <c r="AE52" s="46">
        <v>5504.23</v>
      </c>
      <c r="AF52" s="46">
        <v>851.23</v>
      </c>
      <c r="AG52" s="46">
        <f t="shared" si="0"/>
        <v>6355.4599999999991</v>
      </c>
      <c r="AH52" s="46">
        <v>300252.77</v>
      </c>
      <c r="AI52" s="46">
        <v>23913.31</v>
      </c>
      <c r="AJ52" s="46">
        <v>76992.160000000003</v>
      </c>
      <c r="AK52" s="46">
        <v>0</v>
      </c>
      <c r="AL52" s="46">
        <v>37355.919999999998</v>
      </c>
      <c r="AM52" s="46">
        <v>10800</v>
      </c>
      <c r="AN52" s="46">
        <v>39572.720000000001</v>
      </c>
      <c r="AO52" s="46">
        <v>9700</v>
      </c>
      <c r="AP52" s="46">
        <v>18564</v>
      </c>
      <c r="AQ52" s="46">
        <v>0</v>
      </c>
      <c r="AR52" s="46">
        <v>36456.32</v>
      </c>
      <c r="AS52" s="46">
        <v>6611.55</v>
      </c>
      <c r="AT52" s="46">
        <v>0</v>
      </c>
      <c r="AU52" s="46">
        <v>2169.4499999999998</v>
      </c>
      <c r="AV52" s="46">
        <v>7048.09</v>
      </c>
      <c r="AW52" s="46">
        <v>0</v>
      </c>
      <c r="AX52" s="46">
        <v>613382.49</v>
      </c>
      <c r="AY52" s="25">
        <f t="shared" si="1"/>
        <v>0</v>
      </c>
      <c r="AZ52" s="46">
        <v>181</v>
      </c>
      <c r="BA52" s="46">
        <v>190217</v>
      </c>
      <c r="BB52" s="46">
        <v>0</v>
      </c>
      <c r="BC52" s="46">
        <v>123141.04</v>
      </c>
      <c r="BD52" s="46">
        <v>0</v>
      </c>
      <c r="BE52" s="46">
        <v>0</v>
      </c>
      <c r="BF52" s="46">
        <v>0</v>
      </c>
      <c r="BG52" s="26">
        <f t="shared" si="2"/>
        <v>0</v>
      </c>
      <c r="BH52" s="46">
        <v>0</v>
      </c>
      <c r="BI52" s="46">
        <v>2140</v>
      </c>
      <c r="BJ52" s="46">
        <v>755</v>
      </c>
      <c r="BK52" s="46">
        <v>0</v>
      </c>
      <c r="BL52" s="46">
        <v>0</v>
      </c>
      <c r="BM52" s="46">
        <v>-5</v>
      </c>
      <c r="BN52" s="46">
        <v>-32</v>
      </c>
      <c r="BO52" s="46">
        <v>-48</v>
      </c>
      <c r="BP52" s="46">
        <v>-244</v>
      </c>
      <c r="BQ52" s="46">
        <v>0</v>
      </c>
      <c r="BR52" s="46">
        <v>-24</v>
      </c>
      <c r="BS52" s="46">
        <v>-397</v>
      </c>
      <c r="BT52" s="46">
        <v>-2</v>
      </c>
      <c r="BU52" s="46">
        <v>2143</v>
      </c>
      <c r="BV52" s="46">
        <v>0</v>
      </c>
      <c r="BW52" s="46">
        <v>97</v>
      </c>
      <c r="BX52" s="46">
        <v>32</v>
      </c>
      <c r="BY52" s="46">
        <v>206</v>
      </c>
      <c r="BZ52" s="46">
        <v>41</v>
      </c>
      <c r="CA52" s="46">
        <v>4</v>
      </c>
      <c r="CB52" s="46">
        <v>2</v>
      </c>
      <c r="CC52" s="46">
        <v>1</v>
      </c>
      <c r="CD52" s="46">
        <v>8</v>
      </c>
      <c r="CE52" s="46">
        <v>21</v>
      </c>
      <c r="CF52" s="46">
        <v>0</v>
      </c>
      <c r="CG52" s="46">
        <v>7</v>
      </c>
      <c r="CH52" s="46">
        <v>11</v>
      </c>
      <c r="CI52" s="46">
        <v>84</v>
      </c>
      <c r="CJ52" s="46">
        <v>119</v>
      </c>
      <c r="CK52" s="46">
        <v>14</v>
      </c>
    </row>
    <row r="53" spans="1:89" x14ac:dyDescent="0.25">
      <c r="A53" s="8">
        <v>5</v>
      </c>
      <c r="B53" s="8" t="s">
        <v>221</v>
      </c>
      <c r="C53" s="8" t="s">
        <v>222</v>
      </c>
      <c r="D53" s="8" t="s">
        <v>223</v>
      </c>
      <c r="E53" s="8" t="s">
        <v>208</v>
      </c>
      <c r="F53" s="8" t="s">
        <v>140</v>
      </c>
      <c r="G53" s="46">
        <v>17301261.829999998</v>
      </c>
      <c r="H53" s="46">
        <v>17301261.829999998</v>
      </c>
      <c r="I53" s="46">
        <v>16202429.199999999</v>
      </c>
      <c r="J53" s="46">
        <v>172421.98</v>
      </c>
      <c r="K53" s="46">
        <v>1957146.18</v>
      </c>
      <c r="L53" s="46">
        <v>5635596.9699999997</v>
      </c>
      <c r="M53" s="46">
        <v>0</v>
      </c>
      <c r="N53" s="46">
        <v>0</v>
      </c>
      <c r="O53" s="46">
        <v>1604.12</v>
      </c>
      <c r="P53" s="46">
        <v>950708.46</v>
      </c>
      <c r="Q53" s="46">
        <v>18705.34</v>
      </c>
      <c r="R53" s="46">
        <v>0</v>
      </c>
      <c r="S53" s="46">
        <v>4607489.8099999996</v>
      </c>
      <c r="T53" s="46">
        <v>1494852.08</v>
      </c>
      <c r="U53" s="46">
        <v>10257.25</v>
      </c>
      <c r="V53" s="46">
        <v>0</v>
      </c>
      <c r="W53" s="46">
        <v>16091885.560000001</v>
      </c>
      <c r="X53" s="46">
        <v>43508.17</v>
      </c>
      <c r="Y53" s="46">
        <v>16135393.73</v>
      </c>
      <c r="Z53" s="7">
        <v>4.7809630632400513E-2</v>
      </c>
      <c r="AA53" s="7">
        <v>7.9100000000000004E-2</v>
      </c>
      <c r="AB53" s="46">
        <v>1272065.96</v>
      </c>
      <c r="AC53" s="46">
        <v>0</v>
      </c>
      <c r="AD53" s="46">
        <v>0</v>
      </c>
      <c r="AE53" s="46">
        <v>0</v>
      </c>
      <c r="AF53" s="46">
        <v>0</v>
      </c>
      <c r="AG53" s="46">
        <f t="shared" si="0"/>
        <v>0</v>
      </c>
      <c r="AH53" s="46">
        <v>512602.83</v>
      </c>
      <c r="AI53" s="46">
        <v>41681.43</v>
      </c>
      <c r="AJ53" s="46">
        <v>102736.59</v>
      </c>
      <c r="AK53" s="46">
        <v>1097.31</v>
      </c>
      <c r="AL53" s="46">
        <v>88085.57</v>
      </c>
      <c r="AM53" s="46">
        <v>2785.65</v>
      </c>
      <c r="AN53" s="46">
        <v>47579.11</v>
      </c>
      <c r="AO53" s="46">
        <v>10400</v>
      </c>
      <c r="AP53" s="46">
        <v>500</v>
      </c>
      <c r="AQ53" s="46">
        <v>30005.51</v>
      </c>
      <c r="AR53" s="46">
        <v>65386.89</v>
      </c>
      <c r="AS53" s="46">
        <v>18847.400000000001</v>
      </c>
      <c r="AT53" s="46">
        <v>0</v>
      </c>
      <c r="AU53" s="46">
        <v>1809.73</v>
      </c>
      <c r="AV53" s="46">
        <v>9232.74</v>
      </c>
      <c r="AW53" s="46">
        <v>0</v>
      </c>
      <c r="AX53" s="46">
        <v>1043685.34</v>
      </c>
      <c r="AY53" s="25">
        <f t="shared" si="1"/>
        <v>0</v>
      </c>
      <c r="AZ53" s="46">
        <v>0</v>
      </c>
      <c r="BA53" s="46">
        <v>190217</v>
      </c>
      <c r="BB53" s="46">
        <v>0</v>
      </c>
      <c r="BC53" s="46">
        <v>205798.84</v>
      </c>
      <c r="BD53" s="46">
        <v>0</v>
      </c>
      <c r="BE53" s="46">
        <v>0</v>
      </c>
      <c r="BF53" s="46">
        <v>0</v>
      </c>
      <c r="BG53" s="26">
        <f t="shared" si="2"/>
        <v>0</v>
      </c>
      <c r="BH53" s="46">
        <v>0</v>
      </c>
      <c r="BI53" s="46">
        <v>2090</v>
      </c>
      <c r="BJ53" s="46">
        <v>862</v>
      </c>
      <c r="BK53" s="46">
        <v>12</v>
      </c>
      <c r="BL53" s="46">
        <v>-1</v>
      </c>
      <c r="BM53" s="46">
        <v>-64</v>
      </c>
      <c r="BN53" s="46">
        <v>-114</v>
      </c>
      <c r="BO53" s="46">
        <v>-164</v>
      </c>
      <c r="BP53" s="46">
        <v>-190</v>
      </c>
      <c r="BQ53" s="46">
        <v>0</v>
      </c>
      <c r="BR53" s="46">
        <v>0</v>
      </c>
      <c r="BS53" s="46">
        <v>-339</v>
      </c>
      <c r="BT53" s="46">
        <v>-3</v>
      </c>
      <c r="BU53" s="46">
        <v>2089</v>
      </c>
      <c r="BV53" s="46">
        <v>0</v>
      </c>
      <c r="BW53" s="46">
        <v>148</v>
      </c>
      <c r="BX53" s="46">
        <v>39</v>
      </c>
      <c r="BY53" s="46">
        <v>122</v>
      </c>
      <c r="BZ53" s="46">
        <v>1</v>
      </c>
      <c r="CA53" s="46">
        <v>8</v>
      </c>
      <c r="CB53" s="46">
        <v>7</v>
      </c>
      <c r="CC53" s="46">
        <v>2</v>
      </c>
      <c r="CD53" s="46">
        <v>70</v>
      </c>
      <c r="CE53" s="46">
        <v>26</v>
      </c>
      <c r="CF53" s="46">
        <v>2</v>
      </c>
      <c r="CG53" s="46">
        <v>22</v>
      </c>
      <c r="CH53" s="46">
        <v>22</v>
      </c>
      <c r="CI53" s="46">
        <v>102</v>
      </c>
      <c r="CJ53" s="46">
        <v>40</v>
      </c>
      <c r="CK53" s="46">
        <v>2</v>
      </c>
    </row>
    <row r="54" spans="1:89" x14ac:dyDescent="0.25">
      <c r="A54" s="8">
        <v>5</v>
      </c>
      <c r="B54" s="8" t="s">
        <v>224</v>
      </c>
      <c r="C54" s="8" t="s">
        <v>225</v>
      </c>
      <c r="D54" s="8" t="s">
        <v>226</v>
      </c>
      <c r="E54" s="8" t="s">
        <v>212</v>
      </c>
      <c r="F54" s="8" t="s">
        <v>120</v>
      </c>
      <c r="G54" s="46">
        <v>6731682.1500000004</v>
      </c>
      <c r="H54" s="46">
        <v>6733964.25</v>
      </c>
      <c r="I54" s="46">
        <v>6602388.9400000004</v>
      </c>
      <c r="J54" s="46">
        <v>187459.29</v>
      </c>
      <c r="K54" s="46">
        <v>569120.22</v>
      </c>
      <c r="L54" s="46">
        <v>2842799.02</v>
      </c>
      <c r="M54" s="46">
        <v>0</v>
      </c>
      <c r="N54" s="46">
        <v>322.82</v>
      </c>
      <c r="O54" s="46">
        <v>0</v>
      </c>
      <c r="P54" s="46">
        <v>302627.82</v>
      </c>
      <c r="Q54" s="46">
        <v>0</v>
      </c>
      <c r="R54" s="46">
        <v>266.94</v>
      </c>
      <c r="S54" s="46">
        <v>1576180.48</v>
      </c>
      <c r="T54" s="46">
        <v>482405.22</v>
      </c>
      <c r="U54" s="46">
        <v>0</v>
      </c>
      <c r="V54" s="46">
        <v>0</v>
      </c>
      <c r="W54" s="46">
        <v>6624414.4400000004</v>
      </c>
      <c r="X54" s="46">
        <v>16886.560000000001</v>
      </c>
      <c r="Y54" s="46">
        <v>6641301</v>
      </c>
      <c r="Z54" s="7">
        <v>6.2657676637172699E-2</v>
      </c>
      <c r="AA54" s="7">
        <v>0.1002</v>
      </c>
      <c r="AB54" s="46">
        <v>663822.39</v>
      </c>
      <c r="AC54" s="46">
        <v>0</v>
      </c>
      <c r="AD54" s="46">
        <v>0</v>
      </c>
      <c r="AE54" s="46">
        <v>2282.1</v>
      </c>
      <c r="AF54" s="46">
        <v>466.64</v>
      </c>
      <c r="AG54" s="46">
        <f t="shared" si="0"/>
        <v>2748.74</v>
      </c>
      <c r="AH54" s="46">
        <v>256446.58</v>
      </c>
      <c r="AI54" s="46">
        <v>21604.29</v>
      </c>
      <c r="AJ54" s="46">
        <v>45285.58</v>
      </c>
      <c r="AK54" s="46">
        <v>0</v>
      </c>
      <c r="AL54" s="46">
        <v>39105.85</v>
      </c>
      <c r="AM54" s="46">
        <v>10025</v>
      </c>
      <c r="AN54" s="46">
        <v>44085.02</v>
      </c>
      <c r="AO54" s="46">
        <v>9700</v>
      </c>
      <c r="AP54" s="46">
        <v>0</v>
      </c>
      <c r="AQ54" s="46">
        <v>0</v>
      </c>
      <c r="AR54" s="46">
        <v>12642.52</v>
      </c>
      <c r="AS54" s="46">
        <v>9733.9599999999991</v>
      </c>
      <c r="AT54" s="46">
        <v>0</v>
      </c>
      <c r="AU54" s="46">
        <v>13023.62</v>
      </c>
      <c r="AV54" s="46">
        <v>0</v>
      </c>
      <c r="AW54" s="46">
        <v>0</v>
      </c>
      <c r="AX54" s="46">
        <v>490038.82</v>
      </c>
      <c r="AY54" s="25">
        <f t="shared" si="1"/>
        <v>0</v>
      </c>
      <c r="AZ54" s="46">
        <v>0</v>
      </c>
      <c r="BA54" s="46">
        <v>190217</v>
      </c>
      <c r="BB54" s="46">
        <v>0</v>
      </c>
      <c r="BC54" s="46">
        <v>107659.43</v>
      </c>
      <c r="BD54" s="46">
        <v>0</v>
      </c>
      <c r="BE54" s="46">
        <v>0</v>
      </c>
      <c r="BF54" s="46">
        <v>0</v>
      </c>
      <c r="BG54" s="26">
        <f t="shared" si="2"/>
        <v>0</v>
      </c>
      <c r="BH54" s="46">
        <v>0</v>
      </c>
      <c r="BI54" s="46">
        <v>986</v>
      </c>
      <c r="BJ54" s="46">
        <v>393</v>
      </c>
      <c r="BK54" s="46">
        <v>0</v>
      </c>
      <c r="BL54" s="46">
        <v>0</v>
      </c>
      <c r="BM54" s="46">
        <v>-9</v>
      </c>
      <c r="BN54" s="46">
        <v>-38</v>
      </c>
      <c r="BO54" s="46">
        <v>-28</v>
      </c>
      <c r="BP54" s="46">
        <v>-102</v>
      </c>
      <c r="BQ54" s="46">
        <v>0</v>
      </c>
      <c r="BR54" s="46">
        <v>0</v>
      </c>
      <c r="BS54" s="46">
        <v>-224</v>
      </c>
      <c r="BT54" s="46">
        <v>-1</v>
      </c>
      <c r="BU54" s="46">
        <v>977</v>
      </c>
      <c r="BV54" s="46">
        <v>0</v>
      </c>
      <c r="BW54" s="46">
        <v>60</v>
      </c>
      <c r="BX54" s="46">
        <v>20</v>
      </c>
      <c r="BY54" s="46">
        <v>118</v>
      </c>
      <c r="BZ54" s="46">
        <v>4</v>
      </c>
      <c r="CA54" s="46">
        <v>2</v>
      </c>
      <c r="CB54" s="46">
        <v>1</v>
      </c>
      <c r="CC54" s="46">
        <v>0</v>
      </c>
      <c r="CD54" s="46">
        <v>9</v>
      </c>
      <c r="CE54" s="46">
        <v>31</v>
      </c>
      <c r="CF54" s="46">
        <v>0</v>
      </c>
      <c r="CG54" s="46">
        <v>3</v>
      </c>
      <c r="CH54" s="46">
        <v>1</v>
      </c>
      <c r="CI54" s="46">
        <v>13</v>
      </c>
      <c r="CJ54" s="46">
        <v>83</v>
      </c>
      <c r="CK54" s="46">
        <v>3</v>
      </c>
    </row>
    <row r="55" spans="1:89" x14ac:dyDescent="0.25">
      <c r="A55" s="8">
        <v>5</v>
      </c>
      <c r="B55" s="8" t="s">
        <v>227</v>
      </c>
      <c r="C55" s="8" t="s">
        <v>228</v>
      </c>
      <c r="D55" s="8" t="s">
        <v>229</v>
      </c>
      <c r="E55" s="8" t="s">
        <v>208</v>
      </c>
      <c r="F55" s="8" t="s">
        <v>113</v>
      </c>
      <c r="G55" s="46">
        <v>29344102.77</v>
      </c>
      <c r="H55" s="46">
        <v>29344102.77</v>
      </c>
      <c r="I55" s="46">
        <v>28599761.390000001</v>
      </c>
      <c r="J55" s="46">
        <v>5218312.99</v>
      </c>
      <c r="K55" s="46">
        <v>1616027.01</v>
      </c>
      <c r="L55" s="46">
        <v>10477253.859999999</v>
      </c>
      <c r="M55" s="46">
        <v>0</v>
      </c>
      <c r="N55" s="46">
        <v>0</v>
      </c>
      <c r="O55" s="46">
        <v>72981.7</v>
      </c>
      <c r="P55" s="46">
        <v>1735113.65</v>
      </c>
      <c r="Q55" s="46">
        <v>0</v>
      </c>
      <c r="R55" s="46">
        <v>0</v>
      </c>
      <c r="S55" s="46">
        <v>7116868.8799999999</v>
      </c>
      <c r="T55" s="46">
        <v>1515816.42</v>
      </c>
      <c r="U55" s="46">
        <v>0</v>
      </c>
      <c r="V55" s="46">
        <v>0</v>
      </c>
      <c r="W55" s="46">
        <v>29003936.199999999</v>
      </c>
      <c r="X55" s="46">
        <v>0</v>
      </c>
      <c r="Y55" s="46">
        <v>29003936.199999999</v>
      </c>
      <c r="Z55" s="7">
        <v>1.2093715369701385E-2</v>
      </c>
      <c r="AA55" s="7">
        <v>4.3200000000000002E-2</v>
      </c>
      <c r="AB55" s="46">
        <v>1251561.69</v>
      </c>
      <c r="AC55" s="46">
        <v>0</v>
      </c>
      <c r="AD55" s="46">
        <v>0</v>
      </c>
      <c r="AE55" s="46">
        <v>0</v>
      </c>
      <c r="AF55" s="46">
        <v>375.61</v>
      </c>
      <c r="AG55" s="46">
        <f t="shared" si="0"/>
        <v>375.61</v>
      </c>
      <c r="AH55" s="46">
        <v>586517</v>
      </c>
      <c r="AI55" s="46">
        <v>46769.01</v>
      </c>
      <c r="AJ55" s="46">
        <v>139943.37</v>
      </c>
      <c r="AK55" s="46">
        <v>1244.55</v>
      </c>
      <c r="AL55" s="46">
        <v>94504.2</v>
      </c>
      <c r="AM55" s="46">
        <v>1159.25</v>
      </c>
      <c r="AN55" s="46">
        <v>40485</v>
      </c>
      <c r="AO55" s="46">
        <v>10800</v>
      </c>
      <c r="AP55" s="46">
        <v>3970</v>
      </c>
      <c r="AQ55" s="46">
        <v>22453.52</v>
      </c>
      <c r="AR55" s="46">
        <v>47489.71</v>
      </c>
      <c r="AS55" s="46">
        <v>5634.16</v>
      </c>
      <c r="AT55" s="46">
        <v>0</v>
      </c>
      <c r="AU55" s="46">
        <v>675</v>
      </c>
      <c r="AV55" s="46">
        <v>1647.62</v>
      </c>
      <c r="AW55" s="46">
        <v>97948.46</v>
      </c>
      <c r="AX55" s="46">
        <v>1077998.72</v>
      </c>
      <c r="AY55" s="25">
        <f t="shared" si="1"/>
        <v>9.0861388035785431E-2</v>
      </c>
      <c r="AZ55" s="46">
        <v>0</v>
      </c>
      <c r="BA55" s="46">
        <v>190217</v>
      </c>
      <c r="BB55" s="46">
        <v>0</v>
      </c>
      <c r="BC55" s="46">
        <v>265653.75</v>
      </c>
      <c r="BD55" s="46">
        <v>0</v>
      </c>
      <c r="BE55" s="46">
        <v>0</v>
      </c>
      <c r="BF55" s="46">
        <v>0</v>
      </c>
      <c r="BG55" s="26">
        <f t="shared" si="2"/>
        <v>0</v>
      </c>
      <c r="BH55" s="46">
        <v>0</v>
      </c>
      <c r="BI55" s="46">
        <v>6056</v>
      </c>
      <c r="BJ55" s="46">
        <v>0</v>
      </c>
      <c r="BK55" s="46">
        <v>26</v>
      </c>
      <c r="BL55" s="46">
        <v>-19</v>
      </c>
      <c r="BM55" s="46">
        <v>0</v>
      </c>
      <c r="BN55" s="46">
        <v>-91</v>
      </c>
      <c r="BO55" s="46">
        <v>0</v>
      </c>
      <c r="BP55" s="46">
        <v>-540</v>
      </c>
      <c r="BQ55" s="46">
        <v>0</v>
      </c>
      <c r="BR55" s="46">
        <v>0</v>
      </c>
      <c r="BS55" s="46">
        <v>-1072</v>
      </c>
      <c r="BT55" s="46">
        <v>-5</v>
      </c>
      <c r="BU55" s="46">
        <v>4355</v>
      </c>
      <c r="BV55" s="46">
        <v>30</v>
      </c>
      <c r="BW55" s="46">
        <v>298</v>
      </c>
      <c r="BX55" s="46">
        <v>122</v>
      </c>
      <c r="BY55" s="46">
        <v>605</v>
      </c>
      <c r="BZ55" s="46">
        <v>47</v>
      </c>
      <c r="CA55" s="46">
        <v>6</v>
      </c>
      <c r="CB55" s="46">
        <v>0</v>
      </c>
      <c r="CC55" s="46">
        <v>3</v>
      </c>
      <c r="CD55" s="46">
        <v>18</v>
      </c>
      <c r="CE55" s="46">
        <v>72</v>
      </c>
      <c r="CF55" s="46">
        <v>0</v>
      </c>
      <c r="CG55" s="46">
        <v>8</v>
      </c>
      <c r="CH55" s="46">
        <v>18</v>
      </c>
      <c r="CI55" s="46">
        <v>88</v>
      </c>
      <c r="CJ55" s="46">
        <v>428</v>
      </c>
      <c r="CK55" s="46">
        <v>9</v>
      </c>
    </row>
    <row r="56" spans="1:89" x14ac:dyDescent="0.25">
      <c r="A56" s="8">
        <v>5</v>
      </c>
      <c r="B56" s="8" t="s">
        <v>230</v>
      </c>
      <c r="C56" s="8" t="s">
        <v>231</v>
      </c>
      <c r="D56" s="8" t="s">
        <v>232</v>
      </c>
      <c r="E56" s="8" t="s">
        <v>208</v>
      </c>
      <c r="F56" s="8" t="s">
        <v>113</v>
      </c>
      <c r="G56" s="46">
        <v>24656063.129999999</v>
      </c>
      <c r="H56" s="46">
        <v>24656063.129999999</v>
      </c>
      <c r="I56" s="46">
        <v>24454951.68</v>
      </c>
      <c r="J56" s="46">
        <v>3931615.26</v>
      </c>
      <c r="K56" s="46">
        <v>716174.03</v>
      </c>
      <c r="L56" s="46">
        <v>8914487.6099999994</v>
      </c>
      <c r="M56" s="46">
        <v>0</v>
      </c>
      <c r="N56" s="46">
        <v>0</v>
      </c>
      <c r="O56" s="46">
        <v>24357.759999999998</v>
      </c>
      <c r="P56" s="46">
        <v>985928.11</v>
      </c>
      <c r="Q56" s="46">
        <v>0</v>
      </c>
      <c r="R56" s="46">
        <v>0</v>
      </c>
      <c r="S56" s="46">
        <v>3327051.01</v>
      </c>
      <c r="T56" s="46">
        <v>4385946.01</v>
      </c>
      <c r="U56" s="46">
        <v>0</v>
      </c>
      <c r="V56" s="46">
        <v>0</v>
      </c>
      <c r="W56" s="46">
        <v>23917298.550000001</v>
      </c>
      <c r="X56" s="46">
        <v>1460</v>
      </c>
      <c r="Y56" s="46">
        <v>23918758.550000001</v>
      </c>
      <c r="Z56" s="7">
        <v>0.13556736707687378</v>
      </c>
      <c r="AA56" s="7">
        <v>6.8199999999999997E-2</v>
      </c>
      <c r="AB56" s="46">
        <v>1631738.76</v>
      </c>
      <c r="AC56" s="46">
        <v>0</v>
      </c>
      <c r="AD56" s="46">
        <v>0</v>
      </c>
      <c r="AE56" s="46">
        <v>0</v>
      </c>
      <c r="AF56" s="46">
        <v>0</v>
      </c>
      <c r="AG56" s="46">
        <f t="shared" si="0"/>
        <v>0</v>
      </c>
      <c r="AH56" s="46">
        <v>718170.85</v>
      </c>
      <c r="AI56" s="46">
        <v>59066.38</v>
      </c>
      <c r="AJ56" s="46">
        <v>181102.34</v>
      </c>
      <c r="AK56" s="46">
        <v>19688.3</v>
      </c>
      <c r="AL56" s="46">
        <v>95879.51</v>
      </c>
      <c r="AM56" s="46">
        <v>24800</v>
      </c>
      <c r="AN56" s="46">
        <v>38948.879999999997</v>
      </c>
      <c r="AO56" s="46">
        <v>10800</v>
      </c>
      <c r="AP56" s="46">
        <v>0</v>
      </c>
      <c r="AQ56" s="46">
        <v>4072.16</v>
      </c>
      <c r="AR56" s="46">
        <v>76210.03</v>
      </c>
      <c r="AS56" s="46">
        <v>22127.62</v>
      </c>
      <c r="AT56" s="46">
        <v>0</v>
      </c>
      <c r="AU56" s="46">
        <v>39395.07</v>
      </c>
      <c r="AV56" s="46">
        <v>60754.73</v>
      </c>
      <c r="AW56" s="46">
        <v>0</v>
      </c>
      <c r="AX56" s="46">
        <v>1461012.6</v>
      </c>
      <c r="AY56" s="25">
        <f t="shared" si="1"/>
        <v>0</v>
      </c>
      <c r="AZ56" s="46">
        <v>0</v>
      </c>
      <c r="BA56" s="46">
        <v>190217</v>
      </c>
      <c r="BB56" s="46">
        <v>0</v>
      </c>
      <c r="BC56" s="46">
        <v>253188.03</v>
      </c>
      <c r="BD56" s="46">
        <v>0</v>
      </c>
      <c r="BE56" s="46">
        <v>0</v>
      </c>
      <c r="BF56" s="46">
        <v>0</v>
      </c>
      <c r="BG56" s="26">
        <f t="shared" si="2"/>
        <v>0</v>
      </c>
      <c r="BH56" s="46">
        <v>0</v>
      </c>
      <c r="BI56" s="46">
        <v>4927</v>
      </c>
      <c r="BJ56" s="46">
        <v>2406</v>
      </c>
      <c r="BK56" s="46">
        <v>254</v>
      </c>
      <c r="BL56" s="46">
        <v>0</v>
      </c>
      <c r="BM56" s="46">
        <v>-22</v>
      </c>
      <c r="BN56" s="46">
        <v>-119</v>
      </c>
      <c r="BO56" s="46">
        <v>-268</v>
      </c>
      <c r="BP56" s="46">
        <v>-1000</v>
      </c>
      <c r="BQ56" s="46">
        <v>1</v>
      </c>
      <c r="BR56" s="46">
        <v>21</v>
      </c>
      <c r="BS56" s="46">
        <v>-617</v>
      </c>
      <c r="BT56" s="46">
        <v>-7</v>
      </c>
      <c r="BU56" s="46">
        <v>5576</v>
      </c>
      <c r="BV56" s="46">
        <v>17</v>
      </c>
      <c r="BW56" s="46">
        <v>102</v>
      </c>
      <c r="BX56" s="46">
        <v>68</v>
      </c>
      <c r="BY56" s="46">
        <v>387</v>
      </c>
      <c r="BZ56" s="46">
        <v>12</v>
      </c>
      <c r="CA56" s="46">
        <v>6</v>
      </c>
      <c r="CB56" s="46">
        <v>1</v>
      </c>
      <c r="CC56" s="46">
        <v>1</v>
      </c>
      <c r="CD56" s="46">
        <v>22</v>
      </c>
      <c r="CE56" s="46">
        <v>89</v>
      </c>
      <c r="CF56" s="46">
        <v>0</v>
      </c>
      <c r="CG56" s="46">
        <v>6</v>
      </c>
      <c r="CH56" s="46">
        <v>18</v>
      </c>
      <c r="CI56" s="46">
        <v>116</v>
      </c>
      <c r="CJ56" s="46">
        <v>681</v>
      </c>
      <c r="CK56" s="46">
        <v>8</v>
      </c>
    </row>
    <row r="57" spans="1:89" x14ac:dyDescent="0.25">
      <c r="A57" s="8">
        <v>5</v>
      </c>
      <c r="B57" s="8" t="s">
        <v>233</v>
      </c>
      <c r="C57" s="8" t="s">
        <v>206</v>
      </c>
      <c r="D57" s="8" t="s">
        <v>211</v>
      </c>
      <c r="E57" s="8" t="s">
        <v>212</v>
      </c>
      <c r="F57" s="8" t="s">
        <v>120</v>
      </c>
      <c r="G57" s="46">
        <v>21693614.5</v>
      </c>
      <c r="H57" s="46">
        <v>21693614.5</v>
      </c>
      <c r="I57" s="46">
        <v>20872211.629999999</v>
      </c>
      <c r="J57" s="46">
        <v>7635442.6799999997</v>
      </c>
      <c r="K57" s="46">
        <v>1403974.37</v>
      </c>
      <c r="L57" s="46">
        <v>6287073.6100000003</v>
      </c>
      <c r="M57" s="46">
        <v>42486.7</v>
      </c>
      <c r="N57" s="46">
        <v>99879.38</v>
      </c>
      <c r="O57" s="46">
        <v>243.96</v>
      </c>
      <c r="P57" s="46">
        <v>489698.5</v>
      </c>
      <c r="Q57" s="46">
        <v>32833.53</v>
      </c>
      <c r="R57" s="46">
        <v>38657.339999999997</v>
      </c>
      <c r="S57" s="46">
        <v>1798616.4</v>
      </c>
      <c r="T57" s="46">
        <v>1459257.31</v>
      </c>
      <c r="U57" s="46">
        <v>0</v>
      </c>
      <c r="V57" s="46">
        <v>0</v>
      </c>
      <c r="W57" s="46">
        <v>20313988.32</v>
      </c>
      <c r="X57" s="46">
        <v>521132.97</v>
      </c>
      <c r="Y57" s="46">
        <v>20835121.289999999</v>
      </c>
      <c r="Z57" s="7">
        <v>8.6634151637554169E-2</v>
      </c>
      <c r="AA57" s="7">
        <v>0.06</v>
      </c>
      <c r="AB57" s="46">
        <v>1218944.18</v>
      </c>
      <c r="AC57" s="46">
        <v>0</v>
      </c>
      <c r="AD57" s="46">
        <v>0</v>
      </c>
      <c r="AE57" s="46">
        <v>0</v>
      </c>
      <c r="AF57" s="46">
        <v>0</v>
      </c>
      <c r="AG57" s="46">
        <f t="shared" si="0"/>
        <v>0</v>
      </c>
      <c r="AH57" s="46">
        <v>455554.89</v>
      </c>
      <c r="AI57" s="46">
        <v>38910.82</v>
      </c>
      <c r="AJ57" s="46">
        <v>101713.85</v>
      </c>
      <c r="AK57" s="46">
        <v>9403</v>
      </c>
      <c r="AL57" s="46">
        <v>68786.67</v>
      </c>
      <c r="AM57" s="46">
        <v>3031.25</v>
      </c>
      <c r="AN57" s="46">
        <v>62454.65</v>
      </c>
      <c r="AO57" s="46">
        <v>10800</v>
      </c>
      <c r="AP57" s="46">
        <v>0</v>
      </c>
      <c r="AQ57" s="46">
        <v>80686.06</v>
      </c>
      <c r="AR57" s="46">
        <v>79240.72</v>
      </c>
      <c r="AS57" s="46">
        <v>19215.580000000002</v>
      </c>
      <c r="AT57" s="46">
        <v>0</v>
      </c>
      <c r="AU57" s="46">
        <v>10541.57</v>
      </c>
      <c r="AV57" s="46">
        <v>0</v>
      </c>
      <c r="AW57" s="46">
        <v>0</v>
      </c>
      <c r="AX57" s="46">
        <v>1022687.45</v>
      </c>
      <c r="AY57" s="25">
        <f t="shared" si="1"/>
        <v>0</v>
      </c>
      <c r="AZ57" s="46">
        <v>0</v>
      </c>
      <c r="BA57" s="46">
        <v>190216.6</v>
      </c>
      <c r="BB57" s="46">
        <v>0</v>
      </c>
      <c r="BC57" s="46">
        <v>234848.46</v>
      </c>
      <c r="BD57" s="46">
        <v>0</v>
      </c>
      <c r="BE57" s="46">
        <v>0</v>
      </c>
      <c r="BF57" s="46">
        <v>0</v>
      </c>
      <c r="BG57" s="26">
        <f t="shared" si="2"/>
        <v>0</v>
      </c>
      <c r="BH57" s="46">
        <v>0</v>
      </c>
      <c r="BI57" s="46">
        <v>2403</v>
      </c>
      <c r="BJ57" s="46">
        <v>1122</v>
      </c>
      <c r="BK57" s="46">
        <v>215</v>
      </c>
      <c r="BL57" s="46">
        <v>0</v>
      </c>
      <c r="BM57" s="46">
        <v>-19</v>
      </c>
      <c r="BN57" s="46">
        <v>-59</v>
      </c>
      <c r="BO57" s="46">
        <v>-204</v>
      </c>
      <c r="BP57" s="46">
        <v>-578</v>
      </c>
      <c r="BQ57" s="46">
        <v>0</v>
      </c>
      <c r="BR57" s="46">
        <v>-4</v>
      </c>
      <c r="BS57" s="46">
        <v>-500</v>
      </c>
      <c r="BT57" s="46">
        <v>0</v>
      </c>
      <c r="BU57" s="46">
        <v>2376</v>
      </c>
      <c r="BV57" s="46">
        <v>9</v>
      </c>
      <c r="BW57" s="46">
        <v>60</v>
      </c>
      <c r="BX57" s="46">
        <v>26</v>
      </c>
      <c r="BY57" s="46">
        <v>222</v>
      </c>
      <c r="BZ57" s="46">
        <v>126</v>
      </c>
      <c r="CA57" s="46">
        <v>12</v>
      </c>
      <c r="CB57" s="46">
        <v>0</v>
      </c>
      <c r="CC57" s="46">
        <v>2</v>
      </c>
      <c r="CD57" s="46">
        <v>26</v>
      </c>
      <c r="CE57" s="46">
        <v>29</v>
      </c>
      <c r="CF57" s="46">
        <v>2</v>
      </c>
      <c r="CG57" s="46">
        <v>9</v>
      </c>
      <c r="CH57" s="46">
        <v>8</v>
      </c>
      <c r="CI57" s="46">
        <v>152</v>
      </c>
      <c r="CJ57" s="46">
        <v>351</v>
      </c>
      <c r="CK57" s="46">
        <v>24</v>
      </c>
    </row>
    <row r="58" spans="1:89" x14ac:dyDescent="0.25">
      <c r="A58" s="8">
        <v>5</v>
      </c>
      <c r="B58" s="8" t="s">
        <v>234</v>
      </c>
      <c r="C58" s="8" t="s">
        <v>235</v>
      </c>
      <c r="D58" s="8" t="s">
        <v>236</v>
      </c>
      <c r="E58" s="8" t="s">
        <v>208</v>
      </c>
      <c r="F58" s="8" t="s">
        <v>113</v>
      </c>
      <c r="G58" s="46">
        <v>25477690.27</v>
      </c>
      <c r="H58" s="46">
        <v>25477690.27</v>
      </c>
      <c r="I58" s="46">
        <v>24987059.239999998</v>
      </c>
      <c r="J58" s="46">
        <v>5601869.5700000003</v>
      </c>
      <c r="K58" s="46">
        <v>1466928.84</v>
      </c>
      <c r="L58" s="46">
        <v>6595976.0999999996</v>
      </c>
      <c r="M58" s="46">
        <v>0</v>
      </c>
      <c r="N58" s="46">
        <v>0</v>
      </c>
      <c r="O58" s="46">
        <v>2667.84</v>
      </c>
      <c r="P58" s="46">
        <v>579537.67000000004</v>
      </c>
      <c r="Q58" s="46">
        <v>0</v>
      </c>
      <c r="R58" s="46">
        <v>0</v>
      </c>
      <c r="S58" s="46">
        <v>5855419.3499999996</v>
      </c>
      <c r="T58" s="46">
        <v>2374600.7599999998</v>
      </c>
      <c r="U58" s="46">
        <v>0</v>
      </c>
      <c r="V58" s="46">
        <v>0</v>
      </c>
      <c r="W58" s="46">
        <v>24101181.859999999</v>
      </c>
      <c r="X58" s="46">
        <v>20580.04</v>
      </c>
      <c r="Y58" s="46">
        <v>24121761.899999999</v>
      </c>
      <c r="Z58" s="7">
        <v>0.15270248055458069</v>
      </c>
      <c r="AA58" s="7">
        <v>5.7799999999999997E-2</v>
      </c>
      <c r="AB58" s="46">
        <v>1393921.55</v>
      </c>
      <c r="AC58" s="46">
        <v>0</v>
      </c>
      <c r="AD58" s="46">
        <v>0</v>
      </c>
      <c r="AE58" s="46">
        <v>0</v>
      </c>
      <c r="AF58" s="46">
        <v>0</v>
      </c>
      <c r="AG58" s="46">
        <f t="shared" si="0"/>
        <v>0</v>
      </c>
      <c r="AH58" s="46">
        <v>485210.06</v>
      </c>
      <c r="AI58" s="46">
        <v>38273.599999999999</v>
      </c>
      <c r="AJ58" s="46">
        <v>97772.51</v>
      </c>
      <c r="AK58" s="46">
        <v>0</v>
      </c>
      <c r="AL58" s="46">
        <v>118246.62</v>
      </c>
      <c r="AM58" s="46">
        <v>27854.27</v>
      </c>
      <c r="AN58" s="46">
        <v>36147.410000000003</v>
      </c>
      <c r="AO58" s="46">
        <v>10400</v>
      </c>
      <c r="AP58" s="46">
        <v>107725.04</v>
      </c>
      <c r="AQ58" s="46">
        <v>0</v>
      </c>
      <c r="AR58" s="46">
        <v>64412.76</v>
      </c>
      <c r="AS58" s="46">
        <v>18594.560000000001</v>
      </c>
      <c r="AT58" s="46">
        <v>22294.18</v>
      </c>
      <c r="AU58" s="46">
        <v>13609.58</v>
      </c>
      <c r="AV58" s="46">
        <v>6674.79</v>
      </c>
      <c r="AW58" s="46">
        <v>0</v>
      </c>
      <c r="AX58" s="46">
        <v>1155093.68</v>
      </c>
      <c r="AY58" s="25">
        <f t="shared" si="1"/>
        <v>0</v>
      </c>
      <c r="AZ58" s="46">
        <v>0</v>
      </c>
      <c r="BA58" s="46">
        <v>190217</v>
      </c>
      <c r="BB58" s="46">
        <v>0</v>
      </c>
      <c r="BC58" s="46">
        <v>204754.78</v>
      </c>
      <c r="BD58" s="46">
        <v>0</v>
      </c>
      <c r="BE58" s="46">
        <v>0</v>
      </c>
      <c r="BF58" s="46">
        <v>0</v>
      </c>
      <c r="BG58" s="26">
        <f t="shared" si="2"/>
        <v>0</v>
      </c>
      <c r="BH58" s="46">
        <v>0</v>
      </c>
      <c r="BI58" s="46">
        <v>3669</v>
      </c>
      <c r="BJ58" s="46">
        <v>1450</v>
      </c>
      <c r="BK58" s="46">
        <v>12</v>
      </c>
      <c r="BL58" s="46">
        <v>0</v>
      </c>
      <c r="BM58" s="46">
        <v>-51</v>
      </c>
      <c r="BN58" s="46">
        <v>-148</v>
      </c>
      <c r="BO58" s="46">
        <v>-159</v>
      </c>
      <c r="BP58" s="46">
        <v>-346</v>
      </c>
      <c r="BQ58" s="46">
        <v>0</v>
      </c>
      <c r="BR58" s="46">
        <v>-3</v>
      </c>
      <c r="BS58" s="46">
        <v>-518</v>
      </c>
      <c r="BT58" s="46">
        <v>-1</v>
      </c>
      <c r="BU58" s="46">
        <v>3905</v>
      </c>
      <c r="BV58" s="46">
        <v>1</v>
      </c>
      <c r="BW58" s="46">
        <v>179</v>
      </c>
      <c r="BX58" s="46">
        <v>92</v>
      </c>
      <c r="BY58" s="46">
        <v>270</v>
      </c>
      <c r="BZ58" s="46">
        <v>2</v>
      </c>
      <c r="CA58" s="46">
        <v>9</v>
      </c>
      <c r="CB58" s="46">
        <v>2</v>
      </c>
      <c r="CC58" s="46">
        <v>9</v>
      </c>
      <c r="CD58" s="46">
        <v>46</v>
      </c>
      <c r="CE58" s="46">
        <v>88</v>
      </c>
      <c r="CF58" s="46">
        <v>1</v>
      </c>
      <c r="CG58" s="46">
        <v>7</v>
      </c>
      <c r="CH58" s="46">
        <v>17</v>
      </c>
      <c r="CI58" s="46">
        <v>85</v>
      </c>
      <c r="CJ58" s="46">
        <v>235</v>
      </c>
      <c r="CK58" s="46">
        <v>3</v>
      </c>
    </row>
    <row r="59" spans="1:89" x14ac:dyDescent="0.25">
      <c r="A59" s="8">
        <v>5</v>
      </c>
      <c r="B59" s="9" t="s">
        <v>581</v>
      </c>
      <c r="C59" s="9" t="s">
        <v>582</v>
      </c>
      <c r="D59" s="44" t="s">
        <v>229</v>
      </c>
      <c r="E59" s="29" t="s">
        <v>208</v>
      </c>
      <c r="F59" s="8" t="s">
        <v>113</v>
      </c>
      <c r="G59" s="46">
        <v>24254371.510000002</v>
      </c>
      <c r="H59" s="46">
        <v>24254371.510000002</v>
      </c>
      <c r="I59" s="59">
        <f>24254371.51-149859.58</f>
        <v>24104511.930000003</v>
      </c>
      <c r="J59" s="46">
        <v>4220486.58</v>
      </c>
      <c r="K59" s="46">
        <v>641135.74</v>
      </c>
      <c r="L59" s="46">
        <v>6282665.7999999998</v>
      </c>
      <c r="M59" s="46">
        <v>0</v>
      </c>
      <c r="N59" s="46">
        <v>0</v>
      </c>
      <c r="O59" s="46">
        <v>11710.55</v>
      </c>
      <c r="P59" s="46">
        <v>383348.75</v>
      </c>
      <c r="Q59" s="46">
        <v>0</v>
      </c>
      <c r="R59" s="46">
        <v>0</v>
      </c>
      <c r="S59" s="46">
        <v>456010.56</v>
      </c>
      <c r="T59" s="46">
        <v>7614256.3799999999</v>
      </c>
      <c r="U59" s="46">
        <v>0</v>
      </c>
      <c r="V59" s="46">
        <v>0</v>
      </c>
      <c r="W59" s="46">
        <v>21873505.449999999</v>
      </c>
      <c r="X59" s="46">
        <v>21181.99</v>
      </c>
      <c r="Y59" s="46">
        <v>21894687.440000001</v>
      </c>
      <c r="Z59" s="7">
        <f>4379706.85/24254371.51</f>
        <v>0.1805739162605908</v>
      </c>
      <c r="AA59" s="7">
        <v>0.1</v>
      </c>
      <c r="AB59" s="46">
        <v>2187305.65</v>
      </c>
      <c r="AC59" s="46">
        <v>0</v>
      </c>
      <c r="AD59" s="46">
        <v>0</v>
      </c>
      <c r="AE59" s="46">
        <v>0</v>
      </c>
      <c r="AF59" s="46">
        <v>0</v>
      </c>
      <c r="AG59" s="46">
        <f t="shared" si="0"/>
        <v>0</v>
      </c>
      <c r="AH59" s="46">
        <v>661350.57999999996</v>
      </c>
      <c r="AI59" s="46">
        <v>53650.27</v>
      </c>
      <c r="AJ59" s="46">
        <v>123819.58</v>
      </c>
      <c r="AK59" s="46">
        <v>47319.3</v>
      </c>
      <c r="AL59" s="46">
        <v>157063.78</v>
      </c>
      <c r="AM59" s="46">
        <v>26300</v>
      </c>
      <c r="AN59" s="46">
        <v>58138.559999999998</v>
      </c>
      <c r="AO59" s="46">
        <v>10000</v>
      </c>
      <c r="AP59" s="46">
        <v>5903.11</v>
      </c>
      <c r="AQ59" s="46">
        <v>0</v>
      </c>
      <c r="AR59" s="46">
        <v>72485.55</v>
      </c>
      <c r="AS59" s="46">
        <v>26991.56</v>
      </c>
      <c r="AT59" s="46">
        <v>0</v>
      </c>
      <c r="AU59" s="46">
        <v>15471.71</v>
      </c>
      <c r="AV59" s="46">
        <v>97806.78</v>
      </c>
      <c r="AW59" s="46">
        <v>0</v>
      </c>
      <c r="AX59" s="46">
        <v>1732491.97</v>
      </c>
      <c r="AY59" s="25">
        <f t="shared" si="1"/>
        <v>0</v>
      </c>
      <c r="AZ59" s="46">
        <v>214</v>
      </c>
      <c r="BA59" s="46">
        <v>190217</v>
      </c>
      <c r="BB59" s="46">
        <v>0</v>
      </c>
      <c r="BC59" s="46">
        <v>325850.3</v>
      </c>
      <c r="BD59" s="46">
        <v>0</v>
      </c>
      <c r="BE59" s="46">
        <v>0</v>
      </c>
      <c r="BF59" s="46">
        <v>0</v>
      </c>
      <c r="BG59" s="26">
        <f t="shared" si="2"/>
        <v>0</v>
      </c>
      <c r="BH59" s="46">
        <v>0</v>
      </c>
      <c r="BI59" s="46">
        <v>2953</v>
      </c>
      <c r="BJ59" s="46">
        <v>3619</v>
      </c>
      <c r="BK59" s="46">
        <v>80</v>
      </c>
      <c r="BL59" s="46">
        <v>-1</v>
      </c>
      <c r="BM59" s="46">
        <v>-14</v>
      </c>
      <c r="BN59" s="46">
        <v>-37</v>
      </c>
      <c r="BO59" s="46">
        <v>-305</v>
      </c>
      <c r="BP59" s="46">
        <v>-282</v>
      </c>
      <c r="BQ59" s="46">
        <v>0</v>
      </c>
      <c r="BR59" s="46">
        <v>0</v>
      </c>
      <c r="BS59" s="46">
        <v>-2</v>
      </c>
      <c r="BT59" s="46">
        <v>-2</v>
      </c>
      <c r="BU59" s="46">
        <v>6009</v>
      </c>
      <c r="BV59" s="46">
        <v>0</v>
      </c>
      <c r="BW59" s="46">
        <v>1</v>
      </c>
      <c r="BX59" s="46">
        <v>1</v>
      </c>
      <c r="BY59" s="46">
        <v>0</v>
      </c>
      <c r="BZ59" s="46">
        <v>0</v>
      </c>
      <c r="CA59" s="46">
        <v>0</v>
      </c>
      <c r="CB59" s="46">
        <v>0</v>
      </c>
      <c r="CC59" s="46">
        <v>0</v>
      </c>
      <c r="CD59" s="46">
        <v>1</v>
      </c>
      <c r="CE59" s="46">
        <v>46</v>
      </c>
      <c r="CF59" s="46">
        <v>0</v>
      </c>
      <c r="CG59" s="46">
        <v>0</v>
      </c>
      <c r="CH59" s="46">
        <v>0</v>
      </c>
      <c r="CI59" s="46">
        <v>2</v>
      </c>
      <c r="CJ59" s="46">
        <v>308</v>
      </c>
      <c r="CK59" s="46">
        <v>5</v>
      </c>
    </row>
    <row r="60" spans="1:89" x14ac:dyDescent="0.25">
      <c r="A60" s="51">
        <v>5</v>
      </c>
      <c r="B60" s="58" t="s">
        <v>602</v>
      </c>
      <c r="C60" s="44" t="s">
        <v>558</v>
      </c>
      <c r="D60" s="29" t="s">
        <v>197</v>
      </c>
      <c r="E60" s="29" t="s">
        <v>208</v>
      </c>
      <c r="F60" s="44" t="s">
        <v>113</v>
      </c>
      <c r="G60" s="57">
        <v>17618028.109999999</v>
      </c>
      <c r="H60" s="57">
        <v>17618028.109999999</v>
      </c>
      <c r="I60" s="57">
        <f>17618028.11-757098.56</f>
        <v>16860929.550000001</v>
      </c>
      <c r="J60" s="57">
        <v>1865653.62</v>
      </c>
      <c r="K60" s="57">
        <v>747575.74</v>
      </c>
      <c r="L60" s="57">
        <v>7355447.8200000003</v>
      </c>
      <c r="M60" s="57">
        <v>0</v>
      </c>
      <c r="N60" s="57">
        <v>603.44000000000005</v>
      </c>
      <c r="O60" s="57">
        <v>10174.049999999999</v>
      </c>
      <c r="P60" s="57">
        <v>649457.31000000006</v>
      </c>
      <c r="Q60" s="57">
        <v>0</v>
      </c>
      <c r="R60" s="57">
        <v>0</v>
      </c>
      <c r="S60" s="57">
        <v>2166405.5099999998</v>
      </c>
      <c r="T60" s="57">
        <v>2574580.5699999998</v>
      </c>
      <c r="U60" s="57">
        <v>0</v>
      </c>
      <c r="V60" s="57">
        <v>0</v>
      </c>
      <c r="W60" s="57">
        <v>16797381.140000001</v>
      </c>
      <c r="X60" s="57">
        <v>603.44000000000005</v>
      </c>
      <c r="Y60" s="57">
        <v>16797984.579999998</v>
      </c>
      <c r="Z60" s="50">
        <f>609550.92/17618028.11</f>
        <v>3.4598135284732504E-2</v>
      </c>
      <c r="AA60" s="7">
        <v>8.5000000000000006E-2</v>
      </c>
      <c r="AB60" s="46">
        <v>1427836.52</v>
      </c>
      <c r="AC60" s="46">
        <v>0</v>
      </c>
      <c r="AD60" s="46">
        <v>0</v>
      </c>
      <c r="AE60" s="46">
        <v>0</v>
      </c>
      <c r="AF60" s="46">
        <v>0</v>
      </c>
      <c r="AG60" s="46">
        <f t="shared" si="0"/>
        <v>0</v>
      </c>
      <c r="AH60" s="46">
        <v>561983.46</v>
      </c>
      <c r="AI60" s="46">
        <v>46472.13</v>
      </c>
      <c r="AJ60" s="46">
        <v>123756.89</v>
      </c>
      <c r="AK60" s="46">
        <v>24739.11</v>
      </c>
      <c r="AL60" s="46">
        <v>85020.24</v>
      </c>
      <c r="AM60" s="46">
        <v>3592.18</v>
      </c>
      <c r="AN60" s="46">
        <v>32677.73</v>
      </c>
      <c r="AO60" s="46">
        <v>5000</v>
      </c>
      <c r="AP60" s="46">
        <v>500</v>
      </c>
      <c r="AQ60" s="46">
        <v>2749.68</v>
      </c>
      <c r="AR60" s="46">
        <v>67451.289999999994</v>
      </c>
      <c r="AS60" s="46">
        <v>30960.62</v>
      </c>
      <c r="AT60" s="46">
        <v>12044.86</v>
      </c>
      <c r="AU60" s="46">
        <v>8060.25</v>
      </c>
      <c r="AV60" s="46">
        <v>38550.080000000002</v>
      </c>
      <c r="AW60" s="46">
        <v>0</v>
      </c>
      <c r="AX60" s="46">
        <v>1125909.6100000001</v>
      </c>
      <c r="AY60" s="25">
        <f>+AW60/AX60</f>
        <v>0</v>
      </c>
      <c r="AZ60" s="46">
        <v>0</v>
      </c>
      <c r="BA60" s="46">
        <v>190217</v>
      </c>
      <c r="BB60" s="46">
        <v>0</v>
      </c>
      <c r="BC60" s="46">
        <v>243438.15</v>
      </c>
      <c r="BD60" s="46">
        <v>0</v>
      </c>
      <c r="BE60" s="46">
        <v>0</v>
      </c>
      <c r="BF60" s="46">
        <v>0</v>
      </c>
      <c r="BG60" s="26">
        <f>SUM(BE60:BF60)</f>
        <v>0</v>
      </c>
      <c r="BH60" s="46">
        <v>0</v>
      </c>
      <c r="BI60" s="46">
        <v>2927</v>
      </c>
      <c r="BJ60" s="46">
        <v>1157</v>
      </c>
      <c r="BK60" s="46">
        <v>6</v>
      </c>
      <c r="BL60" s="46">
        <v>0</v>
      </c>
      <c r="BM60" s="46">
        <v>-18</v>
      </c>
      <c r="BN60" s="46">
        <v>-62</v>
      </c>
      <c r="BO60" s="46">
        <v>-53</v>
      </c>
      <c r="BP60" s="46">
        <v>-288</v>
      </c>
      <c r="BQ60" s="46">
        <v>8</v>
      </c>
      <c r="BR60" s="46">
        <v>-3</v>
      </c>
      <c r="BS60" s="46">
        <v>-424</v>
      </c>
      <c r="BT60" s="46">
        <v>-1</v>
      </c>
      <c r="BU60" s="46">
        <v>3249</v>
      </c>
      <c r="BV60" s="46">
        <v>11</v>
      </c>
      <c r="BW60" s="46">
        <v>106</v>
      </c>
      <c r="BX60" s="46">
        <v>57</v>
      </c>
      <c r="BY60" s="46">
        <v>245</v>
      </c>
      <c r="BZ60" s="46">
        <v>12</v>
      </c>
      <c r="CA60" s="46">
        <v>4</v>
      </c>
      <c r="CB60" s="46">
        <v>2</v>
      </c>
      <c r="CC60" s="46">
        <v>0</v>
      </c>
      <c r="CD60" s="46">
        <v>14</v>
      </c>
      <c r="CE60" s="46">
        <v>46</v>
      </c>
      <c r="CF60" s="46">
        <v>0</v>
      </c>
      <c r="CG60" s="46">
        <v>22</v>
      </c>
      <c r="CH60" s="46">
        <v>6</v>
      </c>
      <c r="CI60" s="46">
        <v>50</v>
      </c>
      <c r="CJ60" s="46">
        <v>210</v>
      </c>
      <c r="CK60" s="46">
        <v>0</v>
      </c>
    </row>
    <row r="61" spans="1:89" x14ac:dyDescent="0.25">
      <c r="A61" s="8">
        <v>5</v>
      </c>
      <c r="B61" s="8" t="s">
        <v>237</v>
      </c>
      <c r="C61" s="8" t="s">
        <v>238</v>
      </c>
      <c r="D61" s="8" t="s">
        <v>239</v>
      </c>
      <c r="E61" s="8" t="s">
        <v>212</v>
      </c>
      <c r="F61" s="8" t="s">
        <v>101</v>
      </c>
      <c r="G61" s="46">
        <v>21004516.02</v>
      </c>
      <c r="H61" s="46">
        <v>21004605.129999999</v>
      </c>
      <c r="I61" s="46">
        <v>20375558.48</v>
      </c>
      <c r="J61" s="46">
        <v>2364905.7200000002</v>
      </c>
      <c r="K61" s="46">
        <v>1235283.25</v>
      </c>
      <c r="L61" s="46">
        <v>6966966.9500000002</v>
      </c>
      <c r="M61" s="46">
        <v>4979702.33</v>
      </c>
      <c r="N61" s="46">
        <v>59398.92</v>
      </c>
      <c r="O61" s="46">
        <v>0</v>
      </c>
      <c r="P61" s="46">
        <v>536854.19999999995</v>
      </c>
      <c r="Q61" s="46">
        <v>12555.73</v>
      </c>
      <c r="R61" s="46">
        <v>905.89</v>
      </c>
      <c r="S61" s="46">
        <v>1341251.51</v>
      </c>
      <c r="T61" s="46">
        <v>1410894.27</v>
      </c>
      <c r="U61" s="46">
        <v>0</v>
      </c>
      <c r="V61" s="46">
        <v>0</v>
      </c>
      <c r="W61" s="46">
        <v>14965388.65</v>
      </c>
      <c r="X61" s="46">
        <v>5059410.7300000004</v>
      </c>
      <c r="Y61" s="46">
        <v>20024799.379999999</v>
      </c>
      <c r="Z61" s="7">
        <v>0.10015324503183365</v>
      </c>
      <c r="AA61" s="7">
        <v>7.4099999999999999E-2</v>
      </c>
      <c r="AB61" s="46">
        <v>1108997.75</v>
      </c>
      <c r="AC61" s="46">
        <v>0</v>
      </c>
      <c r="AD61" s="46">
        <v>0</v>
      </c>
      <c r="AE61" s="46">
        <v>194.5</v>
      </c>
      <c r="AF61" s="46">
        <v>0</v>
      </c>
      <c r="AG61" s="46">
        <f t="shared" si="0"/>
        <v>194.5</v>
      </c>
      <c r="AH61" s="46">
        <v>422611.01</v>
      </c>
      <c r="AI61" s="46">
        <v>33614.65</v>
      </c>
      <c r="AJ61" s="46">
        <v>87073.58</v>
      </c>
      <c r="AK61" s="46">
        <v>1655</v>
      </c>
      <c r="AL61" s="46">
        <v>48403.73</v>
      </c>
      <c r="AM61" s="46">
        <v>0</v>
      </c>
      <c r="AN61" s="46">
        <v>54171.24</v>
      </c>
      <c r="AO61" s="46">
        <v>10400</v>
      </c>
      <c r="AP61" s="46">
        <v>350</v>
      </c>
      <c r="AQ61" s="46">
        <v>100358.02</v>
      </c>
      <c r="AR61" s="46">
        <v>36917.67</v>
      </c>
      <c r="AS61" s="46">
        <v>7694.08</v>
      </c>
      <c r="AT61" s="46">
        <v>0</v>
      </c>
      <c r="AU61" s="46">
        <v>8985.6200000000008</v>
      </c>
      <c r="AV61" s="46">
        <v>0</v>
      </c>
      <c r="AW61" s="46">
        <v>0</v>
      </c>
      <c r="AX61" s="46">
        <v>880850.45</v>
      </c>
      <c r="AY61" s="25">
        <f t="shared" si="1"/>
        <v>0</v>
      </c>
      <c r="AZ61" s="46">
        <v>0</v>
      </c>
      <c r="BA61" s="46">
        <v>190217</v>
      </c>
      <c r="BB61" s="46">
        <v>0</v>
      </c>
      <c r="BC61" s="46">
        <v>215497.94</v>
      </c>
      <c r="BD61" s="46">
        <v>0</v>
      </c>
      <c r="BE61" s="46">
        <v>0</v>
      </c>
      <c r="BF61" s="46">
        <v>0</v>
      </c>
      <c r="BG61" s="26">
        <f t="shared" si="2"/>
        <v>0</v>
      </c>
      <c r="BH61" s="46">
        <v>0</v>
      </c>
      <c r="BI61" s="46">
        <v>2749</v>
      </c>
      <c r="BJ61" s="46">
        <v>1386</v>
      </c>
      <c r="BK61" s="46">
        <v>6</v>
      </c>
      <c r="BL61" s="46">
        <v>0</v>
      </c>
      <c r="BM61" s="46">
        <v>-23</v>
      </c>
      <c r="BN61" s="46">
        <v>-51</v>
      </c>
      <c r="BO61" s="46">
        <v>-49</v>
      </c>
      <c r="BP61" s="46">
        <v>-399</v>
      </c>
      <c r="BQ61" s="46">
        <v>0</v>
      </c>
      <c r="BR61" s="46">
        <v>0</v>
      </c>
      <c r="BS61" s="46">
        <v>-381</v>
      </c>
      <c r="BT61" s="46">
        <v>-1</v>
      </c>
      <c r="BU61" s="46">
        <v>3237</v>
      </c>
      <c r="BV61" s="46">
        <v>0</v>
      </c>
      <c r="BW61" s="46">
        <v>45</v>
      </c>
      <c r="BX61" s="46">
        <v>19</v>
      </c>
      <c r="BY61" s="46">
        <v>173</v>
      </c>
      <c r="BZ61" s="46">
        <v>140</v>
      </c>
      <c r="CA61" s="46">
        <v>4</v>
      </c>
      <c r="CB61" s="46">
        <v>0</v>
      </c>
      <c r="CC61" s="46">
        <v>0</v>
      </c>
      <c r="CD61" s="46">
        <v>23</v>
      </c>
      <c r="CE61" s="46">
        <v>27</v>
      </c>
      <c r="CF61" s="46">
        <v>0</v>
      </c>
      <c r="CG61" s="46">
        <v>4</v>
      </c>
      <c r="CH61" s="46">
        <v>3</v>
      </c>
      <c r="CI61" s="46">
        <v>111</v>
      </c>
      <c r="CJ61" s="46">
        <v>260</v>
      </c>
      <c r="CK61" s="46">
        <v>11</v>
      </c>
    </row>
    <row r="62" spans="1:89" x14ac:dyDescent="0.25">
      <c r="A62" s="8">
        <v>6</v>
      </c>
      <c r="B62" s="8" t="s">
        <v>240</v>
      </c>
      <c r="C62" s="8" t="s">
        <v>241</v>
      </c>
      <c r="D62" s="8" t="s">
        <v>242</v>
      </c>
      <c r="E62" s="8" t="s">
        <v>243</v>
      </c>
      <c r="F62" s="8" t="s">
        <v>105</v>
      </c>
      <c r="G62" s="46">
        <v>23240296.789999999</v>
      </c>
      <c r="H62" s="46">
        <v>23239003.789999999</v>
      </c>
      <c r="I62" s="46">
        <v>22003243.949999999</v>
      </c>
      <c r="J62" s="46">
        <v>4583.7</v>
      </c>
      <c r="K62" s="46">
        <v>2721872.37</v>
      </c>
      <c r="L62" s="46">
        <v>7337243.9900000002</v>
      </c>
      <c r="M62" s="46">
        <v>0</v>
      </c>
      <c r="N62" s="46">
        <v>127271.85</v>
      </c>
      <c r="O62" s="46">
        <v>0</v>
      </c>
      <c r="P62" s="46">
        <v>1870477.54</v>
      </c>
      <c r="Q62" s="46">
        <v>0</v>
      </c>
      <c r="R62" s="46">
        <v>0</v>
      </c>
      <c r="S62" s="46">
        <v>5585461.9900000002</v>
      </c>
      <c r="T62" s="46">
        <v>2731565.89</v>
      </c>
      <c r="U62" s="46">
        <v>0</v>
      </c>
      <c r="V62" s="46">
        <v>0</v>
      </c>
      <c r="W62" s="46">
        <v>22451706.48</v>
      </c>
      <c r="X62" s="46">
        <v>605815.25</v>
      </c>
      <c r="Y62" s="46">
        <v>23057521.73</v>
      </c>
      <c r="Z62" s="7">
        <v>0.13222047686576843</v>
      </c>
      <c r="AA62" s="7">
        <v>9.8000000000000004E-2</v>
      </c>
      <c r="AB62" s="46">
        <v>2200501</v>
      </c>
      <c r="AC62" s="46">
        <v>0</v>
      </c>
      <c r="AD62" s="46">
        <v>0</v>
      </c>
      <c r="AE62" s="46">
        <v>0</v>
      </c>
      <c r="AF62" s="46">
        <v>444.04</v>
      </c>
      <c r="AG62" s="46">
        <f t="shared" si="0"/>
        <v>444.04</v>
      </c>
      <c r="AH62" s="46">
        <v>945322.28</v>
      </c>
      <c r="AI62" s="46">
        <v>79113.960000000006</v>
      </c>
      <c r="AJ62" s="46">
        <v>214617.8</v>
      </c>
      <c r="AK62" s="46">
        <v>6329.95</v>
      </c>
      <c r="AL62" s="46">
        <v>196588.52</v>
      </c>
      <c r="AM62" s="46">
        <v>59768.26</v>
      </c>
      <c r="AN62" s="46">
        <v>56534.83</v>
      </c>
      <c r="AO62" s="46">
        <v>9325</v>
      </c>
      <c r="AP62" s="46">
        <v>15726.5</v>
      </c>
      <c r="AQ62" s="46">
        <v>140.63</v>
      </c>
      <c r="AR62" s="46">
        <v>115896.41</v>
      </c>
      <c r="AS62" s="46">
        <v>13904.21</v>
      </c>
      <c r="AT62" s="46">
        <v>66757.119999999995</v>
      </c>
      <c r="AU62" s="46">
        <v>454.65</v>
      </c>
      <c r="AV62" s="46">
        <v>31658.44</v>
      </c>
      <c r="AW62" s="46">
        <v>0</v>
      </c>
      <c r="AX62" s="46">
        <v>1949795.47</v>
      </c>
      <c r="AY62" s="25">
        <f t="shared" si="1"/>
        <v>0</v>
      </c>
      <c r="AZ62" s="46">
        <v>0</v>
      </c>
      <c r="BA62" s="46">
        <v>190217</v>
      </c>
      <c r="BB62" s="46">
        <v>0</v>
      </c>
      <c r="BC62" s="46">
        <v>338875.21</v>
      </c>
      <c r="BD62" s="46">
        <v>0</v>
      </c>
      <c r="BE62" s="46">
        <v>0</v>
      </c>
      <c r="BF62" s="46">
        <v>0</v>
      </c>
      <c r="BG62" s="26">
        <f t="shared" si="2"/>
        <v>0</v>
      </c>
      <c r="BH62" s="46">
        <v>0</v>
      </c>
      <c r="BI62" s="46">
        <v>3376</v>
      </c>
      <c r="BJ62" s="46">
        <v>1714</v>
      </c>
      <c r="BK62" s="46">
        <v>24</v>
      </c>
      <c r="BL62" s="46">
        <v>-25</v>
      </c>
      <c r="BM62" s="46">
        <v>-131</v>
      </c>
      <c r="BN62" s="46">
        <v>-113</v>
      </c>
      <c r="BO62" s="46">
        <v>-598</v>
      </c>
      <c r="BP62" s="46">
        <v>-374</v>
      </c>
      <c r="BQ62" s="46">
        <v>21</v>
      </c>
      <c r="BR62" s="46">
        <v>-84</v>
      </c>
      <c r="BS62" s="46">
        <v>-531</v>
      </c>
      <c r="BT62" s="46">
        <v>-1</v>
      </c>
      <c r="BU62" s="46">
        <v>3278</v>
      </c>
      <c r="BV62" s="46">
        <v>0</v>
      </c>
      <c r="BW62" s="46">
        <v>54</v>
      </c>
      <c r="BX62" s="46">
        <v>37</v>
      </c>
      <c r="BY62" s="46">
        <v>434</v>
      </c>
      <c r="BZ62" s="46">
        <v>1</v>
      </c>
      <c r="CA62" s="46">
        <v>5</v>
      </c>
      <c r="CB62" s="46">
        <v>0</v>
      </c>
      <c r="CC62" s="46">
        <v>3</v>
      </c>
      <c r="CD62" s="46">
        <v>30</v>
      </c>
      <c r="CE62" s="46">
        <v>80</v>
      </c>
      <c r="CF62" s="46">
        <v>0</v>
      </c>
      <c r="CG62" s="46">
        <v>2</v>
      </c>
      <c r="CH62" s="46">
        <v>3</v>
      </c>
      <c r="CI62" s="46">
        <v>42</v>
      </c>
      <c r="CJ62" s="46">
        <v>324</v>
      </c>
      <c r="CK62" s="46">
        <v>3</v>
      </c>
    </row>
    <row r="63" spans="1:89" x14ac:dyDescent="0.25">
      <c r="A63" s="8">
        <v>6</v>
      </c>
      <c r="B63" s="8" t="s">
        <v>244</v>
      </c>
      <c r="C63" s="8" t="s">
        <v>245</v>
      </c>
      <c r="D63" s="8" t="s">
        <v>246</v>
      </c>
      <c r="E63" s="8" t="s">
        <v>243</v>
      </c>
      <c r="F63" s="8" t="s">
        <v>101</v>
      </c>
      <c r="G63" s="46">
        <v>24182849.41</v>
      </c>
      <c r="H63" s="46">
        <v>24220566.579999998</v>
      </c>
      <c r="I63" s="46">
        <v>23101393.5</v>
      </c>
      <c r="J63" s="46">
        <v>0</v>
      </c>
      <c r="K63" s="46">
        <v>1053068.79</v>
      </c>
      <c r="L63" s="46">
        <v>9094601.6600000001</v>
      </c>
      <c r="M63" s="46">
        <v>0</v>
      </c>
      <c r="N63" s="46">
        <v>0</v>
      </c>
      <c r="O63" s="46">
        <v>0</v>
      </c>
      <c r="P63" s="46">
        <v>1375061</v>
      </c>
      <c r="Q63" s="46">
        <v>0</v>
      </c>
      <c r="R63" s="46">
        <v>0</v>
      </c>
      <c r="S63" s="46">
        <v>7304416.1799999997</v>
      </c>
      <c r="T63" s="46">
        <v>2396875.9</v>
      </c>
      <c r="U63" s="46">
        <v>0</v>
      </c>
      <c r="V63" s="46">
        <v>106483.7</v>
      </c>
      <c r="W63" s="46">
        <v>23196637.07</v>
      </c>
      <c r="X63" s="46">
        <v>144865.69</v>
      </c>
      <c r="Y63" s="46">
        <v>23341502.760000002</v>
      </c>
      <c r="Z63" s="7">
        <v>6.3015922904014587E-2</v>
      </c>
      <c r="AA63" s="7">
        <v>8.5000000000000006E-2</v>
      </c>
      <c r="AB63" s="46">
        <v>1972613.54</v>
      </c>
      <c r="AC63" s="46">
        <v>0</v>
      </c>
      <c r="AD63" s="46">
        <v>10721.99</v>
      </c>
      <c r="AE63" s="46">
        <v>38381.99</v>
      </c>
      <c r="AF63" s="46">
        <v>4979.6400000000003</v>
      </c>
      <c r="AG63" s="46">
        <f t="shared" si="0"/>
        <v>43361.63</v>
      </c>
      <c r="AH63" s="46">
        <v>986966.9</v>
      </c>
      <c r="AI63" s="46">
        <v>75041.05</v>
      </c>
      <c r="AJ63" s="46">
        <v>231473.24</v>
      </c>
      <c r="AK63" s="46">
        <v>0</v>
      </c>
      <c r="AL63" s="46">
        <v>174023.48</v>
      </c>
      <c r="AM63" s="46">
        <v>52500</v>
      </c>
      <c r="AN63" s="46">
        <v>119759.31</v>
      </c>
      <c r="AO63" s="46">
        <v>9325</v>
      </c>
      <c r="AP63" s="46">
        <v>8695.25</v>
      </c>
      <c r="AQ63" s="46">
        <v>65444.03</v>
      </c>
      <c r="AR63" s="46">
        <v>56792.56</v>
      </c>
      <c r="AS63" s="46">
        <v>14594.16</v>
      </c>
      <c r="AT63" s="46">
        <v>4249.99</v>
      </c>
      <c r="AU63" s="46">
        <v>44264.4</v>
      </c>
      <c r="AV63" s="46">
        <v>25661.01</v>
      </c>
      <c r="AW63" s="46">
        <v>0</v>
      </c>
      <c r="AX63" s="46">
        <v>1967044.58</v>
      </c>
      <c r="AY63" s="25">
        <f t="shared" si="1"/>
        <v>0</v>
      </c>
      <c r="AZ63" s="46">
        <v>0</v>
      </c>
      <c r="BA63" s="46">
        <v>190217</v>
      </c>
      <c r="BB63" s="46">
        <v>0</v>
      </c>
      <c r="BC63" s="46">
        <v>390945.81</v>
      </c>
      <c r="BD63" s="46">
        <v>0</v>
      </c>
      <c r="BE63" s="46">
        <v>0</v>
      </c>
      <c r="BF63" s="46">
        <v>0</v>
      </c>
      <c r="BG63" s="26">
        <f t="shared" si="2"/>
        <v>0</v>
      </c>
      <c r="BH63" s="46">
        <v>0</v>
      </c>
      <c r="BI63" s="46">
        <v>3649</v>
      </c>
      <c r="BJ63" s="46">
        <v>1146</v>
      </c>
      <c r="BK63" s="46">
        <v>0</v>
      </c>
      <c r="BL63" s="46">
        <v>0</v>
      </c>
      <c r="BM63" s="46">
        <v>-12</v>
      </c>
      <c r="BN63" s="46">
        <v>-100</v>
      </c>
      <c r="BO63" s="46">
        <v>-90</v>
      </c>
      <c r="BP63" s="46">
        <v>-268</v>
      </c>
      <c r="BQ63" s="46">
        <v>0</v>
      </c>
      <c r="BR63" s="46">
        <v>13</v>
      </c>
      <c r="BS63" s="46">
        <v>-766</v>
      </c>
      <c r="BT63" s="46">
        <v>-3</v>
      </c>
      <c r="BU63" s="46">
        <v>3569</v>
      </c>
      <c r="BV63" s="46">
        <v>1</v>
      </c>
      <c r="BW63" s="46">
        <v>136</v>
      </c>
      <c r="BX63" s="46">
        <v>84</v>
      </c>
      <c r="BY63" s="46">
        <v>538</v>
      </c>
      <c r="BZ63" s="46">
        <v>11</v>
      </c>
      <c r="CA63" s="46">
        <v>0</v>
      </c>
      <c r="CB63" s="46">
        <v>14</v>
      </c>
      <c r="CC63" s="46">
        <v>15</v>
      </c>
      <c r="CD63" s="46">
        <v>41</v>
      </c>
      <c r="CE63" s="46">
        <v>30</v>
      </c>
      <c r="CF63" s="46">
        <v>0</v>
      </c>
      <c r="CG63" s="46">
        <v>40</v>
      </c>
      <c r="CH63" s="46">
        <v>10</v>
      </c>
      <c r="CI63" s="46">
        <v>129</v>
      </c>
      <c r="CJ63" s="46">
        <v>89</v>
      </c>
      <c r="CK63" s="46">
        <v>0</v>
      </c>
    </row>
    <row r="64" spans="1:89" x14ac:dyDescent="0.25">
      <c r="A64" s="8">
        <v>6</v>
      </c>
      <c r="B64" s="8" t="s">
        <v>247</v>
      </c>
      <c r="C64" s="8" t="s">
        <v>248</v>
      </c>
      <c r="D64" s="8" t="s">
        <v>249</v>
      </c>
      <c r="E64" s="8" t="s">
        <v>243</v>
      </c>
      <c r="F64" s="8" t="s">
        <v>101</v>
      </c>
      <c r="G64" s="46">
        <v>57429004.229999997</v>
      </c>
      <c r="H64" s="46">
        <v>57429004.229999997</v>
      </c>
      <c r="I64" s="46">
        <v>53480985.179999992</v>
      </c>
      <c r="J64" s="46">
        <v>0</v>
      </c>
      <c r="K64" s="46">
        <v>6768483.0099999998</v>
      </c>
      <c r="L64" s="46">
        <v>19410589.350000001</v>
      </c>
      <c r="M64" s="46">
        <v>0</v>
      </c>
      <c r="N64" s="46">
        <v>0</v>
      </c>
      <c r="O64" s="46">
        <v>0</v>
      </c>
      <c r="P64" s="46">
        <v>4706299.58</v>
      </c>
      <c r="Q64" s="46">
        <v>0</v>
      </c>
      <c r="R64" s="46">
        <v>0</v>
      </c>
      <c r="S64" s="46">
        <v>11583167.99</v>
      </c>
      <c r="T64" s="46">
        <v>7083233.2000000002</v>
      </c>
      <c r="U64" s="46">
        <v>0</v>
      </c>
      <c r="V64" s="46">
        <v>0</v>
      </c>
      <c r="W64" s="46">
        <v>53627446.259999998</v>
      </c>
      <c r="X64" s="46">
        <v>193182.5</v>
      </c>
      <c r="Y64" s="46">
        <v>53820628.759999998</v>
      </c>
      <c r="Z64" s="7">
        <v>5.0015516579151154E-2</v>
      </c>
      <c r="AA64" s="7">
        <v>7.5999999999999998E-2</v>
      </c>
      <c r="AB64" s="46">
        <v>4075673.13</v>
      </c>
      <c r="AC64" s="46">
        <v>0</v>
      </c>
      <c r="AD64" s="46">
        <v>0</v>
      </c>
      <c r="AE64" s="46">
        <v>0</v>
      </c>
      <c r="AF64" s="46">
        <v>730.13</v>
      </c>
      <c r="AG64" s="46">
        <f t="shared" si="0"/>
        <v>730.13</v>
      </c>
      <c r="AH64" s="46">
        <v>1900052.73</v>
      </c>
      <c r="AI64" s="46">
        <v>148603.81</v>
      </c>
      <c r="AJ64" s="46">
        <v>449489.75</v>
      </c>
      <c r="AK64" s="46">
        <v>14902.8</v>
      </c>
      <c r="AL64" s="46">
        <v>462274.21</v>
      </c>
      <c r="AM64" s="46">
        <v>84952.960000000006</v>
      </c>
      <c r="AN64" s="46">
        <v>50826.28</v>
      </c>
      <c r="AO64" s="46">
        <v>10150</v>
      </c>
      <c r="AP64" s="46">
        <v>26757</v>
      </c>
      <c r="AQ64" s="46">
        <v>0</v>
      </c>
      <c r="AR64" s="46">
        <v>350283.54</v>
      </c>
      <c r="AS64" s="46">
        <v>44849.03</v>
      </c>
      <c r="AT64" s="46">
        <v>129849.59</v>
      </c>
      <c r="AU64" s="46">
        <v>1695.73</v>
      </c>
      <c r="AV64" s="46">
        <v>80451.520000000004</v>
      </c>
      <c r="AW64" s="46">
        <v>0</v>
      </c>
      <c r="AX64" s="46">
        <v>4148702.35</v>
      </c>
      <c r="AY64" s="25">
        <f t="shared" si="1"/>
        <v>0</v>
      </c>
      <c r="AZ64" s="46">
        <v>312.27999999999997</v>
      </c>
      <c r="BA64" s="46">
        <v>190217</v>
      </c>
      <c r="BB64" s="46">
        <v>0</v>
      </c>
      <c r="BC64" s="46">
        <v>881410.12</v>
      </c>
      <c r="BD64" s="46">
        <v>0</v>
      </c>
      <c r="BE64" s="46">
        <v>0</v>
      </c>
      <c r="BF64" s="46">
        <v>0</v>
      </c>
      <c r="BG64" s="26">
        <f t="shared" si="2"/>
        <v>0</v>
      </c>
      <c r="BH64" s="46">
        <v>0</v>
      </c>
      <c r="BI64" s="46">
        <v>976</v>
      </c>
      <c r="BJ64" s="46">
        <v>4039</v>
      </c>
      <c r="BK64" s="46">
        <v>36</v>
      </c>
      <c r="BL64" s="46">
        <v>-102</v>
      </c>
      <c r="BM64" s="46">
        <v>-123</v>
      </c>
      <c r="BN64" s="46">
        <v>-333</v>
      </c>
      <c r="BO64" s="46">
        <v>-1053</v>
      </c>
      <c r="BP64" s="46">
        <v>-1336</v>
      </c>
      <c r="BQ64" s="46">
        <v>9</v>
      </c>
      <c r="BR64" s="46">
        <v>-6</v>
      </c>
      <c r="BS64" s="46">
        <v>-1615</v>
      </c>
      <c r="BT64" s="46">
        <v>-1</v>
      </c>
      <c r="BU64" s="46">
        <v>9279</v>
      </c>
      <c r="BV64" s="46">
        <v>14</v>
      </c>
      <c r="BW64" s="46">
        <v>221</v>
      </c>
      <c r="BX64" s="46">
        <v>163</v>
      </c>
      <c r="BY64" s="46">
        <v>1162</v>
      </c>
      <c r="BZ64" s="46">
        <v>84</v>
      </c>
      <c r="CA64" s="46">
        <v>15</v>
      </c>
      <c r="CB64" s="46">
        <v>4</v>
      </c>
      <c r="CC64" s="46">
        <v>4</v>
      </c>
      <c r="CD64" s="46">
        <v>81</v>
      </c>
      <c r="CE64" s="46">
        <v>248</v>
      </c>
      <c r="CF64" s="46">
        <v>1</v>
      </c>
      <c r="CG64" s="46">
        <v>14</v>
      </c>
      <c r="CH64" s="46">
        <v>18</v>
      </c>
      <c r="CI64" s="46">
        <v>150</v>
      </c>
      <c r="CJ64" s="46">
        <v>1139</v>
      </c>
      <c r="CK64" s="46">
        <v>26</v>
      </c>
    </row>
    <row r="65" spans="1:89" x14ac:dyDescent="0.25">
      <c r="A65" s="8">
        <v>6</v>
      </c>
      <c r="B65" s="8" t="s">
        <v>250</v>
      </c>
      <c r="C65" s="8" t="s">
        <v>251</v>
      </c>
      <c r="D65" s="8" t="s">
        <v>252</v>
      </c>
      <c r="E65" s="8" t="s">
        <v>243</v>
      </c>
      <c r="F65" s="8" t="s">
        <v>105</v>
      </c>
      <c r="G65" s="46">
        <v>29071830.350000001</v>
      </c>
      <c r="H65" s="46">
        <v>29079714.32</v>
      </c>
      <c r="I65" s="46">
        <v>27437238.690000001</v>
      </c>
      <c r="J65" s="46">
        <v>0</v>
      </c>
      <c r="K65" s="46">
        <v>1442113.67</v>
      </c>
      <c r="L65" s="46">
        <v>13692258.710000001</v>
      </c>
      <c r="M65" s="46">
        <v>0</v>
      </c>
      <c r="N65" s="46">
        <v>0</v>
      </c>
      <c r="O65" s="46">
        <v>0</v>
      </c>
      <c r="P65" s="46">
        <v>1653138.16</v>
      </c>
      <c r="Q65" s="46">
        <v>0</v>
      </c>
      <c r="R65" s="46">
        <v>0</v>
      </c>
      <c r="S65" s="46">
        <v>6212734.0300000003</v>
      </c>
      <c r="T65" s="46">
        <v>2918135.67</v>
      </c>
      <c r="U65" s="46">
        <v>0</v>
      </c>
      <c r="V65" s="46">
        <v>0</v>
      </c>
      <c r="W65" s="46">
        <v>27562702.609999999</v>
      </c>
      <c r="X65" s="46">
        <v>25572.880000000001</v>
      </c>
      <c r="Y65" s="46">
        <v>27588275.489999998</v>
      </c>
      <c r="Z65" s="7">
        <v>6.4355365931987762E-2</v>
      </c>
      <c r="AA65" s="7">
        <f xml:space="preserve"> 347110.77/5424482.42</f>
        <v>6.3989657099856545E-2</v>
      </c>
      <c r="AB65" s="46">
        <v>1636079.09</v>
      </c>
      <c r="AC65" s="46">
        <v>0</v>
      </c>
      <c r="AD65" s="46">
        <v>0</v>
      </c>
      <c r="AE65" s="46">
        <v>4866.9799999999996</v>
      </c>
      <c r="AF65" s="46">
        <v>289.26</v>
      </c>
      <c r="AG65" s="46">
        <f t="shared" si="0"/>
        <v>5156.24</v>
      </c>
      <c r="AH65" s="46">
        <v>736606.21</v>
      </c>
      <c r="AI65" s="46">
        <v>55807.98</v>
      </c>
      <c r="AJ65" s="46">
        <v>171179.29</v>
      </c>
      <c r="AK65" s="46">
        <v>15860.76</v>
      </c>
      <c r="AL65" s="46">
        <v>174364.47</v>
      </c>
      <c r="AM65" s="46">
        <v>17349.03</v>
      </c>
      <c r="AN65" s="46">
        <v>44193.93</v>
      </c>
      <c r="AO65" s="46">
        <v>9950</v>
      </c>
      <c r="AP65" s="46">
        <v>6323.06</v>
      </c>
      <c r="AQ65" s="46">
        <v>3201.99</v>
      </c>
      <c r="AR65" s="46">
        <f>16365.39+18415.39+24279.95</f>
        <v>59060.729999999996</v>
      </c>
      <c r="AS65" s="46">
        <v>15638.64</v>
      </c>
      <c r="AT65" s="46">
        <v>28140.45</v>
      </c>
      <c r="AU65" s="46">
        <v>2022.72</v>
      </c>
      <c r="AV65" s="46">
        <v>32303.54</v>
      </c>
      <c r="AW65" s="46">
        <v>0</v>
      </c>
      <c r="AX65" s="46">
        <v>1486241.65</v>
      </c>
      <c r="AY65" s="25">
        <f t="shared" si="1"/>
        <v>0</v>
      </c>
      <c r="AZ65" s="46">
        <v>0</v>
      </c>
      <c r="BA65" s="46">
        <v>190213.44</v>
      </c>
      <c r="BB65" s="46">
        <v>0</v>
      </c>
      <c r="BC65" s="46">
        <v>220143.69</v>
      </c>
      <c r="BD65" s="46">
        <v>0</v>
      </c>
      <c r="BE65" s="46">
        <v>0</v>
      </c>
      <c r="BF65" s="46">
        <v>0</v>
      </c>
      <c r="BG65" s="26">
        <f t="shared" si="2"/>
        <v>0</v>
      </c>
      <c r="BH65" s="46">
        <v>0</v>
      </c>
      <c r="BI65" s="46">
        <v>4753</v>
      </c>
      <c r="BJ65" s="46">
        <v>1213</v>
      </c>
      <c r="BK65" s="46">
        <v>21</v>
      </c>
      <c r="BL65" s="46">
        <v>0</v>
      </c>
      <c r="BM65" s="46">
        <v>-37</v>
      </c>
      <c r="BN65" s="46">
        <v>-161</v>
      </c>
      <c r="BO65" s="46">
        <v>-150</v>
      </c>
      <c r="BP65" s="46">
        <v>-606</v>
      </c>
      <c r="BQ65" s="46">
        <v>0</v>
      </c>
      <c r="BR65" s="46">
        <v>144</v>
      </c>
      <c r="BS65" s="46">
        <v>-1238</v>
      </c>
      <c r="BT65" s="46">
        <v>-2</v>
      </c>
      <c r="BU65" s="46">
        <v>3937</v>
      </c>
      <c r="BV65" s="46">
        <v>8</v>
      </c>
      <c r="BW65" s="46">
        <v>141</v>
      </c>
      <c r="BX65" s="46">
        <v>100</v>
      </c>
      <c r="BY65" s="46">
        <v>970</v>
      </c>
      <c r="BZ65" s="46">
        <v>11</v>
      </c>
      <c r="CA65" s="46">
        <v>11</v>
      </c>
      <c r="CB65" s="46">
        <v>2</v>
      </c>
      <c r="CC65" s="46">
        <v>1</v>
      </c>
      <c r="CD65" s="46">
        <v>38</v>
      </c>
      <c r="CE65" s="46">
        <v>109</v>
      </c>
      <c r="CF65" s="46">
        <v>9</v>
      </c>
      <c r="CG65" s="46">
        <v>3</v>
      </c>
      <c r="CH65" s="46">
        <v>13</v>
      </c>
      <c r="CI65" s="46">
        <v>53</v>
      </c>
      <c r="CJ65" s="46">
        <v>451</v>
      </c>
      <c r="CK65" s="46">
        <v>89</v>
      </c>
    </row>
    <row r="66" spans="1:89" x14ac:dyDescent="0.25">
      <c r="A66" s="8">
        <v>6</v>
      </c>
      <c r="B66" s="8" t="s">
        <v>253</v>
      </c>
      <c r="C66" s="8" t="s">
        <v>254</v>
      </c>
      <c r="D66" s="8" t="s">
        <v>255</v>
      </c>
      <c r="E66" s="8" t="s">
        <v>243</v>
      </c>
      <c r="F66" s="8" t="s">
        <v>101</v>
      </c>
      <c r="G66" s="46">
        <v>61170677.579999998</v>
      </c>
      <c r="H66" s="46">
        <v>61258581.049999997</v>
      </c>
      <c r="I66" s="46">
        <v>57674008.75</v>
      </c>
      <c r="J66" s="46">
        <v>0</v>
      </c>
      <c r="K66" s="46">
        <v>5861912.5</v>
      </c>
      <c r="L66" s="46">
        <v>19332984.329999998</v>
      </c>
      <c r="M66" s="46">
        <v>0</v>
      </c>
      <c r="N66" s="46">
        <v>0</v>
      </c>
      <c r="O66" s="46">
        <v>0</v>
      </c>
      <c r="P66" s="46">
        <v>5773621.3899999997</v>
      </c>
      <c r="Q66" s="46">
        <v>0</v>
      </c>
      <c r="R66" s="46">
        <v>0</v>
      </c>
      <c r="S66" s="46">
        <v>14427079.15</v>
      </c>
      <c r="T66" s="46">
        <v>7833047.8600000003</v>
      </c>
      <c r="U66" s="46">
        <v>0</v>
      </c>
      <c r="V66" s="46">
        <v>0</v>
      </c>
      <c r="W66" s="46">
        <v>58302086.390000001</v>
      </c>
      <c r="X66" s="46">
        <v>94671.33</v>
      </c>
      <c r="Y66" s="46">
        <v>58396757.719999999</v>
      </c>
      <c r="Z66" s="7">
        <v>6.7273035645484924E-2</v>
      </c>
      <c r="AA66" s="7">
        <v>8.6999999999999994E-2</v>
      </c>
      <c r="AB66" s="46">
        <v>3789656.43</v>
      </c>
      <c r="AC66" s="46">
        <v>0</v>
      </c>
      <c r="AD66" s="46">
        <v>0</v>
      </c>
      <c r="AE66" s="46">
        <v>94671.33</v>
      </c>
      <c r="AF66" s="46">
        <v>1295.9100000000001</v>
      </c>
      <c r="AG66" s="46">
        <f t="shared" si="0"/>
        <v>95967.24</v>
      </c>
      <c r="AH66" s="46">
        <v>1858105.34</v>
      </c>
      <c r="AI66" s="46">
        <v>148475.29</v>
      </c>
      <c r="AJ66" s="46">
        <v>407611.25</v>
      </c>
      <c r="AK66" s="46">
        <v>0</v>
      </c>
      <c r="AL66" s="46">
        <v>341981.1</v>
      </c>
      <c r="AM66" s="46">
        <v>63339.06</v>
      </c>
      <c r="AN66" s="46">
        <v>84769.51</v>
      </c>
      <c r="AO66" s="46">
        <v>10550</v>
      </c>
      <c r="AP66" s="46">
        <v>38575</v>
      </c>
      <c r="AQ66" s="46">
        <v>82502.22</v>
      </c>
      <c r="AR66" s="59">
        <f>31122.3+99878.28+56944.12</f>
        <v>187944.7</v>
      </c>
      <c r="AS66" s="46">
        <v>35286.230000000003</v>
      </c>
      <c r="AT66" s="46">
        <v>29248.38</v>
      </c>
      <c r="AU66" s="46">
        <v>74491.09</v>
      </c>
      <c r="AV66" s="46">
        <v>66596.75</v>
      </c>
      <c r="AW66" s="46">
        <v>21567.66</v>
      </c>
      <c r="AX66" s="46">
        <v>3753822.7</v>
      </c>
      <c r="AY66" s="25">
        <f t="shared" si="1"/>
        <v>5.7455190944420463E-3</v>
      </c>
      <c r="AZ66" s="46">
        <v>0</v>
      </c>
      <c r="BA66" s="46">
        <v>190216.92</v>
      </c>
      <c r="BB66" s="46">
        <v>0</v>
      </c>
      <c r="BC66" s="46">
        <v>753437.63</v>
      </c>
      <c r="BD66" s="46">
        <v>0</v>
      </c>
      <c r="BE66" s="46">
        <v>1979.38</v>
      </c>
      <c r="BF66" s="46">
        <v>0</v>
      </c>
      <c r="BG66" s="26">
        <f t="shared" si="2"/>
        <v>1979.38</v>
      </c>
      <c r="BH66" s="46">
        <v>0</v>
      </c>
      <c r="BI66" s="46">
        <v>10555</v>
      </c>
      <c r="BJ66" s="46">
        <v>4333</v>
      </c>
      <c r="BK66" s="46">
        <v>19</v>
      </c>
      <c r="BL66" s="46">
        <v>-11</v>
      </c>
      <c r="BM66" s="46">
        <v>-102</v>
      </c>
      <c r="BN66" s="46">
        <v>-444</v>
      </c>
      <c r="BO66" s="46">
        <v>-678</v>
      </c>
      <c r="BP66" s="46">
        <v>-1422</v>
      </c>
      <c r="BQ66" s="46">
        <v>8</v>
      </c>
      <c r="BR66" s="46">
        <v>9</v>
      </c>
      <c r="BS66" s="46">
        <v>-1997</v>
      </c>
      <c r="BT66" s="46">
        <v>-9</v>
      </c>
      <c r="BU66" s="46">
        <v>10261</v>
      </c>
      <c r="BV66" s="46">
        <v>15</v>
      </c>
      <c r="BW66" s="46">
        <v>305</v>
      </c>
      <c r="BX66" s="46">
        <v>200</v>
      </c>
      <c r="BY66" s="46">
        <v>1404</v>
      </c>
      <c r="BZ66" s="46">
        <v>58</v>
      </c>
      <c r="CA66" s="46">
        <v>30</v>
      </c>
      <c r="CB66" s="46">
        <v>5</v>
      </c>
      <c r="CC66" s="46">
        <v>6</v>
      </c>
      <c r="CD66" s="46">
        <v>120</v>
      </c>
      <c r="CE66" s="46">
        <v>312</v>
      </c>
      <c r="CF66" s="46">
        <v>1</v>
      </c>
      <c r="CG66" s="46">
        <v>17</v>
      </c>
      <c r="CH66" s="46">
        <v>16</v>
      </c>
      <c r="CI66" s="46">
        <v>189</v>
      </c>
      <c r="CJ66" s="46">
        <v>1174</v>
      </c>
      <c r="CK66" s="46">
        <v>26</v>
      </c>
    </row>
    <row r="67" spans="1:89" x14ac:dyDescent="0.25">
      <c r="A67" s="8">
        <v>6</v>
      </c>
      <c r="B67" s="8" t="s">
        <v>256</v>
      </c>
      <c r="C67" s="8" t="s">
        <v>185</v>
      </c>
      <c r="D67" s="8" t="s">
        <v>246</v>
      </c>
      <c r="E67" s="8" t="s">
        <v>243</v>
      </c>
      <c r="F67" s="8" t="s">
        <v>101</v>
      </c>
      <c r="G67" s="46">
        <v>5222988.46</v>
      </c>
      <c r="H67" s="46">
        <v>5223853.1500000004</v>
      </c>
      <c r="I67" s="46">
        <v>5011768.6399999997</v>
      </c>
      <c r="J67" s="46">
        <v>904043.09</v>
      </c>
      <c r="K67" s="46">
        <v>252638.29</v>
      </c>
      <c r="L67" s="46">
        <v>1754327.91</v>
      </c>
      <c r="M67" s="46">
        <v>0</v>
      </c>
      <c r="N67" s="46">
        <v>0</v>
      </c>
      <c r="O67" s="46">
        <v>0</v>
      </c>
      <c r="P67" s="46">
        <v>257359.16</v>
      </c>
      <c r="Q67" s="46">
        <v>0</v>
      </c>
      <c r="R67" s="46">
        <v>0</v>
      </c>
      <c r="S67" s="46">
        <v>1128194.42</v>
      </c>
      <c r="T67" s="46">
        <v>210177.08</v>
      </c>
      <c r="U67" s="46">
        <v>0</v>
      </c>
      <c r="V67" s="46">
        <v>7600.36</v>
      </c>
      <c r="W67" s="46">
        <v>5007489.13</v>
      </c>
      <c r="X67" s="46">
        <v>8497.5</v>
      </c>
      <c r="Y67" s="46">
        <v>5015986.63</v>
      </c>
      <c r="Z67" s="7">
        <v>1.4226546511054039E-2</v>
      </c>
      <c r="AA67" s="7">
        <v>0.1</v>
      </c>
      <c r="AB67" s="46">
        <v>500749.18</v>
      </c>
      <c r="AC67" s="46">
        <v>0</v>
      </c>
      <c r="AD67" s="46">
        <v>0</v>
      </c>
      <c r="AE67" s="46">
        <v>897.14</v>
      </c>
      <c r="AF67" s="46">
        <v>96.45</v>
      </c>
      <c r="AG67" s="46">
        <f t="shared" si="0"/>
        <v>993.59</v>
      </c>
      <c r="AH67" s="46">
        <v>231603.02</v>
      </c>
      <c r="AI67" s="46">
        <v>17131.02</v>
      </c>
      <c r="AJ67" s="46">
        <v>20995.26</v>
      </c>
      <c r="AK67" s="46">
        <v>0</v>
      </c>
      <c r="AL67" s="46">
        <v>47755.14</v>
      </c>
      <c r="AM67" s="46">
        <v>9200</v>
      </c>
      <c r="AN67" s="46">
        <v>8842.7999999999993</v>
      </c>
      <c r="AO67" s="46">
        <v>7725</v>
      </c>
      <c r="AP67" s="46">
        <v>0</v>
      </c>
      <c r="AQ67" s="46">
        <v>11781.66</v>
      </c>
      <c r="AR67" s="46">
        <v>19291.82</v>
      </c>
      <c r="AS67" s="46">
        <v>4430.08</v>
      </c>
      <c r="AT67" s="46">
        <v>0</v>
      </c>
      <c r="AU67" s="46">
        <v>2288.1799999999998</v>
      </c>
      <c r="AV67" s="46">
        <v>7469.25</v>
      </c>
      <c r="AW67" s="46">
        <v>0</v>
      </c>
      <c r="AX67" s="46">
        <v>420939.7</v>
      </c>
      <c r="AY67" s="25">
        <f t="shared" si="1"/>
        <v>0</v>
      </c>
      <c r="AZ67" s="46">
        <v>0</v>
      </c>
      <c r="BA67" s="46">
        <v>153581</v>
      </c>
      <c r="BB67" s="46">
        <v>0</v>
      </c>
      <c r="BC67" s="46">
        <v>25004</v>
      </c>
      <c r="BD67" s="46">
        <v>0</v>
      </c>
      <c r="BE67" s="46">
        <v>0</v>
      </c>
      <c r="BF67" s="46">
        <v>0</v>
      </c>
      <c r="BG67" s="26">
        <f t="shared" si="2"/>
        <v>0</v>
      </c>
      <c r="BH67" s="46">
        <v>0</v>
      </c>
      <c r="BI67" s="46">
        <v>580</v>
      </c>
      <c r="BJ67" s="46">
        <v>105</v>
      </c>
      <c r="BK67" s="46">
        <v>3</v>
      </c>
      <c r="BL67" s="46">
        <v>-7</v>
      </c>
      <c r="BM67" s="46">
        <v>-2</v>
      </c>
      <c r="BN67" s="46">
        <v>-10</v>
      </c>
      <c r="BO67" s="46">
        <v>-16</v>
      </c>
      <c r="BP67" s="46">
        <v>-29</v>
      </c>
      <c r="BQ67" s="46">
        <v>0</v>
      </c>
      <c r="BR67" s="46">
        <v>1</v>
      </c>
      <c r="BS67" s="46">
        <v>-193</v>
      </c>
      <c r="BT67" s="46">
        <v>0</v>
      </c>
      <c r="BU67" s="46">
        <v>432</v>
      </c>
      <c r="BV67" s="46">
        <v>4</v>
      </c>
      <c r="BW67" s="46">
        <v>32</v>
      </c>
      <c r="BX67" s="46">
        <v>31</v>
      </c>
      <c r="BY67" s="46">
        <v>133</v>
      </c>
      <c r="BZ67" s="46">
        <v>0</v>
      </c>
      <c r="CA67" s="46">
        <v>0</v>
      </c>
      <c r="CB67" s="46">
        <v>0</v>
      </c>
      <c r="CC67" s="46">
        <v>0</v>
      </c>
      <c r="CD67" s="46">
        <v>3</v>
      </c>
      <c r="CE67" s="46">
        <v>6</v>
      </c>
      <c r="CF67" s="46">
        <v>0</v>
      </c>
      <c r="CG67" s="46">
        <v>0</v>
      </c>
      <c r="CH67" s="46">
        <v>1</v>
      </c>
      <c r="CI67" s="46">
        <v>12</v>
      </c>
      <c r="CJ67" s="46">
        <v>19</v>
      </c>
      <c r="CK67" s="46">
        <v>0</v>
      </c>
    </row>
    <row r="68" spans="1:89" x14ac:dyDescent="0.25">
      <c r="A68" s="8">
        <v>7</v>
      </c>
      <c r="B68" s="8" t="s">
        <v>257</v>
      </c>
      <c r="C68" s="8" t="s">
        <v>258</v>
      </c>
      <c r="D68" s="8" t="s">
        <v>259</v>
      </c>
      <c r="E68" s="8" t="s">
        <v>243</v>
      </c>
      <c r="F68" s="8" t="s">
        <v>120</v>
      </c>
      <c r="G68" s="46">
        <v>42798361.350000001</v>
      </c>
      <c r="H68" s="46">
        <v>42833346.560000002</v>
      </c>
      <c r="I68" s="46">
        <v>41775576.440000005</v>
      </c>
      <c r="J68" s="46">
        <v>15178526.699999999</v>
      </c>
      <c r="K68" s="46">
        <v>2601003.4</v>
      </c>
      <c r="L68" s="46">
        <v>10418474.220000001</v>
      </c>
      <c r="M68" s="46">
        <v>0</v>
      </c>
      <c r="N68" s="46">
        <v>0</v>
      </c>
      <c r="O68" s="46">
        <v>0</v>
      </c>
      <c r="P68" s="46">
        <v>1697385.2</v>
      </c>
      <c r="Q68" s="46">
        <v>0</v>
      </c>
      <c r="R68" s="46">
        <v>0</v>
      </c>
      <c r="S68" s="46">
        <v>6391726.4100000001</v>
      </c>
      <c r="T68" s="46">
        <v>2842875.49</v>
      </c>
      <c r="U68" s="46">
        <v>0</v>
      </c>
      <c r="V68" s="46">
        <v>0</v>
      </c>
      <c r="W68" s="46">
        <v>41823508.100000001</v>
      </c>
      <c r="X68" s="46">
        <v>37059.85</v>
      </c>
      <c r="Y68" s="46">
        <v>41860567.950000003</v>
      </c>
      <c r="Z68" s="7">
        <v>7.8649856150150299E-2</v>
      </c>
      <c r="AA68" s="7">
        <v>6.4399999999999999E-2</v>
      </c>
      <c r="AB68" s="46">
        <v>2693516.68</v>
      </c>
      <c r="AC68" s="46">
        <v>0</v>
      </c>
      <c r="AD68" s="46">
        <v>0</v>
      </c>
      <c r="AE68" s="46">
        <v>37059.85</v>
      </c>
      <c r="AF68" s="46">
        <v>4276.76</v>
      </c>
      <c r="AG68" s="46">
        <f t="shared" si="0"/>
        <v>41336.61</v>
      </c>
      <c r="AH68" s="46">
        <v>1398252.66</v>
      </c>
      <c r="AI68" s="46">
        <v>118503.88</v>
      </c>
      <c r="AJ68" s="46">
        <v>359229.33</v>
      </c>
      <c r="AK68" s="46">
        <v>1227</v>
      </c>
      <c r="AL68" s="46">
        <v>198881.36</v>
      </c>
      <c r="AM68" s="46">
        <v>30000</v>
      </c>
      <c r="AN68" s="46">
        <v>96859.29</v>
      </c>
      <c r="AO68" s="46">
        <v>12175</v>
      </c>
      <c r="AP68" s="46">
        <v>8820.9</v>
      </c>
      <c r="AQ68" s="46">
        <v>3900</v>
      </c>
      <c r="AR68" s="46">
        <v>95558.01</v>
      </c>
      <c r="AS68" s="46">
        <v>24436.67</v>
      </c>
      <c r="AT68" s="46">
        <v>31021.919999999998</v>
      </c>
      <c r="AU68" s="46">
        <v>22137.16</v>
      </c>
      <c r="AV68" s="46">
        <v>30833.47</v>
      </c>
      <c r="AW68" s="46">
        <v>110423.86</v>
      </c>
      <c r="AX68" s="46">
        <v>2536735.66</v>
      </c>
      <c r="AY68" s="25">
        <f t="shared" si="1"/>
        <v>4.3529904097299593E-2</v>
      </c>
      <c r="AZ68" s="46">
        <v>0</v>
      </c>
      <c r="BA68" s="46">
        <v>190217</v>
      </c>
      <c r="BB68" s="46">
        <v>0</v>
      </c>
      <c r="BC68" s="46">
        <v>523903</v>
      </c>
      <c r="BD68" s="46">
        <v>0</v>
      </c>
      <c r="BE68" s="46">
        <v>0</v>
      </c>
      <c r="BF68" s="46">
        <v>0</v>
      </c>
      <c r="BG68" s="26">
        <f t="shared" si="2"/>
        <v>0</v>
      </c>
      <c r="BH68" s="46">
        <v>0</v>
      </c>
      <c r="BI68" s="46">
        <v>5066</v>
      </c>
      <c r="BJ68" s="46">
        <v>1477</v>
      </c>
      <c r="BK68" s="46">
        <v>62</v>
      </c>
      <c r="BL68" s="46">
        <v>-53</v>
      </c>
      <c r="BM68" s="46">
        <v>-30</v>
      </c>
      <c r="BN68" s="46">
        <v>-40</v>
      </c>
      <c r="BO68" s="46">
        <v>-693</v>
      </c>
      <c r="BP68" s="46">
        <v>-686</v>
      </c>
      <c r="BQ68" s="46">
        <v>0</v>
      </c>
      <c r="BR68" s="46">
        <v>68</v>
      </c>
      <c r="BS68" s="46">
        <v>-790</v>
      </c>
      <c r="BT68" s="46">
        <v>-3</v>
      </c>
      <c r="BU68" s="46">
        <v>4378</v>
      </c>
      <c r="BV68" s="46">
        <v>17</v>
      </c>
      <c r="BW68" s="46">
        <v>181</v>
      </c>
      <c r="BX68" s="46">
        <v>137</v>
      </c>
      <c r="BY68" s="46">
        <v>449</v>
      </c>
      <c r="BZ68" s="46">
        <v>0</v>
      </c>
      <c r="CA68" s="46">
        <v>23</v>
      </c>
      <c r="CB68" s="46">
        <v>1</v>
      </c>
      <c r="CC68" s="46">
        <v>1</v>
      </c>
      <c r="CD68" s="46">
        <v>9</v>
      </c>
      <c r="CE68" s="46">
        <v>29</v>
      </c>
      <c r="CF68" s="46">
        <v>0</v>
      </c>
      <c r="CG68" s="46">
        <v>8</v>
      </c>
      <c r="CH68" s="46">
        <v>12</v>
      </c>
      <c r="CI68" s="46">
        <v>62</v>
      </c>
      <c r="CJ68" s="46">
        <v>580</v>
      </c>
      <c r="CK68" s="46">
        <v>24</v>
      </c>
    </row>
    <row r="69" spans="1:89" x14ac:dyDescent="0.25">
      <c r="A69" s="8">
        <v>7</v>
      </c>
      <c r="B69" s="8" t="s">
        <v>260</v>
      </c>
      <c r="C69" s="8" t="s">
        <v>106</v>
      </c>
      <c r="D69" s="8" t="s">
        <v>261</v>
      </c>
      <c r="E69" s="8" t="s">
        <v>243</v>
      </c>
      <c r="F69" s="8" t="s">
        <v>113</v>
      </c>
      <c r="G69" s="46">
        <v>21901949.690000001</v>
      </c>
      <c r="H69" s="46">
        <v>21901949.690000001</v>
      </c>
      <c r="I69" s="46">
        <v>21402144.43</v>
      </c>
      <c r="J69" s="46">
        <v>0</v>
      </c>
      <c r="K69" s="46">
        <v>1031526.9</v>
      </c>
      <c r="L69" s="46">
        <v>7770322.0999999996</v>
      </c>
      <c r="M69" s="46">
        <v>0</v>
      </c>
      <c r="N69" s="46">
        <v>0</v>
      </c>
      <c r="O69" s="46">
        <v>17.72</v>
      </c>
      <c r="P69" s="46">
        <v>1011686.65</v>
      </c>
      <c r="Q69" s="46">
        <v>0</v>
      </c>
      <c r="R69" s="46">
        <v>0</v>
      </c>
      <c r="S69" s="46">
        <v>5785355.3600000003</v>
      </c>
      <c r="T69" s="46">
        <v>3408677.58</v>
      </c>
      <c r="U69" s="46">
        <v>0</v>
      </c>
      <c r="V69" s="46">
        <v>0</v>
      </c>
      <c r="W69" s="46">
        <v>20902792.719999999</v>
      </c>
      <c r="X69" s="46">
        <v>72818.95</v>
      </c>
      <c r="Y69" s="46">
        <v>20975611.670000002</v>
      </c>
      <c r="Z69" s="7">
        <v>3.8419496268033981E-2</v>
      </c>
      <c r="AA69" s="7">
        <v>8.8900000000000007E-2</v>
      </c>
      <c r="AB69" s="46">
        <v>1859800.21</v>
      </c>
      <c r="AC69" s="46">
        <v>0</v>
      </c>
      <c r="AD69" s="46">
        <v>0</v>
      </c>
      <c r="AE69" s="46">
        <v>0</v>
      </c>
      <c r="AF69" s="46">
        <v>0</v>
      </c>
      <c r="AG69" s="46">
        <f t="shared" si="0"/>
        <v>0</v>
      </c>
      <c r="AH69" s="46">
        <v>722116.72</v>
      </c>
      <c r="AI69" s="46">
        <v>58277.63</v>
      </c>
      <c r="AJ69" s="46">
        <v>283823.90000000002</v>
      </c>
      <c r="AK69" s="46">
        <v>0</v>
      </c>
      <c r="AL69" s="46">
        <v>120623.66</v>
      </c>
      <c r="AM69" s="46">
        <v>22617.66</v>
      </c>
      <c r="AN69" s="46">
        <v>72707.850000000006</v>
      </c>
      <c r="AO69" s="46">
        <v>10100</v>
      </c>
      <c r="AP69" s="46">
        <v>10467.209999999999</v>
      </c>
      <c r="AQ69" s="46">
        <v>0</v>
      </c>
      <c r="AR69" s="46">
        <v>71054.320000000007</v>
      </c>
      <c r="AS69" s="46">
        <v>23642.04</v>
      </c>
      <c r="AT69" s="46">
        <v>22911.84</v>
      </c>
      <c r="AU69" s="46">
        <v>28670.92</v>
      </c>
      <c r="AV69" s="46">
        <v>43087.12</v>
      </c>
      <c r="AW69" s="46">
        <v>0</v>
      </c>
      <c r="AX69" s="46">
        <v>1603856.42</v>
      </c>
      <c r="AY69" s="25">
        <f t="shared" si="1"/>
        <v>0</v>
      </c>
      <c r="AZ69" s="46">
        <v>0</v>
      </c>
      <c r="BA69" s="46">
        <v>190217</v>
      </c>
      <c r="BB69" s="46">
        <v>0</v>
      </c>
      <c r="BC69" s="46">
        <v>359931.34</v>
      </c>
      <c r="BD69" s="46">
        <v>0</v>
      </c>
      <c r="BE69" s="46">
        <v>0</v>
      </c>
      <c r="BF69" s="46">
        <v>0</v>
      </c>
      <c r="BG69" s="26">
        <f t="shared" si="2"/>
        <v>0</v>
      </c>
      <c r="BH69" s="46">
        <v>0</v>
      </c>
      <c r="BI69" s="46">
        <v>3837</v>
      </c>
      <c r="BJ69" s="46">
        <v>1727</v>
      </c>
      <c r="BK69" s="46">
        <v>8</v>
      </c>
      <c r="BL69" s="46">
        <v>-1</v>
      </c>
      <c r="BM69" s="46">
        <v>-21</v>
      </c>
      <c r="BN69" s="46">
        <v>-116</v>
      </c>
      <c r="BO69" s="46">
        <v>-179</v>
      </c>
      <c r="BP69" s="46">
        <v>-389</v>
      </c>
      <c r="BQ69" s="46">
        <v>0</v>
      </c>
      <c r="BR69" s="46">
        <v>3</v>
      </c>
      <c r="BS69" s="46">
        <v>-931</v>
      </c>
      <c r="BT69" s="46">
        <v>-7</v>
      </c>
      <c r="BU69" s="46">
        <v>3931</v>
      </c>
      <c r="BV69" s="46">
        <v>1</v>
      </c>
      <c r="BW69" s="46">
        <v>226</v>
      </c>
      <c r="BX69" s="46">
        <v>199</v>
      </c>
      <c r="BY69" s="46">
        <v>500</v>
      </c>
      <c r="BZ69" s="46">
        <v>0</v>
      </c>
      <c r="CA69" s="46">
        <v>6</v>
      </c>
      <c r="CB69" s="46">
        <v>1</v>
      </c>
      <c r="CC69" s="46">
        <v>5</v>
      </c>
      <c r="CD69" s="46">
        <v>35</v>
      </c>
      <c r="CE69" s="46">
        <v>75</v>
      </c>
      <c r="CF69" s="46">
        <v>0</v>
      </c>
      <c r="CG69" s="46">
        <v>2</v>
      </c>
      <c r="CH69" s="46">
        <v>13</v>
      </c>
      <c r="CI69" s="46">
        <v>68</v>
      </c>
      <c r="CJ69" s="46">
        <v>301</v>
      </c>
      <c r="CK69" s="46">
        <v>5</v>
      </c>
    </row>
    <row r="70" spans="1:89" x14ac:dyDescent="0.25">
      <c r="A70" s="8">
        <v>7</v>
      </c>
      <c r="B70" s="8" t="s">
        <v>262</v>
      </c>
      <c r="C70" s="8" t="s">
        <v>147</v>
      </c>
      <c r="D70" s="8" t="s">
        <v>263</v>
      </c>
      <c r="E70" s="8" t="s">
        <v>243</v>
      </c>
      <c r="F70" s="8" t="s">
        <v>120</v>
      </c>
      <c r="G70" s="46">
        <v>81409600</v>
      </c>
      <c r="H70" s="46">
        <v>81419086</v>
      </c>
      <c r="I70" s="46">
        <v>79899338</v>
      </c>
      <c r="J70" s="46">
        <v>33257285</v>
      </c>
      <c r="K70" s="46">
        <v>8378622</v>
      </c>
      <c r="L70" s="46">
        <v>18263167</v>
      </c>
      <c r="M70" s="46">
        <v>0</v>
      </c>
      <c r="N70" s="46">
        <v>0</v>
      </c>
      <c r="O70" s="46">
        <v>0</v>
      </c>
      <c r="P70" s="72">
        <v>4755582</v>
      </c>
      <c r="Q70" s="46">
        <v>0</v>
      </c>
      <c r="R70" s="46">
        <v>0</v>
      </c>
      <c r="S70" s="46">
        <v>8064627</v>
      </c>
      <c r="T70" s="72">
        <v>3729871</v>
      </c>
      <c r="U70" s="46">
        <v>0</v>
      </c>
      <c r="V70" s="46">
        <v>0</v>
      </c>
      <c r="W70" s="46">
        <v>79634014</v>
      </c>
      <c r="X70" s="46">
        <v>9486</v>
      </c>
      <c r="Y70" s="46">
        <v>79643500</v>
      </c>
      <c r="Z70" s="7">
        <v>4.9567632377147675E-2</v>
      </c>
      <c r="AA70" s="7">
        <v>0.04</v>
      </c>
      <c r="AB70" s="46">
        <v>3184860</v>
      </c>
      <c r="AC70" s="46">
        <v>0</v>
      </c>
      <c r="AD70" s="46">
        <v>0</v>
      </c>
      <c r="AE70" s="46">
        <v>9486</v>
      </c>
      <c r="AF70" s="46">
        <v>0</v>
      </c>
      <c r="AG70" s="46">
        <f t="shared" si="0"/>
        <v>9486</v>
      </c>
      <c r="AH70" s="46">
        <v>1786664</v>
      </c>
      <c r="AI70" s="46">
        <v>141191</v>
      </c>
      <c r="AJ70" s="46">
        <v>448798</v>
      </c>
      <c r="AK70" s="46">
        <v>0</v>
      </c>
      <c r="AL70" s="46">
        <v>213017</v>
      </c>
      <c r="AM70" s="46">
        <v>4823</v>
      </c>
      <c r="AN70" s="46">
        <v>111955</v>
      </c>
      <c r="AO70" s="46">
        <v>13775</v>
      </c>
      <c r="AP70" s="46">
        <v>39970</v>
      </c>
      <c r="AQ70" s="46">
        <v>11876</v>
      </c>
      <c r="AR70" s="46">
        <v>85526</v>
      </c>
      <c r="AS70" s="46">
        <v>34334</v>
      </c>
      <c r="AT70" s="46">
        <v>0</v>
      </c>
      <c r="AU70" s="46">
        <v>1054</v>
      </c>
      <c r="AV70" s="46">
        <v>13583</v>
      </c>
      <c r="AW70" s="46">
        <v>113261</v>
      </c>
      <c r="AX70" s="46">
        <v>3043639</v>
      </c>
      <c r="AY70" s="25">
        <f t="shared" si="1"/>
        <v>3.7212363227044992E-2</v>
      </c>
      <c r="AZ70" s="46">
        <v>790</v>
      </c>
      <c r="BA70" s="46">
        <v>190217</v>
      </c>
      <c r="BB70" s="46">
        <v>0</v>
      </c>
      <c r="BC70" s="46">
        <v>582143</v>
      </c>
      <c r="BD70" s="46">
        <v>0</v>
      </c>
      <c r="BE70" s="46">
        <v>0</v>
      </c>
      <c r="BF70" s="46">
        <v>0</v>
      </c>
      <c r="BG70" s="26">
        <f t="shared" si="2"/>
        <v>0</v>
      </c>
      <c r="BH70" s="46">
        <v>0</v>
      </c>
      <c r="BI70" s="46">
        <v>7680</v>
      </c>
      <c r="BJ70" s="46">
        <v>2206</v>
      </c>
      <c r="BK70" s="46">
        <v>43</v>
      </c>
      <c r="BL70" s="46">
        <v>-48</v>
      </c>
      <c r="BM70" s="46">
        <v>-65</v>
      </c>
      <c r="BN70" s="46">
        <v>-192</v>
      </c>
      <c r="BO70" s="46">
        <v>-703</v>
      </c>
      <c r="BP70" s="46">
        <v>-797</v>
      </c>
      <c r="BQ70" s="46">
        <v>34</v>
      </c>
      <c r="BR70" s="46">
        <v>106</v>
      </c>
      <c r="BS70" s="46">
        <v>-1257</v>
      </c>
      <c r="BT70" s="46">
        <v>-8</v>
      </c>
      <c r="BU70" s="46">
        <v>6999</v>
      </c>
      <c r="BV70" s="46">
        <v>35</v>
      </c>
      <c r="BW70" s="46">
        <v>133</v>
      </c>
      <c r="BX70" s="46">
        <v>103</v>
      </c>
      <c r="BY70" s="46">
        <v>992</v>
      </c>
      <c r="BZ70" s="46">
        <v>9</v>
      </c>
      <c r="CA70" s="46">
        <v>20</v>
      </c>
      <c r="CB70" s="46">
        <v>1</v>
      </c>
      <c r="CC70" s="46">
        <v>2</v>
      </c>
      <c r="CD70" s="46">
        <v>46</v>
      </c>
      <c r="CE70" s="46">
        <v>141</v>
      </c>
      <c r="CF70" s="46">
        <v>2</v>
      </c>
      <c r="CG70" s="46">
        <v>4</v>
      </c>
      <c r="CH70" s="46">
        <v>9</v>
      </c>
      <c r="CI70" s="46">
        <v>77</v>
      </c>
      <c r="CJ70" s="46">
        <v>684</v>
      </c>
      <c r="CK70" s="46">
        <v>23</v>
      </c>
    </row>
    <row r="71" spans="1:89" x14ac:dyDescent="0.25">
      <c r="A71" s="71" t="s">
        <v>618</v>
      </c>
      <c r="B71" s="8"/>
      <c r="C71" s="8"/>
      <c r="D71" s="8"/>
      <c r="E71" s="8"/>
      <c r="F71" s="8"/>
      <c r="G71" s="46"/>
      <c r="H71" s="46"/>
      <c r="I71" s="46"/>
      <c r="J71" s="46"/>
      <c r="K71" s="46"/>
      <c r="L71" s="46"/>
      <c r="M71" s="46"/>
      <c r="N71" s="46"/>
      <c r="O71" s="46"/>
      <c r="P71" s="73">
        <v>4160613</v>
      </c>
      <c r="Q71" s="46"/>
      <c r="R71" s="46"/>
      <c r="S71" s="46"/>
      <c r="T71" s="73">
        <v>4324840</v>
      </c>
      <c r="U71" s="46"/>
      <c r="V71" s="46"/>
      <c r="W71" s="46"/>
      <c r="X71" s="46"/>
      <c r="Y71" s="46"/>
      <c r="Z71" s="7"/>
      <c r="AA71" s="7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25"/>
      <c r="AZ71" s="46"/>
      <c r="BA71" s="46"/>
      <c r="BB71" s="46"/>
      <c r="BC71" s="46"/>
      <c r="BD71" s="46"/>
      <c r="BE71" s="46"/>
      <c r="BF71" s="46"/>
      <c r="BG71" s="2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</row>
    <row r="72" spans="1:89" x14ac:dyDescent="0.25">
      <c r="A72" s="8">
        <v>7</v>
      </c>
      <c r="B72" s="8" t="s">
        <v>264</v>
      </c>
      <c r="C72" s="8" t="s">
        <v>265</v>
      </c>
      <c r="D72" s="8" t="s">
        <v>266</v>
      </c>
      <c r="E72" s="8" t="s">
        <v>243</v>
      </c>
      <c r="F72" s="8" t="s">
        <v>113</v>
      </c>
      <c r="G72" s="46">
        <v>12821664.199999999</v>
      </c>
      <c r="H72" s="46">
        <v>12827933.789999999</v>
      </c>
      <c r="I72" s="46">
        <v>12320213.699999999</v>
      </c>
      <c r="J72" s="46">
        <v>766.11</v>
      </c>
      <c r="K72" s="46">
        <v>1026915.44</v>
      </c>
      <c r="L72" s="46">
        <v>4912662.37</v>
      </c>
      <c r="M72" s="46">
        <v>0</v>
      </c>
      <c r="N72" s="46">
        <v>0</v>
      </c>
      <c r="O72" s="46">
        <v>0</v>
      </c>
      <c r="P72" s="46">
        <v>773977.93</v>
      </c>
      <c r="Q72" s="46">
        <v>0</v>
      </c>
      <c r="R72" s="46">
        <v>0</v>
      </c>
      <c r="S72" s="46">
        <v>3548408.25</v>
      </c>
      <c r="T72" s="46">
        <v>949459.72</v>
      </c>
      <c r="U72" s="46">
        <v>0</v>
      </c>
      <c r="V72" s="46">
        <v>0</v>
      </c>
      <c r="W72" s="46">
        <v>12320918.73</v>
      </c>
      <c r="X72" s="46">
        <v>8130.9</v>
      </c>
      <c r="Y72" s="46">
        <v>12329049.630000001</v>
      </c>
      <c r="Z72" s="7">
        <v>1.4667907729744911E-2</v>
      </c>
      <c r="AA72" s="7">
        <v>0.09</v>
      </c>
      <c r="AB72" s="46">
        <v>1108728.9099999999</v>
      </c>
      <c r="AC72" s="46">
        <v>0</v>
      </c>
      <c r="AD72" s="46">
        <v>0</v>
      </c>
      <c r="AE72" s="46">
        <v>6269.59</v>
      </c>
      <c r="AF72" s="46">
        <v>1365.78</v>
      </c>
      <c r="AG72" s="46">
        <f t="shared" si="0"/>
        <v>7635.37</v>
      </c>
      <c r="AH72" s="46">
        <v>483202.14</v>
      </c>
      <c r="AI72" s="46">
        <v>37730.33</v>
      </c>
      <c r="AJ72" s="46">
        <v>81841.91</v>
      </c>
      <c r="AK72" s="46">
        <v>0</v>
      </c>
      <c r="AL72" s="46">
        <v>114372.56</v>
      </c>
      <c r="AM72" s="46">
        <v>1902.26</v>
      </c>
      <c r="AN72" s="46">
        <v>52008.639999999999</v>
      </c>
      <c r="AO72" s="46">
        <v>7450</v>
      </c>
      <c r="AP72" s="46">
        <v>5425</v>
      </c>
      <c r="AQ72" s="46">
        <v>0</v>
      </c>
      <c r="AR72" s="46">
        <v>28141.67</v>
      </c>
      <c r="AS72" s="46">
        <v>12987.25</v>
      </c>
      <c r="AT72" s="46">
        <v>12389.49</v>
      </c>
      <c r="AU72" s="46">
        <v>0</v>
      </c>
      <c r="AV72" s="46">
        <v>3493.75</v>
      </c>
      <c r="AW72" s="46">
        <v>0</v>
      </c>
      <c r="AX72" s="46">
        <v>932972.24</v>
      </c>
      <c r="AY72" s="25">
        <f t="shared" si="1"/>
        <v>0</v>
      </c>
      <c r="AZ72" s="46">
        <v>0</v>
      </c>
      <c r="BA72" s="46">
        <v>190217</v>
      </c>
      <c r="BB72" s="46">
        <v>0</v>
      </c>
      <c r="BC72" s="46">
        <v>218028.85</v>
      </c>
      <c r="BD72" s="46">
        <v>0</v>
      </c>
      <c r="BE72" s="46">
        <v>0</v>
      </c>
      <c r="BF72" s="46">
        <v>0</v>
      </c>
      <c r="BG72" s="26">
        <f t="shared" si="2"/>
        <v>0</v>
      </c>
      <c r="BH72" s="46">
        <v>0</v>
      </c>
      <c r="BI72" s="46">
        <v>1697</v>
      </c>
      <c r="BJ72" s="46">
        <v>549</v>
      </c>
      <c r="BK72" s="46">
        <v>1</v>
      </c>
      <c r="BL72" s="46">
        <v>-1</v>
      </c>
      <c r="BM72" s="46">
        <v>-26</v>
      </c>
      <c r="BN72" s="46">
        <v>-62</v>
      </c>
      <c r="BO72" s="46">
        <v>-127</v>
      </c>
      <c r="BP72" s="46">
        <v>-254</v>
      </c>
      <c r="BQ72" s="46">
        <v>1</v>
      </c>
      <c r="BR72" s="46">
        <v>1</v>
      </c>
      <c r="BS72" s="46">
        <v>-317</v>
      </c>
      <c r="BT72" s="46">
        <v>-1</v>
      </c>
      <c r="BU72" s="46">
        <v>1461</v>
      </c>
      <c r="BV72" s="46">
        <v>0</v>
      </c>
      <c r="BW72" s="46">
        <v>115</v>
      </c>
      <c r="BX72" s="46">
        <v>46</v>
      </c>
      <c r="BY72" s="46">
        <v>151</v>
      </c>
      <c r="BZ72" s="46">
        <v>5</v>
      </c>
      <c r="CA72" s="46">
        <v>0</v>
      </c>
      <c r="CB72" s="46">
        <v>0</v>
      </c>
      <c r="CC72" s="46">
        <v>0</v>
      </c>
      <c r="CD72" s="46">
        <v>21</v>
      </c>
      <c r="CE72" s="46">
        <v>41</v>
      </c>
      <c r="CF72" s="46">
        <v>0</v>
      </c>
      <c r="CG72" s="46">
        <v>4</v>
      </c>
      <c r="CH72" s="46">
        <v>9</v>
      </c>
      <c r="CI72" s="46">
        <v>40</v>
      </c>
      <c r="CJ72" s="46">
        <v>201</v>
      </c>
      <c r="CK72" s="46">
        <v>0</v>
      </c>
    </row>
    <row r="73" spans="1:89" x14ac:dyDescent="0.25">
      <c r="A73" s="8">
        <v>7</v>
      </c>
      <c r="B73" s="8" t="s">
        <v>267</v>
      </c>
      <c r="C73" s="8" t="s">
        <v>268</v>
      </c>
      <c r="D73" s="8" t="s">
        <v>266</v>
      </c>
      <c r="E73" s="8" t="s">
        <v>243</v>
      </c>
      <c r="F73" s="8" t="s">
        <v>113</v>
      </c>
      <c r="G73" s="46">
        <v>18490491.079999998</v>
      </c>
      <c r="H73" s="46">
        <v>18490491.079999998</v>
      </c>
      <c r="I73" s="46">
        <v>17606848.649999999</v>
      </c>
      <c r="J73" s="46">
        <v>2982.75</v>
      </c>
      <c r="K73" s="46">
        <v>2142291.38</v>
      </c>
      <c r="L73" s="46">
        <v>6285040.6799999997</v>
      </c>
      <c r="M73" s="46">
        <v>0</v>
      </c>
      <c r="N73" s="46">
        <v>0</v>
      </c>
      <c r="O73" s="46">
        <v>34840.93</v>
      </c>
      <c r="P73" s="46">
        <v>1666091.23</v>
      </c>
      <c r="Q73" s="46">
        <v>0</v>
      </c>
      <c r="R73" s="46">
        <v>0</v>
      </c>
      <c r="S73" s="46">
        <v>5200980.78</v>
      </c>
      <c r="T73" s="46">
        <v>1271857.77</v>
      </c>
      <c r="U73" s="46">
        <v>0</v>
      </c>
      <c r="V73" s="46">
        <v>0</v>
      </c>
      <c r="W73" s="46">
        <v>18447654.920000002</v>
      </c>
      <c r="X73" s="46">
        <v>0</v>
      </c>
      <c r="Y73" s="46">
        <v>18447654.920000002</v>
      </c>
      <c r="Z73" s="7">
        <v>2.6907527819275856E-2</v>
      </c>
      <c r="AA73" s="7">
        <v>9.9900000000000003E-2</v>
      </c>
      <c r="AB73" s="46">
        <v>1843569.4</v>
      </c>
      <c r="AC73" s="46">
        <v>0</v>
      </c>
      <c r="AD73" s="46">
        <v>0</v>
      </c>
      <c r="AE73" s="46">
        <v>0</v>
      </c>
      <c r="AF73" s="46">
        <v>0</v>
      </c>
      <c r="AG73" s="46">
        <f t="shared" si="0"/>
        <v>0</v>
      </c>
      <c r="AH73" s="46">
        <v>842567.11</v>
      </c>
      <c r="AI73" s="46">
        <v>64303.53</v>
      </c>
      <c r="AJ73" s="46">
        <v>160008.47</v>
      </c>
      <c r="AK73" s="46">
        <v>18210</v>
      </c>
      <c r="AL73" s="46">
        <v>232124.25</v>
      </c>
      <c r="AM73" s="46">
        <v>22012.66</v>
      </c>
      <c r="AN73" s="46">
        <v>46261.31</v>
      </c>
      <c r="AO73" s="46">
        <v>10100</v>
      </c>
      <c r="AP73" s="46">
        <v>21650</v>
      </c>
      <c r="AQ73" s="46">
        <v>0</v>
      </c>
      <c r="AR73" s="46">
        <v>58913.32</v>
      </c>
      <c r="AS73" s="46">
        <v>13429.6</v>
      </c>
      <c r="AT73" s="46">
        <v>21781.19</v>
      </c>
      <c r="AU73" s="46">
        <v>20945.830000000002</v>
      </c>
      <c r="AV73" s="46">
        <v>6228.1</v>
      </c>
      <c r="AW73" s="46">
        <v>0</v>
      </c>
      <c r="AX73" s="46">
        <v>1611861.85</v>
      </c>
      <c r="AY73" s="25">
        <f t="shared" si="1"/>
        <v>0</v>
      </c>
      <c r="AZ73" s="46">
        <v>0</v>
      </c>
      <c r="BA73" s="46">
        <v>190217</v>
      </c>
      <c r="BB73" s="46">
        <v>0</v>
      </c>
      <c r="BC73" s="46">
        <v>404944.84</v>
      </c>
      <c r="BD73" s="46">
        <v>1979.38</v>
      </c>
      <c r="BE73" s="46">
        <v>0</v>
      </c>
      <c r="BF73" s="46">
        <v>0</v>
      </c>
      <c r="BG73" s="26">
        <f t="shared" si="2"/>
        <v>0</v>
      </c>
      <c r="BH73" s="46">
        <v>0</v>
      </c>
      <c r="BI73" s="46">
        <v>2745</v>
      </c>
      <c r="BJ73" s="46">
        <v>824</v>
      </c>
      <c r="BK73" s="46">
        <v>2</v>
      </c>
      <c r="BL73" s="46">
        <v>-2</v>
      </c>
      <c r="BM73" s="46">
        <v>-71</v>
      </c>
      <c r="BN73" s="46">
        <v>-164</v>
      </c>
      <c r="BO73" s="46">
        <v>-249</v>
      </c>
      <c r="BP73" s="46">
        <v>-288</v>
      </c>
      <c r="BQ73" s="46">
        <v>6</v>
      </c>
      <c r="BR73" s="46">
        <v>-6</v>
      </c>
      <c r="BS73" s="46">
        <v>-694</v>
      </c>
      <c r="BT73" s="46">
        <v>-5</v>
      </c>
      <c r="BU73" s="46">
        <v>2098</v>
      </c>
      <c r="BV73" s="46">
        <v>0</v>
      </c>
      <c r="BW73" s="46">
        <v>157</v>
      </c>
      <c r="BX73" s="46">
        <v>91</v>
      </c>
      <c r="BY73" s="46">
        <v>439</v>
      </c>
      <c r="BZ73" s="46">
        <v>2</v>
      </c>
      <c r="CA73" s="46">
        <v>5</v>
      </c>
      <c r="CB73" s="46">
        <v>0</v>
      </c>
      <c r="CC73" s="46">
        <v>7</v>
      </c>
      <c r="CD73" s="46">
        <v>45</v>
      </c>
      <c r="CE73" s="46">
        <v>132</v>
      </c>
      <c r="CF73" s="46">
        <v>0</v>
      </c>
      <c r="CG73" s="46">
        <v>2</v>
      </c>
      <c r="CH73" s="46">
        <v>12</v>
      </c>
      <c r="CI73" s="46">
        <v>56</v>
      </c>
      <c r="CJ73" s="46">
        <v>214</v>
      </c>
      <c r="CK73" s="46">
        <v>4</v>
      </c>
    </row>
    <row r="74" spans="1:89" x14ac:dyDescent="0.25">
      <c r="A74" s="8">
        <v>7</v>
      </c>
      <c r="B74" s="8" t="s">
        <v>269</v>
      </c>
      <c r="C74" s="8" t="s">
        <v>270</v>
      </c>
      <c r="D74" s="8" t="s">
        <v>271</v>
      </c>
      <c r="E74" s="8" t="s">
        <v>243</v>
      </c>
      <c r="F74" s="8" t="s">
        <v>113</v>
      </c>
      <c r="G74" s="46">
        <v>2959360.08</v>
      </c>
      <c r="H74" s="46">
        <v>2959540.69</v>
      </c>
      <c r="I74" s="46">
        <v>2809078.44</v>
      </c>
      <c r="J74" s="46">
        <v>0</v>
      </c>
      <c r="K74" s="46">
        <v>128949.53</v>
      </c>
      <c r="L74" s="46">
        <v>1357496.71</v>
      </c>
      <c r="M74" s="46">
        <v>0</v>
      </c>
      <c r="N74" s="46">
        <v>0</v>
      </c>
      <c r="O74" s="46">
        <v>0</v>
      </c>
      <c r="P74" s="46">
        <v>181851.15</v>
      </c>
      <c r="Q74" s="46">
        <v>0</v>
      </c>
      <c r="R74" s="46">
        <v>0</v>
      </c>
      <c r="S74" s="46">
        <v>840232.23</v>
      </c>
      <c r="T74" s="46">
        <v>131849.82</v>
      </c>
      <c r="U74" s="46">
        <v>0</v>
      </c>
      <c r="V74" s="46">
        <v>0</v>
      </c>
      <c r="W74" s="46">
        <v>2933762.75</v>
      </c>
      <c r="X74" s="46">
        <v>180.61</v>
      </c>
      <c r="Y74" s="46">
        <v>2933943.36</v>
      </c>
      <c r="Z74" s="7">
        <v>3.9702881127595901E-2</v>
      </c>
      <c r="AA74" s="7">
        <v>0.1</v>
      </c>
      <c r="AB74" s="46">
        <v>293383.31</v>
      </c>
      <c r="AC74" s="46">
        <v>0</v>
      </c>
      <c r="AD74" s="46">
        <v>0</v>
      </c>
      <c r="AE74" s="46">
        <v>180.61</v>
      </c>
      <c r="AF74" s="46">
        <v>32.950000000000003</v>
      </c>
      <c r="AG74" s="46">
        <f t="shared" si="0"/>
        <v>213.56</v>
      </c>
      <c r="AH74" s="46">
        <v>72611.19</v>
      </c>
      <c r="AI74" s="46">
        <v>5792.78</v>
      </c>
      <c r="AJ74" s="46">
        <v>7261.11</v>
      </c>
      <c r="AK74" s="46">
        <v>0</v>
      </c>
      <c r="AL74" s="46">
        <v>24729.96</v>
      </c>
      <c r="AM74" s="46">
        <v>0</v>
      </c>
      <c r="AN74" s="46">
        <v>12639.17</v>
      </c>
      <c r="AO74" s="46">
        <v>4800</v>
      </c>
      <c r="AP74" s="46">
        <v>0</v>
      </c>
      <c r="AQ74" s="46">
        <v>0</v>
      </c>
      <c r="AR74" s="46">
        <v>11686.95</v>
      </c>
      <c r="AS74" s="46">
        <v>580</v>
      </c>
      <c r="AT74" s="46">
        <v>0</v>
      </c>
      <c r="AU74" s="46">
        <v>657.76</v>
      </c>
      <c r="AV74" s="46">
        <v>0</v>
      </c>
      <c r="AW74" s="46">
        <v>57156.92</v>
      </c>
      <c r="AX74" s="46">
        <v>162857.18</v>
      </c>
      <c r="AY74" s="25">
        <f t="shared" si="1"/>
        <v>0.35096346381535037</v>
      </c>
      <c r="AZ74" s="46">
        <v>0</v>
      </c>
      <c r="BA74" s="46">
        <v>140451.21</v>
      </c>
      <c r="BB74" s="46">
        <v>0</v>
      </c>
      <c r="BC74" s="46">
        <v>28270.41</v>
      </c>
      <c r="BD74" s="46">
        <v>0</v>
      </c>
      <c r="BE74" s="46">
        <v>0</v>
      </c>
      <c r="BF74" s="46">
        <v>0</v>
      </c>
      <c r="BG74" s="26">
        <f t="shared" si="2"/>
        <v>0</v>
      </c>
      <c r="BH74" s="46">
        <v>0</v>
      </c>
      <c r="BI74" s="46">
        <v>312</v>
      </c>
      <c r="BJ74" s="46">
        <v>93</v>
      </c>
      <c r="BK74" s="46">
        <v>0</v>
      </c>
      <c r="BL74" s="46">
        <v>0</v>
      </c>
      <c r="BM74" s="46">
        <v>-6</v>
      </c>
      <c r="BN74" s="46">
        <v>-11</v>
      </c>
      <c r="BO74" s="46">
        <v>-7</v>
      </c>
      <c r="BP74" s="46">
        <v>-26</v>
      </c>
      <c r="BQ74" s="46">
        <v>0</v>
      </c>
      <c r="BR74" s="46">
        <v>-3</v>
      </c>
      <c r="BS74" s="46">
        <v>-59</v>
      </c>
      <c r="BT74" s="46">
        <v>-1</v>
      </c>
      <c r="BU74" s="46">
        <v>298</v>
      </c>
      <c r="BV74" s="46">
        <v>3</v>
      </c>
      <c r="BW74" s="46">
        <v>9</v>
      </c>
      <c r="BX74" s="46">
        <v>9</v>
      </c>
      <c r="BY74" s="46">
        <v>40</v>
      </c>
      <c r="BZ74" s="46">
        <v>0</v>
      </c>
      <c r="CA74" s="46">
        <v>1</v>
      </c>
      <c r="CB74" s="46">
        <v>1</v>
      </c>
      <c r="CC74" s="46">
        <v>0</v>
      </c>
      <c r="CD74" s="46">
        <v>0</v>
      </c>
      <c r="CE74" s="46">
        <v>10</v>
      </c>
      <c r="CF74" s="46">
        <v>0</v>
      </c>
      <c r="CG74" s="46">
        <v>2</v>
      </c>
      <c r="CH74" s="46">
        <v>0</v>
      </c>
      <c r="CI74" s="46">
        <v>4</v>
      </c>
      <c r="CJ74" s="46">
        <v>20</v>
      </c>
      <c r="CK74" s="46">
        <v>0</v>
      </c>
    </row>
    <row r="75" spans="1:89" x14ac:dyDescent="0.25">
      <c r="A75" s="8">
        <v>7</v>
      </c>
      <c r="B75" s="8" t="s">
        <v>616</v>
      </c>
      <c r="C75" s="8" t="s">
        <v>272</v>
      </c>
      <c r="D75" s="8" t="s">
        <v>273</v>
      </c>
      <c r="E75" s="8" t="s">
        <v>243</v>
      </c>
      <c r="F75" s="8" t="s">
        <v>113</v>
      </c>
      <c r="G75" s="46">
        <v>43828848.369999997</v>
      </c>
      <c r="H75" s="46">
        <v>43828848.369999997</v>
      </c>
      <c r="I75" s="46">
        <v>41790863.789999992</v>
      </c>
      <c r="J75" s="46">
        <v>0</v>
      </c>
      <c r="K75" s="46">
        <v>4424191.91</v>
      </c>
      <c r="L75" s="46">
        <v>16784892.34</v>
      </c>
      <c r="M75" s="46">
        <v>0</v>
      </c>
      <c r="N75" s="46">
        <v>0</v>
      </c>
      <c r="O75" s="46">
        <v>3006</v>
      </c>
      <c r="P75" s="46">
        <v>1562493.25</v>
      </c>
      <c r="Q75" s="46">
        <v>0</v>
      </c>
      <c r="R75" s="46">
        <v>0</v>
      </c>
      <c r="S75" s="46">
        <v>9423237.0899999999</v>
      </c>
      <c r="T75" s="46">
        <v>6115577.3499999996</v>
      </c>
      <c r="U75" s="46">
        <v>0</v>
      </c>
      <c r="V75" s="46">
        <v>0</v>
      </c>
      <c r="W75" s="46">
        <v>41108960.829999998</v>
      </c>
      <c r="X75" s="46">
        <v>14996.71</v>
      </c>
      <c r="Y75" s="46">
        <v>41123957.539999999</v>
      </c>
      <c r="Z75" s="7">
        <v>5.1999999999999998E-2</v>
      </c>
      <c r="AA75" s="7">
        <v>7.2999999999999995E-2</v>
      </c>
      <c r="AB75" s="46">
        <v>2795561.89</v>
      </c>
      <c r="AC75" s="46">
        <v>0</v>
      </c>
      <c r="AD75" s="46">
        <v>0</v>
      </c>
      <c r="AE75" s="46">
        <v>0</v>
      </c>
      <c r="AF75" s="46">
        <v>0</v>
      </c>
      <c r="AG75" s="46">
        <v>0</v>
      </c>
      <c r="AH75" s="46">
        <v>1481005.66</v>
      </c>
      <c r="AI75" s="46">
        <v>123074.38</v>
      </c>
      <c r="AJ75" s="46">
        <v>369329.55</v>
      </c>
      <c r="AK75" s="46">
        <v>7264.3</v>
      </c>
      <c r="AL75" s="46">
        <v>184398.7</v>
      </c>
      <c r="AM75" s="46">
        <v>19553.22</v>
      </c>
      <c r="AN75" s="46">
        <v>50017.760000000002</v>
      </c>
      <c r="AO75" s="46">
        <v>12725</v>
      </c>
      <c r="AP75" s="46">
        <v>121142.92</v>
      </c>
      <c r="AQ75" s="46">
        <v>0</v>
      </c>
      <c r="AR75" s="46">
        <v>116188.23</v>
      </c>
      <c r="AS75" s="46">
        <v>20942.05</v>
      </c>
      <c r="AT75" s="46">
        <v>14768.1</v>
      </c>
      <c r="AU75" s="46">
        <v>21448.41</v>
      </c>
      <c r="AV75" s="46">
        <v>8369.2999999999993</v>
      </c>
      <c r="AW75" s="46">
        <v>0</v>
      </c>
      <c r="AX75" s="46">
        <v>2762320.74</v>
      </c>
      <c r="AY75" s="46">
        <v>0</v>
      </c>
      <c r="AZ75" s="46">
        <v>0</v>
      </c>
      <c r="BA75" s="46">
        <v>174252.58</v>
      </c>
      <c r="BB75" s="46">
        <v>0</v>
      </c>
      <c r="BC75" s="46">
        <v>446929</v>
      </c>
      <c r="BD75" s="46">
        <v>0</v>
      </c>
      <c r="BE75" s="46">
        <v>0</v>
      </c>
      <c r="BF75" s="46">
        <v>0</v>
      </c>
      <c r="BG75" s="26">
        <v>0</v>
      </c>
      <c r="BH75" s="46">
        <v>0</v>
      </c>
      <c r="BI75" s="46">
        <v>6548</v>
      </c>
      <c r="BJ75" s="46">
        <v>2703</v>
      </c>
      <c r="BK75" s="46">
        <v>41</v>
      </c>
      <c r="BL75" s="46">
        <v>0</v>
      </c>
      <c r="BM75" s="46">
        <v>-26</v>
      </c>
      <c r="BN75" s="46">
        <v>-95</v>
      </c>
      <c r="BO75" s="46">
        <v>-184</v>
      </c>
      <c r="BP75" s="46">
        <v>-483</v>
      </c>
      <c r="BQ75" s="46">
        <v>0</v>
      </c>
      <c r="BR75" s="46">
        <v>-1</v>
      </c>
      <c r="BS75" s="46">
        <v>-734</v>
      </c>
      <c r="BT75" s="46">
        <v>-14</v>
      </c>
      <c r="BU75" s="46">
        <v>7755</v>
      </c>
      <c r="BV75" s="46">
        <v>30</v>
      </c>
      <c r="BW75" s="46">
        <v>193</v>
      </c>
      <c r="BX75" s="46">
        <v>165</v>
      </c>
      <c r="BY75" s="46">
        <v>349</v>
      </c>
      <c r="BZ75" s="46">
        <v>14</v>
      </c>
      <c r="CA75" s="46">
        <v>8</v>
      </c>
      <c r="CB75" s="46">
        <v>0</v>
      </c>
      <c r="CC75" s="46">
        <v>3</v>
      </c>
      <c r="CD75" s="46">
        <v>16</v>
      </c>
      <c r="CE75" s="46">
        <v>75</v>
      </c>
      <c r="CF75" s="46">
        <v>0</v>
      </c>
      <c r="CG75" s="46">
        <v>3</v>
      </c>
      <c r="CH75" s="46">
        <v>4</v>
      </c>
      <c r="CI75" s="46">
        <v>59</v>
      </c>
      <c r="CJ75" s="46">
        <v>408</v>
      </c>
      <c r="CK75" s="46">
        <v>1</v>
      </c>
    </row>
    <row r="76" spans="1:89" x14ac:dyDescent="0.25">
      <c r="A76" s="8">
        <v>7</v>
      </c>
      <c r="B76" s="8" t="s">
        <v>274</v>
      </c>
      <c r="C76" s="8" t="s">
        <v>275</v>
      </c>
      <c r="D76" s="8" t="s">
        <v>263</v>
      </c>
      <c r="E76" s="8" t="s">
        <v>243</v>
      </c>
      <c r="F76" s="8" t="s">
        <v>120</v>
      </c>
      <c r="G76" s="46">
        <v>75582895.409999996</v>
      </c>
      <c r="H76" s="46">
        <v>75587350.200000003</v>
      </c>
      <c r="I76" s="46">
        <v>73242401.819999993</v>
      </c>
      <c r="J76" s="46">
        <v>35281240.479999997</v>
      </c>
      <c r="K76" s="46">
        <v>6401324.5999999996</v>
      </c>
      <c r="L76" s="46">
        <v>14252075.32</v>
      </c>
      <c r="M76" s="46">
        <v>0</v>
      </c>
      <c r="N76" s="46">
        <v>0</v>
      </c>
      <c r="O76" s="46">
        <v>885.18</v>
      </c>
      <c r="P76" s="46">
        <v>2375639.3199999998</v>
      </c>
      <c r="Q76" s="46">
        <v>0</v>
      </c>
      <c r="R76" s="46">
        <v>0</v>
      </c>
      <c r="S76" s="46">
        <v>6289948.4699999997</v>
      </c>
      <c r="T76" s="46">
        <v>4718537.46</v>
      </c>
      <c r="U76" s="46">
        <v>0</v>
      </c>
      <c r="V76" s="46">
        <v>0</v>
      </c>
      <c r="W76" s="46">
        <v>72412556.549999997</v>
      </c>
      <c r="X76" s="46">
        <v>133538.92000000001</v>
      </c>
      <c r="Y76" s="46">
        <v>72546095.469999999</v>
      </c>
      <c r="Z76" s="7">
        <v>0.16558760404586792</v>
      </c>
      <c r="AA76" s="7">
        <v>3.9699999999999999E-2</v>
      </c>
      <c r="AB76" s="46">
        <v>2873714.31</v>
      </c>
      <c r="AC76" s="46">
        <v>0</v>
      </c>
      <c r="AD76" s="46">
        <v>0</v>
      </c>
      <c r="AE76" s="46">
        <v>4454.79</v>
      </c>
      <c r="AF76" s="46">
        <v>0</v>
      </c>
      <c r="AG76" s="46">
        <f t="shared" ref="AG76:AG138" si="3">SUM(AE76:AF76)</f>
        <v>4454.79</v>
      </c>
      <c r="AH76" s="46">
        <v>1559068.02</v>
      </c>
      <c r="AI76" s="46">
        <v>131813.87</v>
      </c>
      <c r="AJ76" s="46">
        <v>374856.85</v>
      </c>
      <c r="AK76" s="46">
        <v>18048.96</v>
      </c>
      <c r="AL76" s="46">
        <v>215266.85</v>
      </c>
      <c r="AM76" s="46">
        <v>45463.35</v>
      </c>
      <c r="AN76" s="46">
        <v>108318.53</v>
      </c>
      <c r="AO76" s="46">
        <v>13775</v>
      </c>
      <c r="AP76" s="46">
        <v>5496.12</v>
      </c>
      <c r="AQ76" s="46">
        <v>8060.04</v>
      </c>
      <c r="AR76" s="46">
        <v>175092.51</v>
      </c>
      <c r="AS76" s="46">
        <v>38417.660000000003</v>
      </c>
      <c r="AT76" s="46">
        <v>19671.37</v>
      </c>
      <c r="AU76" s="46">
        <v>18102.78</v>
      </c>
      <c r="AV76" s="46">
        <v>34434.22</v>
      </c>
      <c r="AW76" s="46">
        <v>0</v>
      </c>
      <c r="AX76" s="46">
        <v>2898071.59</v>
      </c>
      <c r="AY76" s="25">
        <f t="shared" ref="AY76:AY138" si="4">+AW76/AX76</f>
        <v>0</v>
      </c>
      <c r="AZ76" s="46">
        <v>0</v>
      </c>
      <c r="BA76" s="46">
        <v>190217</v>
      </c>
      <c r="BB76" s="46">
        <v>0</v>
      </c>
      <c r="BC76" s="46">
        <v>558529.88</v>
      </c>
      <c r="BD76" s="46">
        <v>0</v>
      </c>
      <c r="BE76" s="46">
        <v>0</v>
      </c>
      <c r="BF76" s="46">
        <v>0</v>
      </c>
      <c r="BG76" s="26">
        <f t="shared" ref="BG76:BG138" si="5">SUM(BE76:BF76)</f>
        <v>0</v>
      </c>
      <c r="BH76" s="46">
        <v>0</v>
      </c>
      <c r="BI76" s="46">
        <v>6752</v>
      </c>
      <c r="BJ76" s="46">
        <v>2606</v>
      </c>
      <c r="BK76" s="46">
        <v>0</v>
      </c>
      <c r="BL76" s="46">
        <v>0</v>
      </c>
      <c r="BM76" s="46">
        <v>-81</v>
      </c>
      <c r="BN76" s="46">
        <v>-173</v>
      </c>
      <c r="BO76" s="46">
        <v>-879</v>
      </c>
      <c r="BP76" s="46">
        <v>-859</v>
      </c>
      <c r="BQ76" s="46">
        <v>0</v>
      </c>
      <c r="BR76" s="46">
        <v>996</v>
      </c>
      <c r="BS76" s="46">
        <v>-1068</v>
      </c>
      <c r="BT76" s="46">
        <v>0</v>
      </c>
      <c r="BU76" s="46">
        <v>7294</v>
      </c>
      <c r="BV76" s="46">
        <v>3</v>
      </c>
      <c r="BW76" s="46">
        <v>84</v>
      </c>
      <c r="BX76" s="46">
        <v>77</v>
      </c>
      <c r="BY76" s="46">
        <v>863</v>
      </c>
      <c r="BZ76" s="46">
        <v>23</v>
      </c>
      <c r="CA76" s="46">
        <v>10</v>
      </c>
      <c r="CB76" s="46">
        <v>1</v>
      </c>
      <c r="CC76" s="46">
        <v>1</v>
      </c>
      <c r="CD76" s="46">
        <v>30</v>
      </c>
      <c r="CE76" s="46">
        <v>123</v>
      </c>
      <c r="CF76" s="46">
        <v>0</v>
      </c>
      <c r="CG76" s="46">
        <v>5</v>
      </c>
      <c r="CH76" s="46">
        <v>8</v>
      </c>
      <c r="CI76" s="46">
        <v>85</v>
      </c>
      <c r="CJ76" s="46">
        <v>757</v>
      </c>
      <c r="CK76" s="46">
        <v>6</v>
      </c>
    </row>
    <row r="77" spans="1:89" x14ac:dyDescent="0.25">
      <c r="A77" s="8">
        <v>8</v>
      </c>
      <c r="B77" s="8" t="s">
        <v>572</v>
      </c>
      <c r="C77" s="8" t="s">
        <v>532</v>
      </c>
      <c r="D77" s="8" t="s">
        <v>290</v>
      </c>
      <c r="E77" s="8" t="s">
        <v>283</v>
      </c>
      <c r="F77" s="8" t="s">
        <v>113</v>
      </c>
      <c r="G77" s="46">
        <v>94023751.760000005</v>
      </c>
      <c r="H77" s="46">
        <v>94026448.5</v>
      </c>
      <c r="I77" s="46">
        <v>90954691.129999995</v>
      </c>
      <c r="J77" s="46">
        <v>0</v>
      </c>
      <c r="K77" s="46">
        <v>6347808.9699999997</v>
      </c>
      <c r="L77" s="46">
        <v>19416654.370000001</v>
      </c>
      <c r="M77" s="46">
        <v>39859594.030000001</v>
      </c>
      <c r="N77" s="46">
        <v>0</v>
      </c>
      <c r="O77" s="46">
        <v>0</v>
      </c>
      <c r="P77" s="46">
        <v>2259764.14</v>
      </c>
      <c r="Q77" s="46">
        <v>799746.68</v>
      </c>
      <c r="R77" s="46">
        <v>0</v>
      </c>
      <c r="S77" s="46">
        <v>9988554.5500000007</v>
      </c>
      <c r="T77" s="46">
        <v>5835327.8600000003</v>
      </c>
      <c r="U77" s="46">
        <v>0</v>
      </c>
      <c r="V77" s="46">
        <v>0</v>
      </c>
      <c r="W77" s="46">
        <v>50169812.18</v>
      </c>
      <c r="X77" s="46">
        <v>40664756.990000002</v>
      </c>
      <c r="Y77" s="46">
        <v>90834569.170000002</v>
      </c>
      <c r="Z77" s="7">
        <v>8.451206237077713E-2</v>
      </c>
      <c r="AA77" s="7">
        <v>0.06</v>
      </c>
      <c r="AB77" s="46">
        <v>3010200.18</v>
      </c>
      <c r="AC77" s="46">
        <v>0</v>
      </c>
      <c r="AD77" s="46">
        <v>0</v>
      </c>
      <c r="AE77" s="46">
        <v>5416.28</v>
      </c>
      <c r="AF77" s="46">
        <v>0</v>
      </c>
      <c r="AG77" s="46">
        <f t="shared" si="3"/>
        <v>5416.28</v>
      </c>
      <c r="AH77" s="46">
        <v>1604854.81</v>
      </c>
      <c r="AI77" s="46">
        <v>126975.46</v>
      </c>
      <c r="AJ77" s="46">
        <v>565886.48</v>
      </c>
      <c r="AK77" s="46">
        <v>0</v>
      </c>
      <c r="AL77" s="46">
        <v>273034.8</v>
      </c>
      <c r="AM77" s="46">
        <v>0</v>
      </c>
      <c r="AN77" s="46">
        <v>65086.32</v>
      </c>
      <c r="AO77" s="46">
        <v>9950</v>
      </c>
      <c r="AP77" s="46">
        <v>7000</v>
      </c>
      <c r="AQ77" s="46">
        <v>0</v>
      </c>
      <c r="AR77" s="46">
        <v>71255.789999999994</v>
      </c>
      <c r="AS77" s="46">
        <v>36577.39</v>
      </c>
      <c r="AT77" s="46">
        <v>3552.5</v>
      </c>
      <c r="AU77" s="46">
        <v>8593.43</v>
      </c>
      <c r="AV77" s="46">
        <v>102484.68</v>
      </c>
      <c r="AW77" s="46">
        <v>0</v>
      </c>
      <c r="AX77" s="46">
        <v>3079463.14</v>
      </c>
      <c r="AY77" s="25">
        <f t="shared" si="4"/>
        <v>0</v>
      </c>
      <c r="AZ77" s="46">
        <v>3362.48</v>
      </c>
      <c r="BA77" s="46">
        <v>190217</v>
      </c>
      <c r="BB77" s="46">
        <v>0</v>
      </c>
      <c r="BC77" s="46">
        <v>371648.59</v>
      </c>
      <c r="BD77" s="46">
        <v>0</v>
      </c>
      <c r="BE77" s="46">
        <v>0</v>
      </c>
      <c r="BF77" s="46">
        <v>0</v>
      </c>
      <c r="BG77" s="26">
        <f t="shared" si="5"/>
        <v>0</v>
      </c>
      <c r="BH77" s="46">
        <v>0</v>
      </c>
      <c r="BI77" s="46">
        <v>12677</v>
      </c>
      <c r="BJ77" s="46">
        <v>5353</v>
      </c>
      <c r="BK77" s="46">
        <v>21</v>
      </c>
      <c r="BL77" s="46">
        <v>-94</v>
      </c>
      <c r="BM77" s="46">
        <v>-68</v>
      </c>
      <c r="BN77" s="46">
        <v>-302</v>
      </c>
      <c r="BO77" s="46">
        <v>-1732</v>
      </c>
      <c r="BP77" s="46">
        <v>-2487</v>
      </c>
      <c r="BQ77" s="46">
        <v>0</v>
      </c>
      <c r="BR77" s="46">
        <v>12</v>
      </c>
      <c r="BS77" s="46">
        <v>-1377</v>
      </c>
      <c r="BT77" s="46">
        <v>0</v>
      </c>
      <c r="BU77" s="46">
        <v>12003</v>
      </c>
      <c r="BV77" s="46">
        <v>307</v>
      </c>
      <c r="BW77" s="46">
        <v>439</v>
      </c>
      <c r="BX77" s="46">
        <v>210</v>
      </c>
      <c r="BY77" s="46">
        <v>747</v>
      </c>
      <c r="BZ77" s="46">
        <v>5</v>
      </c>
      <c r="CA77" s="46">
        <v>12</v>
      </c>
      <c r="CB77" s="46">
        <v>3</v>
      </c>
      <c r="CC77" s="46">
        <v>7</v>
      </c>
      <c r="CD77" s="46">
        <v>109</v>
      </c>
      <c r="CE77" s="46">
        <v>187</v>
      </c>
      <c r="CF77" s="46">
        <v>0</v>
      </c>
      <c r="CG77" s="46">
        <v>44</v>
      </c>
      <c r="CH77" s="46">
        <v>90</v>
      </c>
      <c r="CI77" s="46">
        <v>802</v>
      </c>
      <c r="CJ77" s="46">
        <v>1568</v>
      </c>
      <c r="CK77" s="46">
        <v>37</v>
      </c>
    </row>
    <row r="78" spans="1:89" x14ac:dyDescent="0.25">
      <c r="A78" s="8">
        <v>8</v>
      </c>
      <c r="B78" s="8" t="s">
        <v>276</v>
      </c>
      <c r="C78" s="8" t="s">
        <v>277</v>
      </c>
      <c r="D78" s="8" t="s">
        <v>278</v>
      </c>
      <c r="E78" s="8" t="s">
        <v>279</v>
      </c>
      <c r="F78" s="8" t="s">
        <v>105</v>
      </c>
      <c r="G78" s="46">
        <v>35127012.640000001</v>
      </c>
      <c r="H78" s="46">
        <v>35153998.280000001</v>
      </c>
      <c r="I78" s="46">
        <v>34576670.730000004</v>
      </c>
      <c r="J78" s="46">
        <v>28445.83</v>
      </c>
      <c r="K78" s="46">
        <v>2014947.88</v>
      </c>
      <c r="L78" s="46">
        <v>13881007.84</v>
      </c>
      <c r="M78" s="46">
        <v>0</v>
      </c>
      <c r="N78" s="46">
        <v>35000</v>
      </c>
      <c r="O78" s="46">
        <v>0</v>
      </c>
      <c r="P78" s="46">
        <v>1072715.3700000001</v>
      </c>
      <c r="Q78" s="46">
        <v>0</v>
      </c>
      <c r="R78" s="46">
        <v>31235.53</v>
      </c>
      <c r="S78" s="46">
        <v>11463181.199999999</v>
      </c>
      <c r="T78" s="46">
        <v>3985749.99</v>
      </c>
      <c r="U78" s="46">
        <v>0</v>
      </c>
      <c r="V78" s="46">
        <v>0</v>
      </c>
      <c r="W78" s="46">
        <v>34259361.340000004</v>
      </c>
      <c r="X78" s="46">
        <v>93858.08</v>
      </c>
      <c r="Y78" s="46">
        <v>34353219.420000002</v>
      </c>
      <c r="Z78" s="7">
        <v>0.11502992361783981</v>
      </c>
      <c r="AA78" s="7">
        <v>5.2900000000000003E-2</v>
      </c>
      <c r="AB78" s="46">
        <v>1813313.23</v>
      </c>
      <c r="AC78" s="46">
        <v>0</v>
      </c>
      <c r="AD78" s="46">
        <v>0</v>
      </c>
      <c r="AE78" s="46">
        <v>1496.64</v>
      </c>
      <c r="AF78" s="46">
        <v>0</v>
      </c>
      <c r="AG78" s="46">
        <f t="shared" si="3"/>
        <v>1496.64</v>
      </c>
      <c r="AH78" s="46">
        <v>870409.48</v>
      </c>
      <c r="AI78" s="46">
        <v>66161.72</v>
      </c>
      <c r="AJ78" s="46">
        <v>230648.38</v>
      </c>
      <c r="AK78" s="46">
        <v>630</v>
      </c>
      <c r="AL78" s="46">
        <v>116195.72</v>
      </c>
      <c r="AM78" s="46">
        <v>2556.25</v>
      </c>
      <c r="AN78" s="46">
        <v>57262.06</v>
      </c>
      <c r="AO78" s="46">
        <v>9950</v>
      </c>
      <c r="AP78" s="46">
        <v>6991.56</v>
      </c>
      <c r="AQ78" s="46">
        <v>0</v>
      </c>
      <c r="AR78" s="46">
        <v>82827.59</v>
      </c>
      <c r="AS78" s="46">
        <v>36135.629999999997</v>
      </c>
      <c r="AT78" s="46">
        <v>0</v>
      </c>
      <c r="AU78" s="46">
        <v>4562.24</v>
      </c>
      <c r="AV78" s="46">
        <v>33902.160000000003</v>
      </c>
      <c r="AW78" s="46">
        <v>0</v>
      </c>
      <c r="AX78" s="46">
        <v>1644683.48</v>
      </c>
      <c r="AY78" s="25">
        <f t="shared" si="4"/>
        <v>0</v>
      </c>
      <c r="AZ78" s="46">
        <v>0</v>
      </c>
      <c r="BA78" s="46">
        <v>190217</v>
      </c>
      <c r="BB78" s="46">
        <v>0</v>
      </c>
      <c r="BC78" s="46">
        <v>209114.18</v>
      </c>
      <c r="BD78" s="46">
        <v>0</v>
      </c>
      <c r="BE78" s="46">
        <v>0</v>
      </c>
      <c r="BF78" s="46">
        <v>0</v>
      </c>
      <c r="BG78" s="26">
        <f t="shared" si="5"/>
        <v>0</v>
      </c>
      <c r="BH78" s="46">
        <v>0</v>
      </c>
      <c r="BI78" s="46">
        <v>6326</v>
      </c>
      <c r="BJ78" s="46">
        <v>2830</v>
      </c>
      <c r="BK78" s="46">
        <v>6</v>
      </c>
      <c r="BL78" s="46">
        <v>-4</v>
      </c>
      <c r="BM78" s="46">
        <v>-94</v>
      </c>
      <c r="BN78" s="46">
        <v>-273</v>
      </c>
      <c r="BO78" s="46">
        <v>-198</v>
      </c>
      <c r="BP78" s="46">
        <v>-453</v>
      </c>
      <c r="BQ78" s="46">
        <v>1</v>
      </c>
      <c r="BR78" s="46">
        <v>90</v>
      </c>
      <c r="BS78" s="46">
        <v>-845</v>
      </c>
      <c r="BT78" s="46">
        <v>-27</v>
      </c>
      <c r="BU78" s="46">
        <v>7359</v>
      </c>
      <c r="BV78" s="46">
        <v>19</v>
      </c>
      <c r="BW78" s="46">
        <v>178</v>
      </c>
      <c r="BX78" s="46">
        <v>147</v>
      </c>
      <c r="BY78" s="46">
        <v>439</v>
      </c>
      <c r="BZ78" s="46">
        <v>67</v>
      </c>
      <c r="CA78" s="46">
        <v>14</v>
      </c>
      <c r="CB78" s="46">
        <v>3</v>
      </c>
      <c r="CC78" s="46">
        <v>7</v>
      </c>
      <c r="CD78" s="46">
        <v>110</v>
      </c>
      <c r="CE78" s="46">
        <v>153</v>
      </c>
      <c r="CF78" s="46">
        <v>0</v>
      </c>
      <c r="CG78" s="46">
        <v>8</v>
      </c>
      <c r="CH78" s="46">
        <v>12</v>
      </c>
      <c r="CI78" s="46">
        <v>122</v>
      </c>
      <c r="CJ78" s="46">
        <v>302</v>
      </c>
      <c r="CK78" s="46">
        <v>4</v>
      </c>
    </row>
    <row r="79" spans="1:89" x14ac:dyDescent="0.25">
      <c r="A79" s="8">
        <v>8</v>
      </c>
      <c r="B79" s="8" t="s">
        <v>280</v>
      </c>
      <c r="C79" s="8" t="s">
        <v>281</v>
      </c>
      <c r="D79" s="8" t="s">
        <v>282</v>
      </c>
      <c r="E79" s="8" t="s">
        <v>283</v>
      </c>
      <c r="F79" s="8" t="s">
        <v>140</v>
      </c>
      <c r="G79" s="46">
        <v>157968655.44999999</v>
      </c>
      <c r="H79" s="46">
        <v>158009809.37</v>
      </c>
      <c r="I79" s="46">
        <v>151664842.22999999</v>
      </c>
      <c r="J79" s="46">
        <v>0</v>
      </c>
      <c r="K79" s="46">
        <v>10614025.67</v>
      </c>
      <c r="L79" s="46">
        <v>31266739.57</v>
      </c>
      <c r="M79" s="46">
        <v>63293349.170000002</v>
      </c>
      <c r="N79" s="46">
        <v>0</v>
      </c>
      <c r="O79" s="46">
        <v>0</v>
      </c>
      <c r="P79" s="46">
        <v>3566045.51</v>
      </c>
      <c r="Q79" s="46">
        <v>2242187.5099999998</v>
      </c>
      <c r="R79" s="46">
        <v>315827.23</v>
      </c>
      <c r="S79" s="46">
        <v>25789902.809999999</v>
      </c>
      <c r="T79" s="46">
        <v>9248692.0099999998</v>
      </c>
      <c r="U79" s="46">
        <v>0</v>
      </c>
      <c r="V79" s="46">
        <v>0</v>
      </c>
      <c r="W79" s="46">
        <v>85519133.650000006</v>
      </c>
      <c r="X79" s="46">
        <v>66568276.280000001</v>
      </c>
      <c r="Y79" s="46">
        <v>152087409.93000001</v>
      </c>
      <c r="Z79" s="7">
        <v>2.5478141382336617E-2</v>
      </c>
      <c r="AA79" s="7">
        <v>4.99E-2</v>
      </c>
      <c r="AB79" s="46">
        <v>4271431.8899999997</v>
      </c>
      <c r="AC79" s="46">
        <v>0</v>
      </c>
      <c r="AD79" s="46">
        <v>0</v>
      </c>
      <c r="AE79" s="46">
        <v>48268.9</v>
      </c>
      <c r="AF79" s="46">
        <v>0</v>
      </c>
      <c r="AG79" s="46">
        <f t="shared" si="3"/>
        <v>48268.9</v>
      </c>
      <c r="AH79" s="46">
        <v>2225358.19</v>
      </c>
      <c r="AI79" s="46">
        <v>179256.57</v>
      </c>
      <c r="AJ79" s="46">
        <v>526101.38</v>
      </c>
      <c r="AK79" s="46">
        <v>0</v>
      </c>
      <c r="AL79" s="46">
        <v>308987.11</v>
      </c>
      <c r="AM79" s="46">
        <v>0</v>
      </c>
      <c r="AN79" s="46">
        <v>52226.78</v>
      </c>
      <c r="AO79" s="46">
        <v>9950</v>
      </c>
      <c r="AP79" s="46">
        <v>17484.77</v>
      </c>
      <c r="AQ79" s="46">
        <v>0</v>
      </c>
      <c r="AR79" s="46">
        <v>323516.17</v>
      </c>
      <c r="AS79" s="46">
        <v>18371.240000000002</v>
      </c>
      <c r="AT79" s="46">
        <v>19919.63</v>
      </c>
      <c r="AU79" s="46">
        <v>26875.040000000001</v>
      </c>
      <c r="AV79" s="46">
        <v>73653.8</v>
      </c>
      <c r="AW79" s="46">
        <v>0</v>
      </c>
      <c r="AX79" s="46">
        <v>3919157.7</v>
      </c>
      <c r="AY79" s="25">
        <f t="shared" si="4"/>
        <v>0</v>
      </c>
      <c r="AZ79" s="46">
        <v>710.58</v>
      </c>
      <c r="BA79" s="46">
        <v>190217</v>
      </c>
      <c r="BB79" s="46">
        <v>0</v>
      </c>
      <c r="BC79" s="46">
        <v>564535.64</v>
      </c>
      <c r="BD79" s="46">
        <v>0</v>
      </c>
      <c r="BE79" s="46">
        <v>0</v>
      </c>
      <c r="BF79" s="46">
        <v>0</v>
      </c>
      <c r="BG79" s="26">
        <f t="shared" si="5"/>
        <v>0</v>
      </c>
      <c r="BH79" s="46">
        <v>0</v>
      </c>
      <c r="BI79" s="46">
        <v>12787</v>
      </c>
      <c r="BJ79" s="46">
        <v>6012</v>
      </c>
      <c r="BK79" s="46">
        <v>241</v>
      </c>
      <c r="BL79" s="46">
        <v>0</v>
      </c>
      <c r="BM79" s="46">
        <v>-125</v>
      </c>
      <c r="BN79" s="46">
        <v>-686</v>
      </c>
      <c r="BO79" s="46">
        <v>-658</v>
      </c>
      <c r="BP79" s="46">
        <v>-2506</v>
      </c>
      <c r="BQ79" s="46">
        <v>0</v>
      </c>
      <c r="BR79" s="46">
        <v>0</v>
      </c>
      <c r="BS79" s="46">
        <v>-2005</v>
      </c>
      <c r="BT79" s="46">
        <v>-24</v>
      </c>
      <c r="BU79" s="46">
        <v>13036</v>
      </c>
      <c r="BV79" s="46">
        <v>51</v>
      </c>
      <c r="BW79" s="46">
        <v>857</v>
      </c>
      <c r="BX79" s="46">
        <v>400</v>
      </c>
      <c r="BY79" s="46">
        <v>704</v>
      </c>
      <c r="BZ79" s="46">
        <v>30</v>
      </c>
      <c r="CA79" s="46">
        <v>3</v>
      </c>
      <c r="CB79" s="46">
        <v>156</v>
      </c>
      <c r="CC79" s="46">
        <v>48</v>
      </c>
      <c r="CD79" s="46">
        <v>465</v>
      </c>
      <c r="CE79" s="46">
        <v>31</v>
      </c>
      <c r="CF79" s="46">
        <v>0</v>
      </c>
      <c r="CG79" s="46">
        <v>606</v>
      </c>
      <c r="CH79" s="46">
        <v>134</v>
      </c>
      <c r="CI79" s="46">
        <v>1459</v>
      </c>
      <c r="CJ79" s="46">
        <v>110</v>
      </c>
      <c r="CK79" s="46">
        <v>28</v>
      </c>
    </row>
    <row r="80" spans="1:89" x14ac:dyDescent="0.25">
      <c r="A80" s="8">
        <v>8</v>
      </c>
      <c r="B80" s="8" t="s">
        <v>284</v>
      </c>
      <c r="C80" s="8" t="s">
        <v>165</v>
      </c>
      <c r="D80" s="8" t="s">
        <v>211</v>
      </c>
      <c r="E80" s="8" t="s">
        <v>283</v>
      </c>
      <c r="F80" s="8" t="s">
        <v>113</v>
      </c>
      <c r="G80" s="46">
        <v>49559222.810000002</v>
      </c>
      <c r="H80" s="46">
        <v>49588141.670000002</v>
      </c>
      <c r="I80" s="46">
        <v>48540379.49000001</v>
      </c>
      <c r="J80" s="46">
        <v>0</v>
      </c>
      <c r="K80" s="46">
        <v>2319789.91</v>
      </c>
      <c r="L80" s="46">
        <v>14168082.92</v>
      </c>
      <c r="M80" s="46">
        <v>17535028.059999999</v>
      </c>
      <c r="N80" s="46">
        <v>0</v>
      </c>
      <c r="O80" s="46">
        <v>0</v>
      </c>
      <c r="P80" s="46">
        <v>749260.21</v>
      </c>
      <c r="Q80" s="46">
        <v>28414.45</v>
      </c>
      <c r="R80" s="46">
        <v>0</v>
      </c>
      <c r="S80" s="46">
        <v>6128394.5300000003</v>
      </c>
      <c r="T80" s="46">
        <v>3758300.11</v>
      </c>
      <c r="U80" s="46">
        <v>0</v>
      </c>
      <c r="V80" s="46">
        <v>0</v>
      </c>
      <c r="W80" s="46">
        <v>31411399.350000001</v>
      </c>
      <c r="X80" s="46">
        <v>17592737.850000001</v>
      </c>
      <c r="Y80" s="46">
        <v>49004137.200000003</v>
      </c>
      <c r="Z80" s="7">
        <v>8.627348393201828E-2</v>
      </c>
      <c r="AA80" s="7">
        <v>6.7000000000000004E-2</v>
      </c>
      <c r="AB80" s="46">
        <v>2104568.7400000002</v>
      </c>
      <c r="AC80" s="46">
        <v>0</v>
      </c>
      <c r="AD80" s="46">
        <v>0</v>
      </c>
      <c r="AE80" s="46">
        <v>29295.34</v>
      </c>
      <c r="AF80" s="46">
        <v>0</v>
      </c>
      <c r="AG80" s="46">
        <f t="shared" si="3"/>
        <v>29295.34</v>
      </c>
      <c r="AH80" s="46">
        <v>1135840.6299999999</v>
      </c>
      <c r="AI80" s="46">
        <v>89963.82</v>
      </c>
      <c r="AJ80" s="46">
        <v>313576.11</v>
      </c>
      <c r="AK80" s="46">
        <v>0</v>
      </c>
      <c r="AL80" s="46">
        <v>92683.06</v>
      </c>
      <c r="AM80" s="46">
        <v>3774.27</v>
      </c>
      <c r="AN80" s="46">
        <v>46048</v>
      </c>
      <c r="AO80" s="46">
        <v>9950</v>
      </c>
      <c r="AP80" s="46">
        <v>690</v>
      </c>
      <c r="AQ80" s="46">
        <v>0</v>
      </c>
      <c r="AR80" s="46">
        <v>71579.839999999997</v>
      </c>
      <c r="AS80" s="46">
        <v>7998.32</v>
      </c>
      <c r="AT80" s="46">
        <v>32405</v>
      </c>
      <c r="AU80" s="46">
        <v>22926.62</v>
      </c>
      <c r="AV80" s="46">
        <v>48149.71</v>
      </c>
      <c r="AW80" s="46">
        <v>0</v>
      </c>
      <c r="AX80" s="46">
        <v>1945590.04</v>
      </c>
      <c r="AY80" s="25">
        <f t="shared" si="4"/>
        <v>0</v>
      </c>
      <c r="AZ80" s="46">
        <v>0</v>
      </c>
      <c r="BA80" s="46">
        <v>190217</v>
      </c>
      <c r="BB80" s="46">
        <v>0</v>
      </c>
      <c r="BC80" s="46">
        <v>240946</v>
      </c>
      <c r="BD80" s="46">
        <v>0</v>
      </c>
      <c r="BE80" s="46">
        <v>0</v>
      </c>
      <c r="BF80" s="46">
        <v>0</v>
      </c>
      <c r="BG80" s="26">
        <f t="shared" si="5"/>
        <v>0</v>
      </c>
      <c r="BH80" s="46">
        <v>0</v>
      </c>
      <c r="BI80" s="46">
        <v>7679</v>
      </c>
      <c r="BJ80" s="46">
        <v>3521</v>
      </c>
      <c r="BK80" s="46">
        <v>431</v>
      </c>
      <c r="BL80" s="46">
        <v>-31</v>
      </c>
      <c r="BM80" s="46">
        <v>-38</v>
      </c>
      <c r="BN80" s="46">
        <v>-253</v>
      </c>
      <c r="BO80" s="46">
        <v>-583</v>
      </c>
      <c r="BP80" s="46">
        <v>-1705</v>
      </c>
      <c r="BQ80" s="46">
        <v>6</v>
      </c>
      <c r="BR80" s="46">
        <v>12</v>
      </c>
      <c r="BS80" s="46">
        <v>-770</v>
      </c>
      <c r="BT80" s="46">
        <v>-3</v>
      </c>
      <c r="BU80" s="46">
        <v>8266</v>
      </c>
      <c r="BV80" s="46">
        <v>10</v>
      </c>
      <c r="BW80" s="46">
        <v>218</v>
      </c>
      <c r="BX80" s="46">
        <v>94</v>
      </c>
      <c r="BY80" s="46">
        <v>460</v>
      </c>
      <c r="BZ80" s="46">
        <v>0</v>
      </c>
      <c r="CA80" s="46">
        <v>5</v>
      </c>
      <c r="CB80" s="46">
        <v>49</v>
      </c>
      <c r="CC80" s="46">
        <v>20</v>
      </c>
      <c r="CD80" s="46">
        <v>78</v>
      </c>
      <c r="CE80" s="46">
        <v>120</v>
      </c>
      <c r="CF80" s="46">
        <v>0</v>
      </c>
      <c r="CG80" s="46">
        <v>287</v>
      </c>
      <c r="CH80" s="46">
        <v>88</v>
      </c>
      <c r="CI80" s="46">
        <v>387</v>
      </c>
      <c r="CJ80" s="46">
        <v>695</v>
      </c>
      <c r="CK80" s="46">
        <v>9</v>
      </c>
    </row>
    <row r="81" spans="1:89" x14ac:dyDescent="0.25">
      <c r="A81" s="8">
        <v>8</v>
      </c>
      <c r="B81" s="8" t="s">
        <v>285</v>
      </c>
      <c r="C81" s="8" t="s">
        <v>286</v>
      </c>
      <c r="D81" s="8" t="s">
        <v>287</v>
      </c>
      <c r="E81" s="8" t="s">
        <v>283</v>
      </c>
      <c r="F81" s="8" t="s">
        <v>105</v>
      </c>
      <c r="G81" s="46">
        <v>59298732</v>
      </c>
      <c r="H81" s="46">
        <v>59298732</v>
      </c>
      <c r="I81" s="46">
        <v>57550508</v>
      </c>
      <c r="J81" s="46">
        <v>18264128</v>
      </c>
      <c r="K81" s="46">
        <v>2872682</v>
      </c>
      <c r="L81" s="46">
        <v>12693481</v>
      </c>
      <c r="M81" s="46">
        <v>1171597</v>
      </c>
      <c r="N81" s="46">
        <v>0</v>
      </c>
      <c r="O81" s="46">
        <v>0</v>
      </c>
      <c r="P81" s="46">
        <v>738729</v>
      </c>
      <c r="Q81" s="46">
        <v>0</v>
      </c>
      <c r="R81" s="46">
        <v>0</v>
      </c>
      <c r="S81" s="46">
        <v>15083241</v>
      </c>
      <c r="T81" s="46">
        <v>4184025</v>
      </c>
      <c r="U81" s="46">
        <v>0</v>
      </c>
      <c r="V81" s="46">
        <v>0</v>
      </c>
      <c r="W81" s="46">
        <v>56203465</v>
      </c>
      <c r="X81" s="46">
        <v>1171597</v>
      </c>
      <c r="Y81" s="46">
        <v>57375062</v>
      </c>
      <c r="Z81" s="7">
        <v>7.1130037307739258E-2</v>
      </c>
      <c r="AA81" s="7">
        <v>3.2500000000000001E-2</v>
      </c>
      <c r="AB81" s="46">
        <v>1826572</v>
      </c>
      <c r="AC81" s="46">
        <v>0</v>
      </c>
      <c r="AD81" s="46">
        <v>0</v>
      </c>
      <c r="AE81" s="46">
        <v>0</v>
      </c>
      <c r="AF81" s="46">
        <v>0</v>
      </c>
      <c r="AG81" s="46">
        <f t="shared" si="3"/>
        <v>0</v>
      </c>
      <c r="AH81" s="46">
        <v>796398</v>
      </c>
      <c r="AI81" s="46">
        <v>62852</v>
      </c>
      <c r="AJ81" s="46">
        <v>217107</v>
      </c>
      <c r="AK81" s="46">
        <v>0</v>
      </c>
      <c r="AL81" s="46">
        <v>92627</v>
      </c>
      <c r="AM81" s="46">
        <v>0</v>
      </c>
      <c r="AN81" s="46">
        <v>97735</v>
      </c>
      <c r="AO81" s="46">
        <v>14950</v>
      </c>
      <c r="AP81" s="46">
        <v>69145</v>
      </c>
      <c r="AQ81" s="46">
        <v>0</v>
      </c>
      <c r="AR81" s="46">
        <v>141381</v>
      </c>
      <c r="AS81" s="46">
        <v>15645</v>
      </c>
      <c r="AT81" s="46">
        <v>0</v>
      </c>
      <c r="AU81" s="46">
        <v>0</v>
      </c>
      <c r="AV81" s="46">
        <v>29840</v>
      </c>
      <c r="AW81" s="46">
        <v>0</v>
      </c>
      <c r="AX81" s="46">
        <v>1648523</v>
      </c>
      <c r="AY81" s="25">
        <f t="shared" si="4"/>
        <v>0</v>
      </c>
      <c r="AZ81" s="46">
        <v>0</v>
      </c>
      <c r="BA81" s="46">
        <v>190217</v>
      </c>
      <c r="BB81" s="46">
        <v>0</v>
      </c>
      <c r="BC81" s="46">
        <v>294783</v>
      </c>
      <c r="BD81" s="46">
        <v>0</v>
      </c>
      <c r="BE81" s="46">
        <v>0</v>
      </c>
      <c r="BF81" s="46">
        <v>0</v>
      </c>
      <c r="BG81" s="26">
        <f t="shared" si="5"/>
        <v>0</v>
      </c>
      <c r="BH81" s="46">
        <v>0</v>
      </c>
      <c r="BI81" s="46">
        <v>5790</v>
      </c>
      <c r="BJ81" s="46">
        <v>2904</v>
      </c>
      <c r="BK81" s="46">
        <v>45</v>
      </c>
      <c r="BL81" s="46">
        <v>-1</v>
      </c>
      <c r="BM81" s="46">
        <v>-52</v>
      </c>
      <c r="BN81" s="46">
        <v>-297</v>
      </c>
      <c r="BO81" s="46">
        <v>-481</v>
      </c>
      <c r="BP81" s="46">
        <v>-1186</v>
      </c>
      <c r="BQ81" s="46">
        <v>13</v>
      </c>
      <c r="BR81" s="46">
        <v>-6</v>
      </c>
      <c r="BS81" s="46">
        <v>-944</v>
      </c>
      <c r="BT81" s="46">
        <v>-17</v>
      </c>
      <c r="BU81" s="46">
        <v>5768</v>
      </c>
      <c r="BV81" s="46">
        <v>0</v>
      </c>
      <c r="BW81" s="46">
        <v>655</v>
      </c>
      <c r="BX81" s="46">
        <v>117</v>
      </c>
      <c r="BY81" s="46">
        <v>144</v>
      </c>
      <c r="BZ81" s="46">
        <v>2</v>
      </c>
      <c r="CA81" s="46">
        <v>26</v>
      </c>
      <c r="CB81" s="46">
        <v>8</v>
      </c>
      <c r="CC81" s="46">
        <v>15</v>
      </c>
      <c r="CD81" s="46">
        <v>153</v>
      </c>
      <c r="CE81" s="46">
        <v>121</v>
      </c>
      <c r="CF81" s="46">
        <v>0</v>
      </c>
      <c r="CG81" s="46">
        <v>41</v>
      </c>
      <c r="CH81" s="46">
        <v>72</v>
      </c>
      <c r="CI81" s="46">
        <v>370</v>
      </c>
      <c r="CJ81" s="46">
        <v>897</v>
      </c>
      <c r="CK81" s="46">
        <v>6</v>
      </c>
    </row>
    <row r="82" spans="1:89" x14ac:dyDescent="0.25">
      <c r="A82" s="8">
        <v>8</v>
      </c>
      <c r="B82" s="8" t="s">
        <v>94</v>
      </c>
      <c r="C82" s="8" t="s">
        <v>147</v>
      </c>
      <c r="D82" s="8" t="s">
        <v>288</v>
      </c>
      <c r="E82" s="8" t="s">
        <v>279</v>
      </c>
      <c r="F82" s="8" t="s">
        <v>113</v>
      </c>
      <c r="G82" s="46">
        <v>50053086.5</v>
      </c>
      <c r="H82" s="46">
        <v>50060203.770000003</v>
      </c>
      <c r="I82" s="46">
        <v>49317535.609999999</v>
      </c>
      <c r="J82" s="46">
        <v>11685.68</v>
      </c>
      <c r="K82" s="46">
        <v>3351931.87</v>
      </c>
      <c r="L82" s="46">
        <v>15688631.560000001</v>
      </c>
      <c r="M82" s="46">
        <v>0</v>
      </c>
      <c r="N82" s="46">
        <v>0</v>
      </c>
      <c r="O82" s="46">
        <v>0</v>
      </c>
      <c r="P82" s="46">
        <v>1666282.58</v>
      </c>
      <c r="Q82" s="46">
        <v>0</v>
      </c>
      <c r="R82" s="46">
        <v>0</v>
      </c>
      <c r="S82" s="46">
        <v>20253241.52</v>
      </c>
      <c r="T82" s="46">
        <v>6359774.79</v>
      </c>
      <c r="U82" s="46">
        <v>0</v>
      </c>
      <c r="V82" s="46">
        <v>0</v>
      </c>
      <c r="W82" s="46">
        <v>49366501.590000004</v>
      </c>
      <c r="X82" s="46">
        <v>7624.6</v>
      </c>
      <c r="Y82" s="46">
        <v>49374126.189999998</v>
      </c>
      <c r="Z82" s="7">
        <v>0.12619343400001526</v>
      </c>
      <c r="AA82" s="7">
        <v>3.0300000000000001E-2</v>
      </c>
      <c r="AB82" s="46">
        <v>1493453.93</v>
      </c>
      <c r="AC82" s="46">
        <v>0</v>
      </c>
      <c r="AD82" s="46">
        <v>0</v>
      </c>
      <c r="AE82" s="46">
        <v>7624.6</v>
      </c>
      <c r="AF82" s="46">
        <v>67.72</v>
      </c>
      <c r="AG82" s="46">
        <f t="shared" si="3"/>
        <v>7692.3200000000006</v>
      </c>
      <c r="AH82" s="46">
        <v>717229.03</v>
      </c>
      <c r="AI82" s="46">
        <v>57207.71</v>
      </c>
      <c r="AJ82" s="46">
        <v>205996.51</v>
      </c>
      <c r="AK82" s="46">
        <v>25746.5</v>
      </c>
      <c r="AL82" s="46">
        <v>85728.12</v>
      </c>
      <c r="AM82" s="46">
        <v>20604</v>
      </c>
      <c r="AN82" s="46">
        <v>54762.82</v>
      </c>
      <c r="AO82" s="46">
        <v>9950</v>
      </c>
      <c r="AP82" s="46">
        <v>0</v>
      </c>
      <c r="AQ82" s="46">
        <v>0</v>
      </c>
      <c r="AR82" s="46">
        <v>49014.93</v>
      </c>
      <c r="AS82" s="46">
        <v>12595.48</v>
      </c>
      <c r="AT82" s="46">
        <v>0</v>
      </c>
      <c r="AU82" s="46">
        <v>990.48</v>
      </c>
      <c r="AV82" s="46">
        <v>19230.2</v>
      </c>
      <c r="AW82" s="46">
        <v>74897</v>
      </c>
      <c r="AX82" s="46">
        <v>1341031.24</v>
      </c>
      <c r="AY82" s="25">
        <f t="shared" si="4"/>
        <v>5.5850302189828178E-2</v>
      </c>
      <c r="AZ82" s="46">
        <v>0</v>
      </c>
      <c r="BA82" s="46">
        <v>190217</v>
      </c>
      <c r="BB82" s="46">
        <v>0</v>
      </c>
      <c r="BC82" s="46">
        <v>268849</v>
      </c>
      <c r="BD82" s="46">
        <v>0</v>
      </c>
      <c r="BE82" s="46">
        <v>0</v>
      </c>
      <c r="BF82" s="46">
        <v>0</v>
      </c>
      <c r="BG82" s="26">
        <f t="shared" si="5"/>
        <v>0</v>
      </c>
      <c r="BH82" s="46">
        <v>0</v>
      </c>
      <c r="BI82" s="46">
        <v>8363</v>
      </c>
      <c r="BJ82" s="46">
        <v>3007</v>
      </c>
      <c r="BK82" s="46">
        <v>19</v>
      </c>
      <c r="BL82" s="46">
        <v>0</v>
      </c>
      <c r="BM82" s="46">
        <v>-70</v>
      </c>
      <c r="BN82" s="46">
        <v>-417</v>
      </c>
      <c r="BO82" s="46">
        <v>-198</v>
      </c>
      <c r="BP82" s="46">
        <v>-976</v>
      </c>
      <c r="BQ82" s="46">
        <v>10</v>
      </c>
      <c r="BR82" s="46">
        <v>159</v>
      </c>
      <c r="BS82" s="46">
        <v>-1282</v>
      </c>
      <c r="BT82" s="46">
        <v>-32</v>
      </c>
      <c r="BU82" s="46">
        <v>8583</v>
      </c>
      <c r="BV82" s="46">
        <v>46</v>
      </c>
      <c r="BW82" s="46">
        <v>927</v>
      </c>
      <c r="BX82" s="46">
        <v>149</v>
      </c>
      <c r="BY82" s="46">
        <v>165</v>
      </c>
      <c r="BZ82" s="46">
        <v>5</v>
      </c>
      <c r="CA82" s="46">
        <v>34</v>
      </c>
      <c r="CB82" s="46">
        <v>8</v>
      </c>
      <c r="CC82" s="46">
        <v>18</v>
      </c>
      <c r="CD82" s="46">
        <v>124</v>
      </c>
      <c r="CE82" s="46">
        <v>246</v>
      </c>
      <c r="CF82" s="46">
        <v>19</v>
      </c>
      <c r="CG82" s="46">
        <v>34</v>
      </c>
      <c r="CH82" s="46">
        <v>52</v>
      </c>
      <c r="CI82" s="46">
        <v>203</v>
      </c>
      <c r="CJ82" s="46">
        <v>610</v>
      </c>
      <c r="CK82" s="46">
        <v>66</v>
      </c>
    </row>
    <row r="83" spans="1:89" x14ac:dyDescent="0.25">
      <c r="A83" s="8">
        <v>8</v>
      </c>
      <c r="B83" s="8" t="s">
        <v>289</v>
      </c>
      <c r="C83" s="8" t="s">
        <v>115</v>
      </c>
      <c r="D83" s="8" t="s">
        <v>290</v>
      </c>
      <c r="E83" s="8" t="s">
        <v>283</v>
      </c>
      <c r="F83" s="8" t="s">
        <v>113</v>
      </c>
      <c r="G83" s="46">
        <v>96320551.140000001</v>
      </c>
      <c r="H83" s="46">
        <v>96337781.25</v>
      </c>
      <c r="I83" s="46">
        <v>93796454.479999989</v>
      </c>
      <c r="J83" s="46">
        <v>0</v>
      </c>
      <c r="K83" s="46">
        <v>6616128.5999999996</v>
      </c>
      <c r="L83" s="46">
        <v>20635682.52</v>
      </c>
      <c r="M83" s="46">
        <v>41749006.509999998</v>
      </c>
      <c r="N83" s="46">
        <v>0</v>
      </c>
      <c r="O83" s="46">
        <v>0</v>
      </c>
      <c r="P83" s="46">
        <v>2460707.08</v>
      </c>
      <c r="Q83" s="46">
        <v>618081.26</v>
      </c>
      <c r="R83" s="46">
        <v>0</v>
      </c>
      <c r="S83" s="46">
        <v>9839474.0999999996</v>
      </c>
      <c r="T83" s="46">
        <v>5699503.7599999998</v>
      </c>
      <c r="U83" s="46">
        <v>0</v>
      </c>
      <c r="V83" s="46">
        <v>0</v>
      </c>
      <c r="W83" s="46">
        <v>51830394.409999996</v>
      </c>
      <c r="X83" s="46">
        <v>42389177.219999999</v>
      </c>
      <c r="Y83" s="46">
        <v>94219571.629999995</v>
      </c>
      <c r="Z83" s="7">
        <v>8.3246834576129913E-2</v>
      </c>
      <c r="AA83" s="7">
        <v>0.06</v>
      </c>
      <c r="AB83" s="46">
        <v>3109844.5</v>
      </c>
      <c r="AC83" s="46">
        <v>0</v>
      </c>
      <c r="AD83" s="46">
        <v>0</v>
      </c>
      <c r="AE83" s="46">
        <v>22089.45</v>
      </c>
      <c r="AF83" s="46">
        <v>0</v>
      </c>
      <c r="AG83" s="46">
        <f t="shared" si="3"/>
        <v>22089.45</v>
      </c>
      <c r="AH83" s="46">
        <v>1595658.06</v>
      </c>
      <c r="AI83" s="46">
        <v>126216.52</v>
      </c>
      <c r="AJ83" s="46">
        <v>549129.87</v>
      </c>
      <c r="AK83" s="46">
        <v>0</v>
      </c>
      <c r="AL83" s="46">
        <v>285855.68</v>
      </c>
      <c r="AM83" s="46">
        <v>0</v>
      </c>
      <c r="AN83" s="46">
        <v>63297.74</v>
      </c>
      <c r="AO83" s="46">
        <v>9950</v>
      </c>
      <c r="AP83" s="46">
        <v>0</v>
      </c>
      <c r="AQ83" s="46">
        <v>0</v>
      </c>
      <c r="AR83" s="46">
        <v>93508.52</v>
      </c>
      <c r="AS83" s="46">
        <v>34620.81</v>
      </c>
      <c r="AT83" s="46">
        <v>3292.5</v>
      </c>
      <c r="AU83" s="46">
        <v>12060.41</v>
      </c>
      <c r="AV83" s="46">
        <v>77071.7</v>
      </c>
      <c r="AW83" s="46">
        <v>142407.43</v>
      </c>
      <c r="AX83" s="46">
        <v>2984688.35</v>
      </c>
      <c r="AY83" s="25">
        <f t="shared" si="4"/>
        <v>4.7712663199827879E-2</v>
      </c>
      <c r="AZ83" s="46">
        <v>0</v>
      </c>
      <c r="BA83" s="46">
        <v>190217</v>
      </c>
      <c r="BB83" s="46">
        <v>0</v>
      </c>
      <c r="BC83" s="46">
        <v>439590.16</v>
      </c>
      <c r="BD83" s="46">
        <v>0</v>
      </c>
      <c r="BE83" s="46">
        <v>0</v>
      </c>
      <c r="BF83" s="46">
        <v>0</v>
      </c>
      <c r="BG83" s="26">
        <f t="shared" si="5"/>
        <v>0</v>
      </c>
      <c r="BH83" s="46">
        <v>0</v>
      </c>
      <c r="BI83" s="46">
        <v>13131</v>
      </c>
      <c r="BJ83" s="46">
        <v>5374</v>
      </c>
      <c r="BK83" s="46">
        <v>14</v>
      </c>
      <c r="BL83" s="46">
        <v>-94</v>
      </c>
      <c r="BM83" s="46">
        <v>-60</v>
      </c>
      <c r="BN83" s="46">
        <v>-282</v>
      </c>
      <c r="BO83" s="46">
        <v>-1508</v>
      </c>
      <c r="BP83" s="46">
        <v>-2543</v>
      </c>
      <c r="BQ83" s="46">
        <v>0</v>
      </c>
      <c r="BR83" s="46">
        <v>11</v>
      </c>
      <c r="BS83" s="46">
        <v>-1551</v>
      </c>
      <c r="BT83" s="46">
        <v>-1</v>
      </c>
      <c r="BU83" s="46">
        <v>12491</v>
      </c>
      <c r="BV83" s="46">
        <v>202</v>
      </c>
      <c r="BW83" s="46">
        <v>465</v>
      </c>
      <c r="BX83" s="46">
        <v>221</v>
      </c>
      <c r="BY83" s="46">
        <v>875</v>
      </c>
      <c r="BZ83" s="46">
        <v>7</v>
      </c>
      <c r="CA83" s="46">
        <v>16</v>
      </c>
      <c r="CB83" s="46">
        <v>1</v>
      </c>
      <c r="CC83" s="46">
        <v>7</v>
      </c>
      <c r="CD83" s="46">
        <v>99</v>
      </c>
      <c r="CE83" s="46">
        <v>183</v>
      </c>
      <c r="CF83" s="46">
        <v>0</v>
      </c>
      <c r="CG83" s="46">
        <v>58</v>
      </c>
      <c r="CH83" s="46">
        <v>64</v>
      </c>
      <c r="CI83" s="46">
        <v>754</v>
      </c>
      <c r="CJ83" s="46">
        <v>1689</v>
      </c>
      <c r="CK83" s="46">
        <v>28</v>
      </c>
    </row>
    <row r="84" spans="1:89" x14ac:dyDescent="0.25">
      <c r="A84" s="8">
        <v>8</v>
      </c>
      <c r="B84" s="8" t="s">
        <v>291</v>
      </c>
      <c r="C84" s="8" t="s">
        <v>292</v>
      </c>
      <c r="D84" s="8" t="s">
        <v>293</v>
      </c>
      <c r="E84" s="8" t="s">
        <v>283</v>
      </c>
      <c r="F84" s="8" t="s">
        <v>105</v>
      </c>
      <c r="G84" s="46">
        <v>93496598.670000002</v>
      </c>
      <c r="H84" s="46">
        <v>93575064.849999994</v>
      </c>
      <c r="I84" s="46">
        <v>91686970.280000001</v>
      </c>
      <c r="J84" s="46">
        <v>24162459.329999998</v>
      </c>
      <c r="K84" s="46">
        <v>3103309.08</v>
      </c>
      <c r="L84" s="46">
        <v>22007825.890000001</v>
      </c>
      <c r="M84" s="46">
        <v>12736493.640000001</v>
      </c>
      <c r="N84" s="46">
        <v>0</v>
      </c>
      <c r="O84" s="46">
        <v>270426.46999999997</v>
      </c>
      <c r="P84" s="46">
        <v>1386309.98</v>
      </c>
      <c r="Q84" s="46">
        <v>76961.149999999994</v>
      </c>
      <c r="R84" s="46">
        <v>0</v>
      </c>
      <c r="S84" s="46">
        <v>15730189.92</v>
      </c>
      <c r="T84" s="46">
        <v>7716526.54</v>
      </c>
      <c r="U84" s="46">
        <v>0</v>
      </c>
      <c r="V84" s="46">
        <v>0</v>
      </c>
      <c r="W84" s="46">
        <v>77677206.189999998</v>
      </c>
      <c r="X84" s="46">
        <v>12891920.970000001</v>
      </c>
      <c r="Y84" s="46">
        <v>90569127.159999996</v>
      </c>
      <c r="Z84" s="7">
        <v>3.0943173915147781E-2</v>
      </c>
      <c r="AA84" s="7">
        <v>0.03</v>
      </c>
      <c r="AB84" s="46">
        <v>2329532.5699999998</v>
      </c>
      <c r="AC84" s="46">
        <v>0</v>
      </c>
      <c r="AD84" s="46">
        <v>0</v>
      </c>
      <c r="AE84" s="46">
        <v>78466.179999999993</v>
      </c>
      <c r="AF84" s="46">
        <v>615.12</v>
      </c>
      <c r="AG84" s="46">
        <f t="shared" si="3"/>
        <v>79081.299999999988</v>
      </c>
      <c r="AH84" s="46">
        <v>1232675.1299999999</v>
      </c>
      <c r="AI84" s="46">
        <v>99944.8</v>
      </c>
      <c r="AJ84" s="46">
        <v>253675.21</v>
      </c>
      <c r="AK84" s="46">
        <v>12671.4</v>
      </c>
      <c r="AL84" s="46">
        <v>157772.94</v>
      </c>
      <c r="AM84" s="46">
        <v>0</v>
      </c>
      <c r="AN84" s="46">
        <v>51200</v>
      </c>
      <c r="AO84" s="46">
        <v>9950</v>
      </c>
      <c r="AP84" s="46">
        <v>3429</v>
      </c>
      <c r="AQ84" s="46">
        <v>0</v>
      </c>
      <c r="AR84" s="59">
        <f>10106.95+30000+47482.86</f>
        <v>87589.81</v>
      </c>
      <c r="AS84" s="46">
        <v>9113.51</v>
      </c>
      <c r="AT84" s="46">
        <v>7527.46</v>
      </c>
      <c r="AU84" s="46">
        <v>26560.880000000001</v>
      </c>
      <c r="AV84" s="46">
        <v>17501.25</v>
      </c>
      <c r="AW84" s="46">
        <v>0</v>
      </c>
      <c r="AX84" s="46">
        <v>2099622.9300000002</v>
      </c>
      <c r="AY84" s="25">
        <f t="shared" si="4"/>
        <v>0</v>
      </c>
      <c r="AZ84" s="46">
        <v>0</v>
      </c>
      <c r="BA84" s="46">
        <v>190216.92</v>
      </c>
      <c r="BB84" s="46">
        <v>0</v>
      </c>
      <c r="BC84" s="59">
        <v>450415.62</v>
      </c>
      <c r="BD84" s="46">
        <v>0</v>
      </c>
      <c r="BE84" s="46">
        <v>0</v>
      </c>
      <c r="BF84" s="46">
        <v>0</v>
      </c>
      <c r="BG84" s="26">
        <f t="shared" si="5"/>
        <v>0</v>
      </c>
      <c r="BH84" s="46">
        <v>0</v>
      </c>
      <c r="BI84" s="46">
        <v>9655</v>
      </c>
      <c r="BJ84" s="46">
        <v>4217</v>
      </c>
      <c r="BK84" s="46">
        <v>124</v>
      </c>
      <c r="BL84" s="46">
        <v>-164</v>
      </c>
      <c r="BM84" s="46">
        <v>-64</v>
      </c>
      <c r="BN84" s="46">
        <v>-512</v>
      </c>
      <c r="BO84" s="46">
        <v>-254</v>
      </c>
      <c r="BP84" s="46">
        <v>-1386</v>
      </c>
      <c r="BQ84" s="46">
        <v>0</v>
      </c>
      <c r="BR84" s="46">
        <v>-115</v>
      </c>
      <c r="BS84" s="46">
        <v>-1220</v>
      </c>
      <c r="BT84" s="46">
        <v>-8</v>
      </c>
      <c r="BU84" s="46">
        <v>10273</v>
      </c>
      <c r="BV84" s="46">
        <v>102</v>
      </c>
      <c r="BW84" s="46">
        <v>1047</v>
      </c>
      <c r="BX84" s="46">
        <v>47</v>
      </c>
      <c r="BY84" s="46">
        <v>59</v>
      </c>
      <c r="BZ84" s="46">
        <v>2</v>
      </c>
      <c r="CA84" s="46">
        <v>65</v>
      </c>
      <c r="CB84" s="46">
        <v>20</v>
      </c>
      <c r="CC84" s="46">
        <v>47</v>
      </c>
      <c r="CD84" s="46">
        <v>171</v>
      </c>
      <c r="CE84" s="46">
        <v>262</v>
      </c>
      <c r="CF84" s="46">
        <v>12</v>
      </c>
      <c r="CG84" s="46">
        <v>113</v>
      </c>
      <c r="CH84" s="46">
        <v>120</v>
      </c>
      <c r="CI84" s="46">
        <v>421</v>
      </c>
      <c r="CJ84" s="46">
        <v>701</v>
      </c>
      <c r="CK84" s="46">
        <v>31</v>
      </c>
    </row>
    <row r="85" spans="1:89" x14ac:dyDescent="0.25">
      <c r="A85" s="8">
        <v>9</v>
      </c>
      <c r="B85" s="8" t="s">
        <v>294</v>
      </c>
      <c r="C85" s="8" t="s">
        <v>158</v>
      </c>
      <c r="D85" s="8" t="s">
        <v>295</v>
      </c>
      <c r="E85" s="8" t="s">
        <v>296</v>
      </c>
      <c r="F85" s="8" t="s">
        <v>105</v>
      </c>
      <c r="G85" s="46">
        <v>41866047.689999998</v>
      </c>
      <c r="H85" s="46">
        <v>41908593.640000001</v>
      </c>
      <c r="I85" s="46">
        <v>41021723.619999997</v>
      </c>
      <c r="J85" s="46">
        <v>20825385.940000001</v>
      </c>
      <c r="K85" s="46">
        <v>1561713.16</v>
      </c>
      <c r="L85" s="46">
        <v>6213064.0899999999</v>
      </c>
      <c r="M85" s="46">
        <v>0</v>
      </c>
      <c r="N85" s="46">
        <v>0</v>
      </c>
      <c r="O85" s="46">
        <v>38707.71</v>
      </c>
      <c r="P85" s="46">
        <v>916089.55</v>
      </c>
      <c r="Q85" s="46">
        <v>0</v>
      </c>
      <c r="R85" s="46">
        <v>0</v>
      </c>
      <c r="S85" s="46">
        <v>5297668.7</v>
      </c>
      <c r="T85" s="46">
        <v>3764571.75</v>
      </c>
      <c r="U85" s="46">
        <v>6397.19</v>
      </c>
      <c r="V85" s="46">
        <v>0</v>
      </c>
      <c r="W85" s="46">
        <v>40499172.039999999</v>
      </c>
      <c r="X85" s="46">
        <v>33287.050000000003</v>
      </c>
      <c r="Y85" s="46">
        <v>40532459.090000004</v>
      </c>
      <c r="Z85" s="7">
        <v>0.14239175617694855</v>
      </c>
      <c r="AA85" s="7">
        <v>4.4400000000000002E-2</v>
      </c>
      <c r="AB85" s="46">
        <v>1798601.76</v>
      </c>
      <c r="AC85" s="46">
        <v>0</v>
      </c>
      <c r="AD85" s="46">
        <v>0</v>
      </c>
      <c r="AE85" s="46">
        <v>195.47</v>
      </c>
      <c r="AF85" s="46">
        <v>523.16999999999996</v>
      </c>
      <c r="AG85" s="46">
        <f t="shared" si="3"/>
        <v>718.64</v>
      </c>
      <c r="AH85" s="46">
        <v>770492.98</v>
      </c>
      <c r="AI85" s="46">
        <v>61336.04</v>
      </c>
      <c r="AJ85" s="46">
        <v>208400.58</v>
      </c>
      <c r="AK85" s="46">
        <v>0</v>
      </c>
      <c r="AL85" s="46">
        <v>46805.82</v>
      </c>
      <c r="AM85" s="46">
        <v>2547.6999999999998</v>
      </c>
      <c r="AN85" s="46">
        <v>55170.720000000001</v>
      </c>
      <c r="AO85" s="46">
        <v>8790</v>
      </c>
      <c r="AP85" s="46">
        <v>11781.72</v>
      </c>
      <c r="AQ85" s="46">
        <v>0</v>
      </c>
      <c r="AR85" s="59">
        <f xml:space="preserve"> 3513.92+35782.34+41422.21</f>
        <v>80718.47</v>
      </c>
      <c r="AS85" s="46">
        <v>21581.32</v>
      </c>
      <c r="AT85" s="46">
        <v>13731.34</v>
      </c>
      <c r="AU85" s="46">
        <v>667.8</v>
      </c>
      <c r="AV85" s="46">
        <v>33411.4</v>
      </c>
      <c r="AW85" s="46">
        <v>0</v>
      </c>
      <c r="AX85" s="46">
        <v>1452417.75</v>
      </c>
      <c r="AY85" s="25">
        <f t="shared" si="4"/>
        <v>0</v>
      </c>
      <c r="AZ85" s="48">
        <v>0</v>
      </c>
      <c r="BA85" s="48">
        <v>190216.95999999999</v>
      </c>
      <c r="BB85" s="48">
        <v>0</v>
      </c>
      <c r="BC85" s="48">
        <v>223699.14</v>
      </c>
      <c r="BD85" s="48">
        <v>0</v>
      </c>
      <c r="BE85" s="48">
        <v>0</v>
      </c>
      <c r="BF85" s="48">
        <v>0</v>
      </c>
      <c r="BG85" s="26">
        <f t="shared" si="5"/>
        <v>0</v>
      </c>
      <c r="BH85" s="48">
        <v>0</v>
      </c>
      <c r="BI85" s="48">
        <v>4156</v>
      </c>
      <c r="BJ85" s="48">
        <v>1690</v>
      </c>
      <c r="BK85" s="48">
        <v>29</v>
      </c>
      <c r="BL85" s="48">
        <v>-34</v>
      </c>
      <c r="BM85" s="48">
        <v>-75</v>
      </c>
      <c r="BN85" s="48">
        <v>-356</v>
      </c>
      <c r="BO85" s="48">
        <v>-121</v>
      </c>
      <c r="BP85" s="48">
        <v>-517</v>
      </c>
      <c r="BQ85" s="48">
        <v>3</v>
      </c>
      <c r="BR85" s="48">
        <v>-4</v>
      </c>
      <c r="BS85" s="48">
        <v>-482</v>
      </c>
      <c r="BT85" s="48">
        <v>-20</v>
      </c>
      <c r="BU85" s="48">
        <v>4269</v>
      </c>
      <c r="BV85" s="48">
        <v>26</v>
      </c>
      <c r="BW85" s="48">
        <v>114</v>
      </c>
      <c r="BX85" s="48">
        <v>72</v>
      </c>
      <c r="BY85" s="48">
        <v>287</v>
      </c>
      <c r="BZ85" s="48">
        <v>5</v>
      </c>
      <c r="CA85" s="48">
        <v>8</v>
      </c>
      <c r="CB85" s="48">
        <v>3</v>
      </c>
      <c r="CC85" s="48">
        <v>7</v>
      </c>
      <c r="CD85" s="48">
        <v>80</v>
      </c>
      <c r="CE85" s="48">
        <v>268</v>
      </c>
      <c r="CF85" s="48">
        <v>2</v>
      </c>
      <c r="CG85" s="48">
        <v>2</v>
      </c>
      <c r="CH85" s="48">
        <v>13</v>
      </c>
      <c r="CI85" s="48">
        <v>68</v>
      </c>
      <c r="CJ85" s="48">
        <v>446</v>
      </c>
      <c r="CK85" s="48">
        <v>10</v>
      </c>
    </row>
    <row r="86" spans="1:89" x14ac:dyDescent="0.25">
      <c r="A86" s="8">
        <v>9</v>
      </c>
      <c r="B86" s="8" t="s">
        <v>297</v>
      </c>
      <c r="C86" s="8" t="s">
        <v>298</v>
      </c>
      <c r="D86" s="8" t="s">
        <v>299</v>
      </c>
      <c r="E86" s="8" t="s">
        <v>300</v>
      </c>
      <c r="F86" s="8" t="s">
        <v>120</v>
      </c>
      <c r="G86" s="46">
        <v>46825582.869999997</v>
      </c>
      <c r="H86" s="46">
        <v>46825582.869999997</v>
      </c>
      <c r="I86" s="46">
        <v>45139033.25999999</v>
      </c>
      <c r="J86" s="46">
        <v>4224239.9000000004</v>
      </c>
      <c r="K86" s="46">
        <v>4506610.42</v>
      </c>
      <c r="L86" s="46">
        <v>16899771.780000001</v>
      </c>
      <c r="M86" s="46">
        <v>0</v>
      </c>
      <c r="N86" s="46">
        <v>0</v>
      </c>
      <c r="O86" s="46">
        <v>55724.24</v>
      </c>
      <c r="P86" s="46">
        <v>2117737.1800000002</v>
      </c>
      <c r="Q86" s="46">
        <v>0</v>
      </c>
      <c r="R86" s="46">
        <v>0</v>
      </c>
      <c r="S86" s="46">
        <v>11127922.140000001</v>
      </c>
      <c r="T86" s="46">
        <v>4505566.58</v>
      </c>
      <c r="U86" s="46">
        <v>0</v>
      </c>
      <c r="V86" s="46">
        <v>8912.73</v>
      </c>
      <c r="W86" s="46">
        <v>45435406.939999998</v>
      </c>
      <c r="X86" s="46">
        <v>9046.73</v>
      </c>
      <c r="Y86" s="46">
        <v>45444453.670000002</v>
      </c>
      <c r="Z86" s="7">
        <v>6.7908346652984619E-2</v>
      </c>
      <c r="AA86" s="7">
        <v>4.3999999999999997E-2</v>
      </c>
      <c r="AB86" s="46">
        <v>1997834.7</v>
      </c>
      <c r="AC86" s="46">
        <v>0</v>
      </c>
      <c r="AD86" s="46">
        <v>0</v>
      </c>
      <c r="AE86" s="46">
        <v>0</v>
      </c>
      <c r="AF86" s="46">
        <v>494.11</v>
      </c>
      <c r="AG86" s="46">
        <f t="shared" si="3"/>
        <v>494.11</v>
      </c>
      <c r="AH86" s="46">
        <v>934165.99</v>
      </c>
      <c r="AI86" s="46">
        <v>76291.679999999993</v>
      </c>
      <c r="AJ86" s="46">
        <v>199879.66</v>
      </c>
      <c r="AK86" s="46">
        <v>19034.310000000001</v>
      </c>
      <c r="AL86" s="46">
        <v>136675.79</v>
      </c>
      <c r="AM86" s="46">
        <v>7799.62</v>
      </c>
      <c r="AN86" s="46">
        <v>62056.89</v>
      </c>
      <c r="AO86" s="46">
        <v>9800</v>
      </c>
      <c r="AP86" s="46">
        <v>1155</v>
      </c>
      <c r="AQ86" s="46">
        <v>16907.7</v>
      </c>
      <c r="AR86" s="46">
        <v>63853.77</v>
      </c>
      <c r="AS86" s="46">
        <v>26434.799999999999</v>
      </c>
      <c r="AT86" s="46">
        <v>36722.79</v>
      </c>
      <c r="AU86" s="46">
        <v>13243.78</v>
      </c>
      <c r="AV86" s="46">
        <v>31819.759999999998</v>
      </c>
      <c r="AW86" s="46">
        <v>0</v>
      </c>
      <c r="AX86" s="46">
        <v>1826027.39</v>
      </c>
      <c r="AY86" s="25">
        <f t="shared" si="4"/>
        <v>0</v>
      </c>
      <c r="AZ86" s="46">
        <v>0</v>
      </c>
      <c r="BA86" s="46">
        <v>190216.95999999999</v>
      </c>
      <c r="BB86" s="46">
        <v>0</v>
      </c>
      <c r="BC86" s="46">
        <v>287956.47999999998</v>
      </c>
      <c r="BD86" s="46">
        <v>0</v>
      </c>
      <c r="BE86" s="46">
        <v>0</v>
      </c>
      <c r="BF86" s="46">
        <v>0</v>
      </c>
      <c r="BG86" s="26">
        <f t="shared" si="5"/>
        <v>0</v>
      </c>
      <c r="BH86" s="46">
        <v>0</v>
      </c>
      <c r="BI86" s="46">
        <v>6710</v>
      </c>
      <c r="BJ86" s="46">
        <v>2477</v>
      </c>
      <c r="BK86" s="46">
        <v>17</v>
      </c>
      <c r="BL86" s="46">
        <v>-7</v>
      </c>
      <c r="BM86" s="46">
        <v>-80</v>
      </c>
      <c r="BN86" s="46">
        <v>-214</v>
      </c>
      <c r="BO86" s="46">
        <v>-182</v>
      </c>
      <c r="BP86" s="46">
        <v>-793</v>
      </c>
      <c r="BQ86" s="46">
        <v>0</v>
      </c>
      <c r="BR86" s="46">
        <v>34</v>
      </c>
      <c r="BS86" s="46">
        <v>-1086</v>
      </c>
      <c r="BT86" s="46">
        <v>-2</v>
      </c>
      <c r="BU86" s="46">
        <v>6874</v>
      </c>
      <c r="BV86" s="46">
        <v>0</v>
      </c>
      <c r="BW86" s="46">
        <v>278</v>
      </c>
      <c r="BX86" s="46">
        <v>114</v>
      </c>
      <c r="BY86" s="46">
        <v>682</v>
      </c>
      <c r="BZ86" s="46">
        <v>13</v>
      </c>
      <c r="CA86" s="46">
        <v>5</v>
      </c>
      <c r="CB86" s="46">
        <v>1</v>
      </c>
      <c r="CC86" s="46">
        <v>3</v>
      </c>
      <c r="CD86" s="46">
        <v>49</v>
      </c>
      <c r="CE86" s="46">
        <v>160</v>
      </c>
      <c r="CF86" s="46">
        <v>0</v>
      </c>
      <c r="CG86" s="46">
        <v>14</v>
      </c>
      <c r="CH86" s="46">
        <v>19</v>
      </c>
      <c r="CI86" s="46">
        <v>131</v>
      </c>
      <c r="CJ86" s="46">
        <v>617</v>
      </c>
      <c r="CK86" s="46">
        <v>4</v>
      </c>
    </row>
    <row r="87" spans="1:89" x14ac:dyDescent="0.25">
      <c r="A87" s="8">
        <v>9</v>
      </c>
      <c r="B87" s="8" t="s">
        <v>301</v>
      </c>
      <c r="C87" s="8" t="s">
        <v>302</v>
      </c>
      <c r="D87" s="8" t="s">
        <v>303</v>
      </c>
      <c r="E87" s="8" t="s">
        <v>296</v>
      </c>
      <c r="F87" s="8" t="s">
        <v>105</v>
      </c>
      <c r="G87" s="46">
        <v>60066209.109999999</v>
      </c>
      <c r="H87" s="46">
        <v>60066500.729999997</v>
      </c>
      <c r="I87" s="46">
        <f xml:space="preserve"> 60066209.11- 2619447.45</f>
        <v>57446761.659999996</v>
      </c>
      <c r="J87" s="46">
        <v>29676935.59</v>
      </c>
      <c r="K87" s="46">
        <v>3870916.07</v>
      </c>
      <c r="L87" s="46">
        <v>5141717.45</v>
      </c>
      <c r="M87" s="46">
        <v>0</v>
      </c>
      <c r="N87" s="46">
        <v>0</v>
      </c>
      <c r="O87" s="46">
        <v>0</v>
      </c>
      <c r="P87" s="46">
        <v>1428195.94</v>
      </c>
      <c r="Q87" s="46">
        <v>0</v>
      </c>
      <c r="R87" s="46">
        <v>0</v>
      </c>
      <c r="S87" s="46">
        <v>10467233.43</v>
      </c>
      <c r="T87" s="46">
        <v>4937469</v>
      </c>
      <c r="U87" s="46">
        <v>29800</v>
      </c>
      <c r="V87" s="46">
        <v>0</v>
      </c>
      <c r="W87" s="46">
        <v>58266378.549999997</v>
      </c>
      <c r="X87" s="46">
        <v>482253.31</v>
      </c>
      <c r="Y87" s="46">
        <v>58748631.859999999</v>
      </c>
      <c r="Z87" s="7">
        <v>0.10801994800567627</v>
      </c>
      <c r="AA87" s="7">
        <v>4.7100000000000003E-2</v>
      </c>
      <c r="AB87" s="46">
        <v>2743911.07</v>
      </c>
      <c r="AC87" s="46">
        <v>0</v>
      </c>
      <c r="AD87" s="46">
        <v>0</v>
      </c>
      <c r="AE87" s="46">
        <v>291.62</v>
      </c>
      <c r="AF87" s="46">
        <v>553.75</v>
      </c>
      <c r="AG87" s="46">
        <f t="shared" si="3"/>
        <v>845.37</v>
      </c>
      <c r="AH87" s="46">
        <v>1486290.7</v>
      </c>
      <c r="AI87" s="46">
        <v>124996.51</v>
      </c>
      <c r="AJ87" s="46">
        <v>400507.75</v>
      </c>
      <c r="AK87" s="46">
        <v>0</v>
      </c>
      <c r="AL87" s="46">
        <v>243202.25</v>
      </c>
      <c r="AM87" s="46">
        <v>4469.41</v>
      </c>
      <c r="AN87" s="46">
        <v>68334.89</v>
      </c>
      <c r="AO87" s="46">
        <v>8790</v>
      </c>
      <c r="AP87" s="46">
        <v>15966.95</v>
      </c>
      <c r="AQ87" s="46">
        <v>0</v>
      </c>
      <c r="AR87" s="46">
        <v>128975.97</v>
      </c>
      <c r="AS87" s="46">
        <v>37975.07</v>
      </c>
      <c r="AT87" s="46">
        <v>0</v>
      </c>
      <c r="AU87" s="46">
        <v>1513.23</v>
      </c>
      <c r="AV87" s="46">
        <v>21905.84</v>
      </c>
      <c r="AW87" s="46">
        <v>0</v>
      </c>
      <c r="AX87" s="46">
        <v>2656441.6800000002</v>
      </c>
      <c r="AY87" s="25">
        <f t="shared" si="4"/>
        <v>0</v>
      </c>
      <c r="AZ87" s="46">
        <v>0</v>
      </c>
      <c r="BA87" s="46">
        <v>190217</v>
      </c>
      <c r="BB87" s="46">
        <v>0</v>
      </c>
      <c r="BC87" s="46">
        <v>179848.19</v>
      </c>
      <c r="BD87" s="46">
        <v>0</v>
      </c>
      <c r="BE87" s="46">
        <v>0</v>
      </c>
      <c r="BF87" s="46">
        <v>0</v>
      </c>
      <c r="BG87" s="26">
        <f t="shared" si="5"/>
        <v>0</v>
      </c>
      <c r="BH87" s="46">
        <v>0</v>
      </c>
      <c r="BI87" s="46">
        <v>4920</v>
      </c>
      <c r="BJ87" s="46">
        <v>1919</v>
      </c>
      <c r="BK87" s="46">
        <v>112</v>
      </c>
      <c r="BL87" s="46">
        <v>-38</v>
      </c>
      <c r="BM87" s="46">
        <v>-169</v>
      </c>
      <c r="BN87" s="46">
        <v>-354</v>
      </c>
      <c r="BO87" s="46">
        <v>-499</v>
      </c>
      <c r="BP87" s="46">
        <v>-989</v>
      </c>
      <c r="BQ87" s="46">
        <v>-1</v>
      </c>
      <c r="BR87" s="46">
        <v>-7</v>
      </c>
      <c r="BS87" s="46">
        <v>-645</v>
      </c>
      <c r="BT87" s="46">
        <v>-2</v>
      </c>
      <c r="BU87" s="46">
        <v>4247</v>
      </c>
      <c r="BV87" s="46">
        <v>0</v>
      </c>
      <c r="BW87" s="46">
        <v>321</v>
      </c>
      <c r="BX87" s="46">
        <v>145</v>
      </c>
      <c r="BY87" s="46">
        <v>384</v>
      </c>
      <c r="BZ87" s="46">
        <v>7</v>
      </c>
      <c r="CA87" s="46">
        <v>11</v>
      </c>
      <c r="CB87" s="46">
        <v>4</v>
      </c>
      <c r="CC87" s="46">
        <v>12</v>
      </c>
      <c r="CD87" s="46">
        <v>139</v>
      </c>
      <c r="CE87" s="46">
        <v>242</v>
      </c>
      <c r="CF87" s="46">
        <v>3</v>
      </c>
      <c r="CG87" s="46">
        <v>24</v>
      </c>
      <c r="CH87" s="46">
        <v>32</v>
      </c>
      <c r="CI87" s="46">
        <v>165</v>
      </c>
      <c r="CJ87" s="46">
        <v>763</v>
      </c>
      <c r="CK87" s="46">
        <v>15</v>
      </c>
    </row>
    <row r="88" spans="1:89" x14ac:dyDescent="0.25">
      <c r="A88" s="8">
        <v>9</v>
      </c>
      <c r="B88" s="8" t="s">
        <v>305</v>
      </c>
      <c r="C88" s="8" t="s">
        <v>108</v>
      </c>
      <c r="D88" s="8" t="s">
        <v>306</v>
      </c>
      <c r="E88" s="8" t="s">
        <v>300</v>
      </c>
      <c r="F88" s="8" t="s">
        <v>101</v>
      </c>
      <c r="G88" s="46">
        <v>19024312.989999998</v>
      </c>
      <c r="H88" s="46">
        <v>19024312.989999998</v>
      </c>
      <c r="I88" s="46">
        <v>18598783.539999995</v>
      </c>
      <c r="J88" s="46">
        <v>128094.91</v>
      </c>
      <c r="K88" s="46">
        <v>1234838.19</v>
      </c>
      <c r="L88" s="46">
        <v>6269838.54</v>
      </c>
      <c r="M88" s="46">
        <v>0</v>
      </c>
      <c r="N88" s="46">
        <v>59251.29</v>
      </c>
      <c r="O88" s="46">
        <v>12456.55</v>
      </c>
      <c r="P88" s="46">
        <v>732355.14</v>
      </c>
      <c r="Q88" s="46">
        <v>0</v>
      </c>
      <c r="R88" s="46">
        <v>14.69</v>
      </c>
      <c r="S88" s="46">
        <v>6850283.1600000001</v>
      </c>
      <c r="T88" s="46">
        <v>2112507.84</v>
      </c>
      <c r="U88" s="46">
        <v>0</v>
      </c>
      <c r="V88" s="46">
        <v>0</v>
      </c>
      <c r="W88" s="46">
        <v>18447468.5</v>
      </c>
      <c r="X88" s="46">
        <v>100301.87</v>
      </c>
      <c r="Y88" s="46">
        <v>18547770.370000001</v>
      </c>
      <c r="Z88" s="7">
        <v>5.272538959980011E-2</v>
      </c>
      <c r="AA88" s="7">
        <v>0.06</v>
      </c>
      <c r="AB88" s="46">
        <v>1107094.17</v>
      </c>
      <c r="AC88" s="46">
        <v>0</v>
      </c>
      <c r="AD88" s="46">
        <v>0</v>
      </c>
      <c r="AE88" s="46">
        <v>0</v>
      </c>
      <c r="AF88" s="46">
        <v>352</v>
      </c>
      <c r="AG88" s="46">
        <f t="shared" si="3"/>
        <v>352</v>
      </c>
      <c r="AH88" s="46">
        <v>483579.57</v>
      </c>
      <c r="AI88" s="46">
        <v>40938.67</v>
      </c>
      <c r="AJ88" s="46">
        <v>100184.36</v>
      </c>
      <c r="AK88" s="46">
        <v>0</v>
      </c>
      <c r="AL88" s="46">
        <v>35577.440000000002</v>
      </c>
      <c r="AM88" s="46">
        <v>2259.0700000000002</v>
      </c>
      <c r="AN88" s="46">
        <v>95864.09</v>
      </c>
      <c r="AO88" s="46">
        <v>9800</v>
      </c>
      <c r="AP88" s="46">
        <v>0</v>
      </c>
      <c r="AQ88" s="46">
        <v>28.99</v>
      </c>
      <c r="AR88" s="46">
        <v>48062.71</v>
      </c>
      <c r="AS88" s="46">
        <v>4688.17</v>
      </c>
      <c r="AT88" s="46">
        <v>0</v>
      </c>
      <c r="AU88" s="46">
        <v>1274.56</v>
      </c>
      <c r="AV88" s="46">
        <v>37678.160000000003</v>
      </c>
      <c r="AW88" s="46">
        <v>0</v>
      </c>
      <c r="AX88" s="46">
        <v>922052.53</v>
      </c>
      <c r="AY88" s="25">
        <f t="shared" si="4"/>
        <v>0</v>
      </c>
      <c r="AZ88" s="46">
        <v>0</v>
      </c>
      <c r="BA88" s="46">
        <v>182857.01</v>
      </c>
      <c r="BB88" s="46">
        <v>0</v>
      </c>
      <c r="BC88" s="46">
        <v>171897.17</v>
      </c>
      <c r="BD88" s="46">
        <v>0</v>
      </c>
      <c r="BE88" s="46">
        <v>0</v>
      </c>
      <c r="BF88" s="46">
        <v>0</v>
      </c>
      <c r="BG88" s="26">
        <f t="shared" si="5"/>
        <v>0</v>
      </c>
      <c r="BH88" s="46">
        <v>0</v>
      </c>
      <c r="BI88" s="46">
        <v>3398</v>
      </c>
      <c r="BJ88" s="46">
        <v>1224</v>
      </c>
      <c r="BK88" s="46">
        <v>65</v>
      </c>
      <c r="BL88" s="46">
        <v>-59</v>
      </c>
      <c r="BM88" s="46">
        <v>-22</v>
      </c>
      <c r="BN88" s="46">
        <v>-122</v>
      </c>
      <c r="BO88" s="46">
        <v>-106</v>
      </c>
      <c r="BP88" s="46">
        <v>-457</v>
      </c>
      <c r="BQ88" s="46">
        <v>0</v>
      </c>
      <c r="BR88" s="46">
        <v>0</v>
      </c>
      <c r="BS88" s="46">
        <v>-607</v>
      </c>
      <c r="BT88" s="46">
        <v>-3</v>
      </c>
      <c r="BU88" s="46">
        <v>3311</v>
      </c>
      <c r="BV88" s="46">
        <v>23</v>
      </c>
      <c r="BW88" s="46">
        <v>124</v>
      </c>
      <c r="BX88" s="46">
        <v>95</v>
      </c>
      <c r="BY88" s="46">
        <v>414</v>
      </c>
      <c r="BZ88" s="46">
        <v>8</v>
      </c>
      <c r="CA88" s="46">
        <v>2</v>
      </c>
      <c r="CB88" s="46">
        <v>0</v>
      </c>
      <c r="CC88" s="46">
        <v>3</v>
      </c>
      <c r="CD88" s="46">
        <v>86</v>
      </c>
      <c r="CE88" s="46">
        <v>56</v>
      </c>
      <c r="CF88" s="46">
        <v>0</v>
      </c>
      <c r="CG88" s="46">
        <v>6</v>
      </c>
      <c r="CH88" s="46">
        <v>20</v>
      </c>
      <c r="CI88" s="46">
        <v>198</v>
      </c>
      <c r="CJ88" s="46">
        <v>187</v>
      </c>
      <c r="CK88" s="46">
        <v>1</v>
      </c>
    </row>
    <row r="89" spans="1:89" x14ac:dyDescent="0.25">
      <c r="A89" s="8">
        <v>9</v>
      </c>
      <c r="B89" s="9" t="s">
        <v>578</v>
      </c>
      <c r="C89" s="9" t="s">
        <v>83</v>
      </c>
      <c r="D89" s="8" t="s">
        <v>304</v>
      </c>
      <c r="E89" s="8" t="s">
        <v>300</v>
      </c>
      <c r="F89" s="8" t="s">
        <v>101</v>
      </c>
      <c r="G89" s="46">
        <v>17380408.800000001</v>
      </c>
      <c r="H89" s="46">
        <v>17380408.800000001</v>
      </c>
      <c r="I89" s="46">
        <v>16763395.110000001</v>
      </c>
      <c r="J89" s="46">
        <v>2036812.01</v>
      </c>
      <c r="K89" s="46">
        <v>1626813.11</v>
      </c>
      <c r="L89" s="46">
        <v>2193555.19</v>
      </c>
      <c r="M89" s="46">
        <v>0</v>
      </c>
      <c r="N89" s="46">
        <v>0.11</v>
      </c>
      <c r="O89" s="46">
        <v>3485.33</v>
      </c>
      <c r="P89" s="46">
        <v>890991.55</v>
      </c>
      <c r="Q89" s="46">
        <v>0</v>
      </c>
      <c r="R89" s="46">
        <v>0.02</v>
      </c>
      <c r="S89" s="46">
        <v>8630278.6999999993</v>
      </c>
      <c r="T89" s="46">
        <v>312350.74</v>
      </c>
      <c r="U89" s="46">
        <v>0</v>
      </c>
      <c r="V89" s="46">
        <v>0</v>
      </c>
      <c r="W89" s="46">
        <v>16924361.870000001</v>
      </c>
      <c r="X89" s="46">
        <v>745.34</v>
      </c>
      <c r="Y89" s="46">
        <v>16925107.210000001</v>
      </c>
      <c r="Z89" s="7">
        <v>6.8640895187854767E-2</v>
      </c>
      <c r="AA89" s="7">
        <v>7.2599999999999998E-2</v>
      </c>
      <c r="AB89" s="46">
        <v>1228919.04</v>
      </c>
      <c r="AC89" s="46">
        <v>0</v>
      </c>
      <c r="AD89" s="46">
        <v>0</v>
      </c>
      <c r="AE89" s="46">
        <v>0</v>
      </c>
      <c r="AF89" s="46">
        <v>0</v>
      </c>
      <c r="AG89" s="46">
        <f t="shared" si="3"/>
        <v>0</v>
      </c>
      <c r="AH89" s="46">
        <v>482474.25</v>
      </c>
      <c r="AI89" s="46">
        <v>39996.86</v>
      </c>
      <c r="AJ89" s="46">
        <v>144217.79</v>
      </c>
      <c r="AK89" s="46">
        <v>2565</v>
      </c>
      <c r="AL89" s="46">
        <v>37517.01</v>
      </c>
      <c r="AM89" s="46">
        <v>12120.13</v>
      </c>
      <c r="AN89" s="46">
        <v>67617.31</v>
      </c>
      <c r="AO89" s="46">
        <v>9800</v>
      </c>
      <c r="AP89" s="46">
        <v>0</v>
      </c>
      <c r="AQ89" s="46">
        <v>0</v>
      </c>
      <c r="AR89" s="46">
        <v>45102.02</v>
      </c>
      <c r="AS89" s="46">
        <v>14328.79</v>
      </c>
      <c r="AT89" s="46">
        <v>0</v>
      </c>
      <c r="AU89" s="46">
        <v>1513.62</v>
      </c>
      <c r="AV89" s="46">
        <v>21978.12</v>
      </c>
      <c r="AW89" s="46">
        <v>0</v>
      </c>
      <c r="AX89" s="46">
        <v>951975.88</v>
      </c>
      <c r="AY89" s="25">
        <f t="shared" si="4"/>
        <v>0</v>
      </c>
      <c r="AZ89" s="46">
        <v>0</v>
      </c>
      <c r="BA89" s="46">
        <v>190217</v>
      </c>
      <c r="BB89" s="46">
        <v>0</v>
      </c>
      <c r="BC89" s="46">
        <v>227892.82</v>
      </c>
      <c r="BD89" s="46">
        <v>0</v>
      </c>
      <c r="BE89" s="46">
        <v>0</v>
      </c>
      <c r="BF89" s="46">
        <v>0</v>
      </c>
      <c r="BG89" s="26">
        <f t="shared" si="5"/>
        <v>0</v>
      </c>
      <c r="BH89" s="46">
        <v>0</v>
      </c>
      <c r="BI89" s="46">
        <v>2409</v>
      </c>
      <c r="BJ89" s="46">
        <v>854</v>
      </c>
      <c r="BK89" s="46">
        <v>14</v>
      </c>
      <c r="BL89" s="46">
        <v>0</v>
      </c>
      <c r="BM89" s="46">
        <v>-65</v>
      </c>
      <c r="BN89" s="46">
        <v>-113</v>
      </c>
      <c r="BO89" s="46">
        <v>-203</v>
      </c>
      <c r="BP89" s="46">
        <v>-332</v>
      </c>
      <c r="BQ89" s="46">
        <v>-4</v>
      </c>
      <c r="BR89" s="46">
        <v>0</v>
      </c>
      <c r="BS89" s="46">
        <v>-272</v>
      </c>
      <c r="BT89" s="46">
        <v>-8</v>
      </c>
      <c r="BU89" s="46">
        <v>2280</v>
      </c>
      <c r="BV89" s="46">
        <v>0</v>
      </c>
      <c r="BW89" s="46">
        <v>182</v>
      </c>
      <c r="BX89" s="46">
        <v>30</v>
      </c>
      <c r="BY89" s="46">
        <v>42</v>
      </c>
      <c r="BZ89" s="46">
        <v>7</v>
      </c>
      <c r="CA89" s="46">
        <v>12</v>
      </c>
      <c r="CB89" s="46">
        <v>2</v>
      </c>
      <c r="CC89" s="46">
        <v>5</v>
      </c>
      <c r="CD89" s="46">
        <v>58</v>
      </c>
      <c r="CE89" s="46">
        <v>66</v>
      </c>
      <c r="CF89" s="46">
        <v>0</v>
      </c>
      <c r="CG89" s="46">
        <v>7</v>
      </c>
      <c r="CH89" s="46">
        <v>24</v>
      </c>
      <c r="CI89" s="46">
        <v>115</v>
      </c>
      <c r="CJ89" s="46">
        <v>181</v>
      </c>
      <c r="CK89" s="46">
        <v>9</v>
      </c>
    </row>
    <row r="90" spans="1:89" x14ac:dyDescent="0.25">
      <c r="A90" s="8">
        <v>9</v>
      </c>
      <c r="B90" s="8" t="s">
        <v>310</v>
      </c>
      <c r="C90" s="8" t="s">
        <v>118</v>
      </c>
      <c r="D90" s="8" t="s">
        <v>311</v>
      </c>
      <c r="E90" s="8" t="s">
        <v>300</v>
      </c>
      <c r="F90" s="8" t="s">
        <v>120</v>
      </c>
      <c r="G90" s="46">
        <v>69759001.030000001</v>
      </c>
      <c r="H90" s="46">
        <v>69915343.969999999</v>
      </c>
      <c r="I90" s="46">
        <v>65806968.390000001</v>
      </c>
      <c r="J90" s="46">
        <v>25179015.719999999</v>
      </c>
      <c r="K90" s="46">
        <v>2962529.98</v>
      </c>
      <c r="L90" s="46">
        <v>13720740.550000001</v>
      </c>
      <c r="M90" s="46">
        <v>0</v>
      </c>
      <c r="N90" s="46">
        <v>0</v>
      </c>
      <c r="O90" s="46">
        <v>58073.38</v>
      </c>
      <c r="P90" s="46">
        <v>1860176.42</v>
      </c>
      <c r="Q90" s="46">
        <v>0</v>
      </c>
      <c r="R90" s="46">
        <v>3530</v>
      </c>
      <c r="S90" s="46">
        <v>14795921.17</v>
      </c>
      <c r="T90" s="46">
        <v>4627878.8899999997</v>
      </c>
      <c r="U90" s="46">
        <v>0</v>
      </c>
      <c r="V90" s="46">
        <v>168.22</v>
      </c>
      <c r="W90" s="46">
        <v>66321412.520000003</v>
      </c>
      <c r="X90" s="46">
        <v>160041.16</v>
      </c>
      <c r="Y90" s="46">
        <v>66481453.68</v>
      </c>
      <c r="Z90" s="7">
        <v>0.19817924499511719</v>
      </c>
      <c r="AA90" s="7">
        <v>4.7E-2</v>
      </c>
      <c r="AB90" s="46">
        <v>3117076.41</v>
      </c>
      <c r="AC90" s="46">
        <v>0</v>
      </c>
      <c r="AD90" s="46">
        <v>0</v>
      </c>
      <c r="AE90" s="46">
        <v>156342.94</v>
      </c>
      <c r="AF90" s="46">
        <v>0</v>
      </c>
      <c r="AG90" s="46">
        <f t="shared" si="3"/>
        <v>156342.94</v>
      </c>
      <c r="AH90" s="46">
        <v>1544178.27</v>
      </c>
      <c r="AI90" s="46">
        <v>120912.97</v>
      </c>
      <c r="AJ90" s="46">
        <v>408501.37</v>
      </c>
      <c r="AK90" s="46">
        <v>12599.42</v>
      </c>
      <c r="AL90" s="46">
        <v>179506.67</v>
      </c>
      <c r="AM90" s="46">
        <v>17271.439999999999</v>
      </c>
      <c r="AN90" s="46">
        <v>65465.31</v>
      </c>
      <c r="AO90" s="46">
        <v>13250</v>
      </c>
      <c r="AP90" s="46">
        <v>0</v>
      </c>
      <c r="AQ90" s="46">
        <v>18077.310000000001</v>
      </c>
      <c r="AR90" s="46">
        <v>170876.62</v>
      </c>
      <c r="AS90" s="46">
        <v>36593.31</v>
      </c>
      <c r="AT90" s="46">
        <v>16226.06</v>
      </c>
      <c r="AU90" s="46">
        <v>70416.62</v>
      </c>
      <c r="AV90" s="46">
        <v>38128.5</v>
      </c>
      <c r="AW90" s="46">
        <v>0</v>
      </c>
      <c r="AX90" s="46">
        <v>2870412.93</v>
      </c>
      <c r="AY90" s="25">
        <f t="shared" si="4"/>
        <v>0</v>
      </c>
      <c r="AZ90" s="46">
        <v>0</v>
      </c>
      <c r="BA90" s="46">
        <v>190216.92</v>
      </c>
      <c r="BB90" s="46">
        <v>0</v>
      </c>
      <c r="BC90" s="46">
        <v>538691.15</v>
      </c>
      <c r="BD90" s="46">
        <v>0</v>
      </c>
      <c r="BE90" s="46">
        <v>0</v>
      </c>
      <c r="BF90" s="46">
        <v>0</v>
      </c>
      <c r="BG90" s="26">
        <f t="shared" si="5"/>
        <v>0</v>
      </c>
      <c r="BH90" s="46">
        <v>0</v>
      </c>
      <c r="BI90" s="46">
        <v>6977</v>
      </c>
      <c r="BJ90" s="46">
        <v>2426</v>
      </c>
      <c r="BK90" s="46">
        <v>0</v>
      </c>
      <c r="BL90" s="46">
        <v>0</v>
      </c>
      <c r="BM90" s="46">
        <v>-52</v>
      </c>
      <c r="BN90" s="46">
        <v>-182</v>
      </c>
      <c r="BO90" s="46">
        <v>-161</v>
      </c>
      <c r="BP90" s="46">
        <v>-680</v>
      </c>
      <c r="BQ90" s="46">
        <v>25</v>
      </c>
      <c r="BR90" s="46">
        <v>-3</v>
      </c>
      <c r="BS90" s="46">
        <v>-1262</v>
      </c>
      <c r="BT90" s="46">
        <v>-1</v>
      </c>
      <c r="BU90" s="46">
        <v>7087</v>
      </c>
      <c r="BV90" s="46">
        <v>45</v>
      </c>
      <c r="BW90" s="46">
        <v>250</v>
      </c>
      <c r="BX90" s="46">
        <v>165</v>
      </c>
      <c r="BY90" s="46">
        <v>802</v>
      </c>
      <c r="BZ90" s="46">
        <v>45</v>
      </c>
      <c r="CA90" s="46">
        <v>0</v>
      </c>
      <c r="CB90" s="46">
        <v>5</v>
      </c>
      <c r="CC90" s="46">
        <v>5</v>
      </c>
      <c r="CD90" s="46">
        <v>46</v>
      </c>
      <c r="CE90" s="46">
        <v>126</v>
      </c>
      <c r="CF90" s="46">
        <v>0</v>
      </c>
      <c r="CG90" s="46">
        <v>3</v>
      </c>
      <c r="CH90" s="46">
        <v>18</v>
      </c>
      <c r="CI90" s="46">
        <v>113</v>
      </c>
      <c r="CJ90" s="46">
        <v>546</v>
      </c>
      <c r="CK90" s="46">
        <v>0</v>
      </c>
    </row>
    <row r="91" spans="1:89" x14ac:dyDescent="0.25">
      <c r="A91" s="8">
        <v>9</v>
      </c>
      <c r="B91" s="32" t="s">
        <v>312</v>
      </c>
      <c r="C91" s="8" t="s">
        <v>248</v>
      </c>
      <c r="D91" s="8" t="s">
        <v>313</v>
      </c>
      <c r="E91" s="8" t="s">
        <v>296</v>
      </c>
      <c r="F91" s="8" t="s">
        <v>105</v>
      </c>
      <c r="G91" s="48">
        <v>21314828.57</v>
      </c>
      <c r="H91" s="48">
        <v>21322736.460000001</v>
      </c>
      <c r="I91" s="48">
        <v>20815174.199999999</v>
      </c>
      <c r="J91" s="48">
        <v>8507592.5500000007</v>
      </c>
      <c r="K91" s="48">
        <v>1554202.23</v>
      </c>
      <c r="L91" s="48">
        <v>2718041.78</v>
      </c>
      <c r="M91" s="48">
        <v>0</v>
      </c>
      <c r="N91" s="48">
        <v>0</v>
      </c>
      <c r="O91" s="48">
        <v>0</v>
      </c>
      <c r="P91" s="48">
        <v>719512.84</v>
      </c>
      <c r="Q91" s="48">
        <v>0</v>
      </c>
      <c r="R91" s="48">
        <v>0</v>
      </c>
      <c r="S91" s="48">
        <v>4414913.72</v>
      </c>
      <c r="T91" s="48">
        <v>2345012.83</v>
      </c>
      <c r="U91" s="48">
        <v>0</v>
      </c>
      <c r="V91" s="48">
        <v>0</v>
      </c>
      <c r="W91" s="48">
        <v>21151752.66</v>
      </c>
      <c r="X91" s="48">
        <v>7907.89</v>
      </c>
      <c r="Y91" s="48">
        <v>21159660.550000001</v>
      </c>
      <c r="Z91" s="47">
        <v>2.7209654450416565E-2</v>
      </c>
      <c r="AA91" s="47">
        <v>4.2200000000000001E-2</v>
      </c>
      <c r="AB91" s="48">
        <v>892281.71</v>
      </c>
      <c r="AC91" s="48">
        <v>0</v>
      </c>
      <c r="AD91" s="48">
        <v>0</v>
      </c>
      <c r="AE91" s="48">
        <v>7907.89</v>
      </c>
      <c r="AF91" s="48">
        <v>0</v>
      </c>
      <c r="AG91" s="46">
        <f t="shared" si="3"/>
        <v>7907.89</v>
      </c>
      <c r="AH91" s="48">
        <v>335135.84999999998</v>
      </c>
      <c r="AI91" s="48">
        <v>26476.28</v>
      </c>
      <c r="AJ91" s="48">
        <v>53856.04</v>
      </c>
      <c r="AK91" s="48">
        <v>1098</v>
      </c>
      <c r="AL91" s="48">
        <v>32164.97</v>
      </c>
      <c r="AM91" s="48">
        <v>0</v>
      </c>
      <c r="AN91" s="48">
        <v>49201.72</v>
      </c>
      <c r="AO91" s="48">
        <v>8790</v>
      </c>
      <c r="AP91" s="48">
        <v>3838.69</v>
      </c>
      <c r="AQ91" s="48">
        <v>0</v>
      </c>
      <c r="AR91" s="48">
        <v>77424.479999999996</v>
      </c>
      <c r="AS91" s="48">
        <v>9876.58</v>
      </c>
      <c r="AT91" s="48">
        <v>0</v>
      </c>
      <c r="AU91" s="48">
        <v>8550.36</v>
      </c>
      <c r="AV91" s="48">
        <v>9143.76</v>
      </c>
      <c r="AW91" s="48">
        <v>0</v>
      </c>
      <c r="AX91" s="48">
        <v>684042.59</v>
      </c>
      <c r="AY91" s="25">
        <f t="shared" si="4"/>
        <v>0</v>
      </c>
      <c r="AZ91" s="48">
        <v>0</v>
      </c>
      <c r="BA91" s="48">
        <v>190216.95999999999</v>
      </c>
      <c r="BB91" s="48">
        <v>0</v>
      </c>
      <c r="BC91" s="48">
        <v>79818.460000000006</v>
      </c>
      <c r="BD91" s="48">
        <v>0</v>
      </c>
      <c r="BE91" s="48">
        <v>0</v>
      </c>
      <c r="BF91" s="48">
        <v>0</v>
      </c>
      <c r="BG91" s="26">
        <f t="shared" si="5"/>
        <v>0</v>
      </c>
      <c r="BH91" s="48">
        <v>0</v>
      </c>
      <c r="BI91" s="48">
        <v>2481</v>
      </c>
      <c r="BJ91" s="48">
        <v>978</v>
      </c>
      <c r="BK91" s="48">
        <v>18</v>
      </c>
      <c r="BL91" s="48">
        <v>-15</v>
      </c>
      <c r="BM91" s="48">
        <v>-25</v>
      </c>
      <c r="BN91" s="48">
        <v>-107</v>
      </c>
      <c r="BO91" s="48">
        <v>-41</v>
      </c>
      <c r="BP91" s="48">
        <v>-268</v>
      </c>
      <c r="BQ91" s="48">
        <v>5</v>
      </c>
      <c r="BR91" s="48">
        <v>6</v>
      </c>
      <c r="BS91" s="48">
        <v>-394</v>
      </c>
      <c r="BT91" s="48">
        <v>-22</v>
      </c>
      <c r="BU91" s="48">
        <v>2616</v>
      </c>
      <c r="BV91" s="48">
        <v>30</v>
      </c>
      <c r="BW91" s="48">
        <v>34</v>
      </c>
      <c r="BX91" s="48">
        <v>34</v>
      </c>
      <c r="BY91" s="48">
        <v>323</v>
      </c>
      <c r="BZ91" s="48">
        <v>6</v>
      </c>
      <c r="CA91" s="48">
        <v>1</v>
      </c>
      <c r="CB91" s="48">
        <v>4</v>
      </c>
      <c r="CC91" s="48">
        <v>2</v>
      </c>
      <c r="CD91" s="48">
        <v>29</v>
      </c>
      <c r="CE91" s="48">
        <v>71</v>
      </c>
      <c r="CF91" s="48">
        <v>0</v>
      </c>
      <c r="CG91" s="48">
        <v>5</v>
      </c>
      <c r="CH91" s="48">
        <v>9</v>
      </c>
      <c r="CI91" s="48">
        <v>71</v>
      </c>
      <c r="CJ91" s="48">
        <v>175</v>
      </c>
      <c r="CK91" s="48">
        <v>4</v>
      </c>
    </row>
    <row r="92" spans="1:89" x14ac:dyDescent="0.25">
      <c r="A92" s="8">
        <v>9</v>
      </c>
      <c r="B92" s="8" t="s">
        <v>314</v>
      </c>
      <c r="C92" s="8" t="s">
        <v>198</v>
      </c>
      <c r="D92" s="8" t="s">
        <v>315</v>
      </c>
      <c r="E92" s="8" t="s">
        <v>300</v>
      </c>
      <c r="F92" s="8" t="s">
        <v>120</v>
      </c>
      <c r="G92" s="46">
        <v>130704582.34999999</v>
      </c>
      <c r="H92" s="46">
        <v>130765393.61</v>
      </c>
      <c r="I92" s="46">
        <v>125984352.7</v>
      </c>
      <c r="J92" s="46">
        <v>54761740.159999996</v>
      </c>
      <c r="K92" s="46">
        <v>5373862.6799999997</v>
      </c>
      <c r="L92" s="46">
        <v>32976559.73</v>
      </c>
      <c r="M92" s="46">
        <v>0</v>
      </c>
      <c r="N92" s="46">
        <v>0</v>
      </c>
      <c r="O92" s="46">
        <v>0</v>
      </c>
      <c r="P92" s="46">
        <v>2717328.84</v>
      </c>
      <c r="Q92" s="46">
        <v>0</v>
      </c>
      <c r="R92" s="46">
        <v>0</v>
      </c>
      <c r="S92" s="46">
        <v>19255212.239999998</v>
      </c>
      <c r="T92" s="46">
        <v>8867725.9100000001</v>
      </c>
      <c r="U92" s="46">
        <v>33573.040000000001</v>
      </c>
      <c r="V92" s="46">
        <v>3876.64</v>
      </c>
      <c r="W92" s="46">
        <v>128474356.84</v>
      </c>
      <c r="X92" s="46">
        <v>110111.3</v>
      </c>
      <c r="Y92" s="46">
        <v>128584468.14</v>
      </c>
      <c r="Z92" s="7">
        <v>6.6456712782382965E-2</v>
      </c>
      <c r="AA92" s="7">
        <v>3.27E-2</v>
      </c>
      <c r="AB92" s="46">
        <v>4195700.7699999996</v>
      </c>
      <c r="AC92" s="46">
        <v>0</v>
      </c>
      <c r="AD92" s="46">
        <v>0</v>
      </c>
      <c r="AE92" s="46">
        <v>72661.62</v>
      </c>
      <c r="AF92" s="46">
        <v>614.41999999999996</v>
      </c>
      <c r="AG92" s="46">
        <f t="shared" si="3"/>
        <v>73276.039999999994</v>
      </c>
      <c r="AH92" s="46">
        <v>1871002.02</v>
      </c>
      <c r="AI92" s="46">
        <v>154657.28</v>
      </c>
      <c r="AJ92" s="46">
        <v>493810.43</v>
      </c>
      <c r="AK92" s="46">
        <v>5315</v>
      </c>
      <c r="AL92" s="46">
        <v>285066.78000000003</v>
      </c>
      <c r="AM92" s="46">
        <v>12260.84</v>
      </c>
      <c r="AN92" s="46">
        <v>56713.68</v>
      </c>
      <c r="AO92" s="46">
        <v>13250</v>
      </c>
      <c r="AP92" s="46">
        <v>6983.59</v>
      </c>
      <c r="AQ92" s="46">
        <v>26837.97</v>
      </c>
      <c r="AR92" s="59">
        <f xml:space="preserve"> 69803.79+76253.37+81235.32</f>
        <v>227292.47999999998</v>
      </c>
      <c r="AS92" s="46">
        <v>26727.91</v>
      </c>
      <c r="AT92" s="46">
        <v>154079.43</v>
      </c>
      <c r="AU92" s="46">
        <v>85587.45</v>
      </c>
      <c r="AV92" s="46">
        <v>90818.97</v>
      </c>
      <c r="AW92" s="46">
        <v>0</v>
      </c>
      <c r="AX92" s="46">
        <v>3981273.09</v>
      </c>
      <c r="AY92" s="25">
        <f t="shared" si="4"/>
        <v>0</v>
      </c>
      <c r="AZ92" s="46">
        <v>0</v>
      </c>
      <c r="BA92" s="46">
        <v>190216.95999999999</v>
      </c>
      <c r="BB92" s="46">
        <v>0</v>
      </c>
      <c r="BC92" s="46">
        <v>581754.43999999994</v>
      </c>
      <c r="BD92" s="46">
        <v>0</v>
      </c>
      <c r="BE92" s="46">
        <v>0</v>
      </c>
      <c r="BF92" s="46">
        <v>0</v>
      </c>
      <c r="BG92" s="26">
        <f t="shared" si="5"/>
        <v>0</v>
      </c>
      <c r="BH92" s="46">
        <v>0</v>
      </c>
      <c r="BI92" s="46">
        <v>12279</v>
      </c>
      <c r="BJ92" s="46">
        <v>4215</v>
      </c>
      <c r="BK92" s="46">
        <v>0</v>
      </c>
      <c r="BL92" s="46">
        <v>0</v>
      </c>
      <c r="BM92" s="46">
        <v>-109</v>
      </c>
      <c r="BN92" s="46">
        <v>-418</v>
      </c>
      <c r="BO92" s="46">
        <v>-488</v>
      </c>
      <c r="BP92" s="46">
        <v>-1210</v>
      </c>
      <c r="BQ92" s="46">
        <v>0</v>
      </c>
      <c r="BR92" s="46">
        <v>0</v>
      </c>
      <c r="BS92" s="46">
        <v>-2208</v>
      </c>
      <c r="BT92" s="46">
        <v>-7</v>
      </c>
      <c r="BU92" s="46">
        <v>12054</v>
      </c>
      <c r="BV92" s="46">
        <v>122</v>
      </c>
      <c r="BW92" s="46">
        <v>378</v>
      </c>
      <c r="BX92" s="46">
        <v>197</v>
      </c>
      <c r="BY92" s="46">
        <v>1617</v>
      </c>
      <c r="BZ92" s="46">
        <v>10</v>
      </c>
      <c r="CA92" s="46">
        <v>0</v>
      </c>
      <c r="CB92" s="46">
        <v>63</v>
      </c>
      <c r="CC92" s="46">
        <v>45</v>
      </c>
      <c r="CD92" s="46">
        <v>321</v>
      </c>
      <c r="CE92" s="46">
        <v>7</v>
      </c>
      <c r="CF92" s="46">
        <v>0</v>
      </c>
      <c r="CG92" s="46">
        <v>283</v>
      </c>
      <c r="CH92" s="46">
        <v>83</v>
      </c>
      <c r="CI92" s="46">
        <v>901</v>
      </c>
      <c r="CJ92" s="46">
        <v>28</v>
      </c>
      <c r="CK92" s="46">
        <v>5</v>
      </c>
    </row>
    <row r="93" spans="1:89" x14ac:dyDescent="0.25">
      <c r="A93" s="8">
        <v>9</v>
      </c>
      <c r="B93" s="32" t="s">
        <v>316</v>
      </c>
      <c r="C93" s="8" t="s">
        <v>317</v>
      </c>
      <c r="D93" s="8" t="s">
        <v>318</v>
      </c>
      <c r="E93" s="8" t="s">
        <v>296</v>
      </c>
      <c r="F93" s="8" t="s">
        <v>113</v>
      </c>
      <c r="G93" s="46">
        <v>14781783.48</v>
      </c>
      <c r="H93" s="46">
        <v>14792083.48</v>
      </c>
      <c r="I93" s="46">
        <v>14410589.359999999</v>
      </c>
      <c r="J93" s="46">
        <v>4884774.6100000003</v>
      </c>
      <c r="K93" s="46">
        <v>526106.21</v>
      </c>
      <c r="L93" s="46">
        <v>2423265.5299999998</v>
      </c>
      <c r="M93" s="46">
        <v>0</v>
      </c>
      <c r="N93" s="46">
        <v>0</v>
      </c>
      <c r="O93" s="46">
        <v>9056.5499999999993</v>
      </c>
      <c r="P93" s="46">
        <v>540208.43000000005</v>
      </c>
      <c r="Q93" s="46">
        <v>0</v>
      </c>
      <c r="R93" s="46">
        <v>0</v>
      </c>
      <c r="S93" s="46">
        <v>3984979.74</v>
      </c>
      <c r="T93" s="46">
        <v>990855.66</v>
      </c>
      <c r="U93" s="46">
        <v>0</v>
      </c>
      <c r="V93" s="46">
        <v>0</v>
      </c>
      <c r="W93" s="46">
        <v>14509284.32</v>
      </c>
      <c r="X93" s="46">
        <v>10300</v>
      </c>
      <c r="Y93" s="46">
        <v>14519584.32</v>
      </c>
      <c r="Z93" s="7">
        <v>0.11551441252231598</v>
      </c>
      <c r="AA93" s="7">
        <v>7.6300000000000007E-2</v>
      </c>
      <c r="AB93" s="46">
        <v>1106804.54</v>
      </c>
      <c r="AC93" s="46">
        <v>0</v>
      </c>
      <c r="AD93" s="46">
        <v>0</v>
      </c>
      <c r="AE93" s="46">
        <v>10300</v>
      </c>
      <c r="AF93" s="46">
        <v>840.11</v>
      </c>
      <c r="AG93" s="46">
        <f t="shared" si="3"/>
        <v>11140.11</v>
      </c>
      <c r="AH93" s="46">
        <v>470499.44</v>
      </c>
      <c r="AI93" s="46">
        <v>44259.56</v>
      </c>
      <c r="AJ93" s="46">
        <v>117786.27</v>
      </c>
      <c r="AK93" s="46">
        <v>2751.92</v>
      </c>
      <c r="AL93" s="46">
        <v>111378.57</v>
      </c>
      <c r="AM93" s="46">
        <v>1062.3</v>
      </c>
      <c r="AN93" s="46">
        <v>39909.5</v>
      </c>
      <c r="AO93" s="46">
        <v>8790</v>
      </c>
      <c r="AP93" s="46">
        <v>0</v>
      </c>
      <c r="AQ93" s="46">
        <v>0</v>
      </c>
      <c r="AR93" s="46">
        <v>32199</v>
      </c>
      <c r="AS93" s="46">
        <v>10665.28</v>
      </c>
      <c r="AT93" s="46">
        <v>0</v>
      </c>
      <c r="AU93" s="46">
        <v>0</v>
      </c>
      <c r="AV93" s="46">
        <v>1586</v>
      </c>
      <c r="AW93" s="46">
        <v>0</v>
      </c>
      <c r="AX93" s="46">
        <v>926817.56</v>
      </c>
      <c r="AY93" s="25">
        <f t="shared" si="4"/>
        <v>0</v>
      </c>
      <c r="AZ93" s="46">
        <v>0</v>
      </c>
      <c r="BA93" s="46">
        <v>190217</v>
      </c>
      <c r="BB93" s="46">
        <v>0</v>
      </c>
      <c r="BC93" s="46">
        <v>202410.64</v>
      </c>
      <c r="BD93" s="46">
        <v>0</v>
      </c>
      <c r="BE93" s="46">
        <v>0</v>
      </c>
      <c r="BF93" s="46">
        <v>0</v>
      </c>
      <c r="BG93" s="26">
        <f t="shared" si="5"/>
        <v>0</v>
      </c>
      <c r="BH93" s="46">
        <v>0</v>
      </c>
      <c r="BI93" s="46">
        <v>1445</v>
      </c>
      <c r="BJ93" s="46">
        <v>544</v>
      </c>
      <c r="BK93" s="46">
        <v>2</v>
      </c>
      <c r="BL93" s="46">
        <v>0</v>
      </c>
      <c r="BM93" s="46">
        <v>-34</v>
      </c>
      <c r="BN93" s="46">
        <v>-119</v>
      </c>
      <c r="BO93" s="46">
        <v>-50</v>
      </c>
      <c r="BP93" s="46">
        <v>-137</v>
      </c>
      <c r="BQ93" s="46">
        <v>28</v>
      </c>
      <c r="BR93" s="46">
        <v>-4</v>
      </c>
      <c r="BS93" s="46">
        <v>-296</v>
      </c>
      <c r="BT93" s="46">
        <v>-2</v>
      </c>
      <c r="BU93" s="46">
        <v>1377</v>
      </c>
      <c r="BV93" s="46">
        <v>5</v>
      </c>
      <c r="BW93" s="46">
        <v>89</v>
      </c>
      <c r="BX93" s="46">
        <v>48</v>
      </c>
      <c r="BY93" s="46">
        <v>152</v>
      </c>
      <c r="BZ93" s="46">
        <v>0</v>
      </c>
      <c r="CA93" s="46">
        <v>7</v>
      </c>
      <c r="CB93" s="46">
        <v>3</v>
      </c>
      <c r="CC93" s="46">
        <v>2</v>
      </c>
      <c r="CD93" s="46">
        <v>41</v>
      </c>
      <c r="CE93" s="46">
        <v>65</v>
      </c>
      <c r="CF93" s="46">
        <v>8</v>
      </c>
      <c r="CG93" s="46">
        <v>3</v>
      </c>
      <c r="CH93" s="46">
        <v>7</v>
      </c>
      <c r="CI93" s="46">
        <v>33</v>
      </c>
      <c r="CJ93" s="46">
        <v>85</v>
      </c>
      <c r="CK93" s="46">
        <v>9</v>
      </c>
    </row>
    <row r="94" spans="1:89" x14ac:dyDescent="0.25">
      <c r="A94" s="8">
        <v>9</v>
      </c>
      <c r="B94" s="8" t="s">
        <v>319</v>
      </c>
      <c r="C94" s="8" t="s">
        <v>320</v>
      </c>
      <c r="D94" s="8" t="s">
        <v>321</v>
      </c>
      <c r="E94" s="8" t="s">
        <v>300</v>
      </c>
      <c r="F94" s="8" t="s">
        <v>101</v>
      </c>
      <c r="G94" s="46">
        <v>22281084.109999999</v>
      </c>
      <c r="H94" s="46">
        <v>22281084.109999999</v>
      </c>
      <c r="I94" s="46">
        <v>21638673.390000001</v>
      </c>
      <c r="J94" s="46">
        <v>8968873.2300000004</v>
      </c>
      <c r="K94" s="46">
        <v>1354208.63</v>
      </c>
      <c r="L94" s="46">
        <v>4650553.6100000003</v>
      </c>
      <c r="M94" s="46">
        <v>0</v>
      </c>
      <c r="N94" s="46">
        <v>0</v>
      </c>
      <c r="O94" s="46">
        <v>14535.64</v>
      </c>
      <c r="P94" s="46">
        <v>528946.43000000005</v>
      </c>
      <c r="Q94" s="46">
        <v>0</v>
      </c>
      <c r="R94" s="46">
        <v>0</v>
      </c>
      <c r="S94" s="46">
        <v>5753602.0700000003</v>
      </c>
      <c r="T94" s="46">
        <v>953464.48</v>
      </c>
      <c r="U94" s="46">
        <v>0</v>
      </c>
      <c r="V94" s="46">
        <v>0</v>
      </c>
      <c r="W94" s="46">
        <v>23543749.66</v>
      </c>
      <c r="X94" s="46">
        <v>4680.59</v>
      </c>
      <c r="Y94" s="46">
        <v>23548430.25</v>
      </c>
      <c r="Z94" s="7">
        <v>3.6971259862184525E-2</v>
      </c>
      <c r="AA94" s="7">
        <v>5.0799999999999998E-2</v>
      </c>
      <c r="AB94" s="46">
        <v>1195486.55</v>
      </c>
      <c r="AC94" s="46">
        <v>0</v>
      </c>
      <c r="AD94" s="46">
        <v>0</v>
      </c>
      <c r="AE94" s="46">
        <v>0</v>
      </c>
      <c r="AF94" s="46">
        <v>0</v>
      </c>
      <c r="AG94" s="46">
        <f t="shared" si="3"/>
        <v>0</v>
      </c>
      <c r="AH94" s="46">
        <v>491518.33</v>
      </c>
      <c r="AI94" s="46">
        <v>43205.66</v>
      </c>
      <c r="AJ94" s="46">
        <v>106680.43</v>
      </c>
      <c r="AK94" s="46">
        <v>300</v>
      </c>
      <c r="AL94" s="46">
        <v>84896.45</v>
      </c>
      <c r="AM94" s="46">
        <v>730</v>
      </c>
      <c r="AN94" s="46">
        <v>63234.41</v>
      </c>
      <c r="AO94" s="46">
        <v>9800</v>
      </c>
      <c r="AP94" s="46">
        <v>9683.58</v>
      </c>
      <c r="AQ94" s="46">
        <v>0</v>
      </c>
      <c r="AR94" s="59">
        <f xml:space="preserve"> 9328.41+13681.33+21050.83</f>
        <v>44060.57</v>
      </c>
      <c r="AS94" s="46">
        <v>14996.79</v>
      </c>
      <c r="AT94" s="46">
        <v>0</v>
      </c>
      <c r="AU94" s="46">
        <v>9557.0300000000007</v>
      </c>
      <c r="AV94" s="46">
        <v>10905.05</v>
      </c>
      <c r="AW94" s="46">
        <v>0</v>
      </c>
      <c r="AX94" s="46">
        <v>984664</v>
      </c>
      <c r="AY94" s="25">
        <f t="shared" si="4"/>
        <v>0</v>
      </c>
      <c r="AZ94" s="46">
        <v>0</v>
      </c>
      <c r="BA94" s="46">
        <v>190217.01</v>
      </c>
      <c r="BB94" s="46">
        <v>0.01</v>
      </c>
      <c r="BC94" s="46">
        <v>133329</v>
      </c>
      <c r="BD94" s="46">
        <v>0</v>
      </c>
      <c r="BE94" s="46">
        <v>0</v>
      </c>
      <c r="BF94" s="46">
        <v>0</v>
      </c>
      <c r="BG94" s="26">
        <f t="shared" si="5"/>
        <v>0</v>
      </c>
      <c r="BH94" s="46">
        <v>0</v>
      </c>
      <c r="BI94" s="46">
        <v>2741</v>
      </c>
      <c r="BJ94" s="46">
        <v>902</v>
      </c>
      <c r="BK94" s="46">
        <v>63</v>
      </c>
      <c r="BL94" s="46">
        <v>-4</v>
      </c>
      <c r="BM94" s="46">
        <v>-63</v>
      </c>
      <c r="BN94" s="46">
        <v>-120</v>
      </c>
      <c r="BO94" s="46">
        <v>-128</v>
      </c>
      <c r="BP94" s="46">
        <v>-301</v>
      </c>
      <c r="BQ94" s="46">
        <v>-1</v>
      </c>
      <c r="BR94" s="46">
        <v>-1</v>
      </c>
      <c r="BS94" s="46">
        <v>-438</v>
      </c>
      <c r="BT94" s="46">
        <v>-1</v>
      </c>
      <c r="BU94" s="46">
        <v>2649</v>
      </c>
      <c r="BV94" s="46">
        <v>1</v>
      </c>
      <c r="BW94" s="46">
        <v>109</v>
      </c>
      <c r="BX94" s="46">
        <v>39</v>
      </c>
      <c r="BY94" s="46">
        <v>216</v>
      </c>
      <c r="BZ94" s="46">
        <v>5</v>
      </c>
      <c r="CA94" s="46">
        <v>3</v>
      </c>
      <c r="CB94" s="46">
        <v>3</v>
      </c>
      <c r="CC94" s="46">
        <v>3</v>
      </c>
      <c r="CD94" s="46">
        <v>61</v>
      </c>
      <c r="CE94" s="46">
        <v>30</v>
      </c>
      <c r="CF94" s="46">
        <v>0</v>
      </c>
      <c r="CG94" s="46">
        <v>12</v>
      </c>
      <c r="CH94" s="46">
        <v>17</v>
      </c>
      <c r="CI94" s="46">
        <v>181</v>
      </c>
      <c r="CJ94" s="46">
        <v>89</v>
      </c>
      <c r="CK94" s="46">
        <v>11</v>
      </c>
    </row>
    <row r="95" spans="1:89" x14ac:dyDescent="0.25">
      <c r="A95" s="51">
        <v>9</v>
      </c>
      <c r="B95" s="44" t="s">
        <v>603</v>
      </c>
      <c r="C95" s="44" t="s">
        <v>235</v>
      </c>
      <c r="D95" s="29" t="s">
        <v>309</v>
      </c>
      <c r="E95" s="44" t="s">
        <v>300</v>
      </c>
      <c r="F95" s="44" t="s">
        <v>101</v>
      </c>
      <c r="G95" s="46">
        <v>18959059.75</v>
      </c>
      <c r="H95" s="46">
        <v>18959059.75</v>
      </c>
      <c r="I95" s="46">
        <v>18202984.530000001</v>
      </c>
      <c r="J95" s="46">
        <v>307293.84000000003</v>
      </c>
      <c r="K95" s="46">
        <v>2231615.46</v>
      </c>
      <c r="L95" s="46">
        <v>5404195.6500000004</v>
      </c>
      <c r="M95" s="46">
        <v>0</v>
      </c>
      <c r="N95" s="46">
        <v>4790</v>
      </c>
      <c r="O95" s="46">
        <v>0</v>
      </c>
      <c r="P95" s="46">
        <v>1464292</v>
      </c>
      <c r="Q95" s="46">
        <v>0</v>
      </c>
      <c r="R95" s="46">
        <v>0</v>
      </c>
      <c r="S95" s="46">
        <v>5937550.0800000001</v>
      </c>
      <c r="T95" s="46">
        <v>1340725.51</v>
      </c>
      <c r="U95" s="46">
        <v>2520</v>
      </c>
      <c r="V95" s="46">
        <v>0</v>
      </c>
      <c r="W95" s="46">
        <v>17971719.68</v>
      </c>
      <c r="X95" s="46">
        <v>7310</v>
      </c>
      <c r="Y95" s="46">
        <v>17979029.68</v>
      </c>
      <c r="Z95" s="7">
        <v>8.4470033645629883E-2</v>
      </c>
      <c r="AA95" s="7">
        <v>6.9900000000000004E-2</v>
      </c>
      <c r="AB95" s="46">
        <v>1255415.3799999999</v>
      </c>
      <c r="AC95" s="46">
        <v>0</v>
      </c>
      <c r="AD95" s="46">
        <v>0</v>
      </c>
      <c r="AE95" s="46">
        <v>0</v>
      </c>
      <c r="AF95" s="46">
        <v>612.67999999999995</v>
      </c>
      <c r="AG95" s="46">
        <f t="shared" si="3"/>
        <v>612.67999999999995</v>
      </c>
      <c r="AH95" s="46">
        <v>496098.9</v>
      </c>
      <c r="AI95" s="46">
        <v>40435.14</v>
      </c>
      <c r="AJ95" s="46">
        <v>121020.79</v>
      </c>
      <c r="AK95" s="46">
        <v>0</v>
      </c>
      <c r="AL95" s="46">
        <v>109676.79</v>
      </c>
      <c r="AM95" s="46">
        <v>4300.07</v>
      </c>
      <c r="AN95" s="46">
        <v>61782.96</v>
      </c>
      <c r="AO95" s="46">
        <v>9800</v>
      </c>
      <c r="AP95" s="46">
        <v>2166.37</v>
      </c>
      <c r="AQ95" s="46">
        <v>20000</v>
      </c>
      <c r="AR95" s="46">
        <v>56796.92</v>
      </c>
      <c r="AS95" s="46">
        <v>14385.92</v>
      </c>
      <c r="AT95" s="46">
        <v>5819.99</v>
      </c>
      <c r="AU95" s="46">
        <v>4061.98</v>
      </c>
      <c r="AV95" s="46">
        <v>49458.55</v>
      </c>
      <c r="AW95" s="46">
        <v>0</v>
      </c>
      <c r="AX95" s="46">
        <v>1055865.93</v>
      </c>
      <c r="AY95" s="25">
        <f>+AW95/AX95</f>
        <v>0</v>
      </c>
      <c r="AZ95" s="46">
        <v>0</v>
      </c>
      <c r="BA95" s="46">
        <v>190217</v>
      </c>
      <c r="BB95" s="46">
        <v>0</v>
      </c>
      <c r="BC95" s="46">
        <v>236177.97</v>
      </c>
      <c r="BD95" s="46">
        <v>0</v>
      </c>
      <c r="BE95" s="46">
        <v>0</v>
      </c>
      <c r="BF95" s="46">
        <v>0</v>
      </c>
      <c r="BG95" s="26">
        <f>SUM(BE95:BF95)</f>
        <v>0</v>
      </c>
      <c r="BH95" s="46">
        <v>0</v>
      </c>
      <c r="BI95" s="46">
        <v>3641</v>
      </c>
      <c r="BJ95" s="46">
        <v>1204</v>
      </c>
      <c r="BK95" s="46">
        <v>32</v>
      </c>
      <c r="BL95" s="46">
        <v>0</v>
      </c>
      <c r="BM95" s="46">
        <v>-34</v>
      </c>
      <c r="BN95" s="46">
        <v>-177</v>
      </c>
      <c r="BO95" s="46">
        <v>-111</v>
      </c>
      <c r="BP95" s="46">
        <v>-277</v>
      </c>
      <c r="BQ95" s="46">
        <v>0</v>
      </c>
      <c r="BR95" s="46">
        <v>-5</v>
      </c>
      <c r="BS95" s="46">
        <v>-562</v>
      </c>
      <c r="BT95" s="46">
        <v>-22</v>
      </c>
      <c r="BU95" s="46">
        <v>3689</v>
      </c>
      <c r="BV95" s="46">
        <v>20</v>
      </c>
      <c r="BW95" s="46">
        <v>131</v>
      </c>
      <c r="BX95" s="46">
        <v>66</v>
      </c>
      <c r="BY95" s="46">
        <v>365</v>
      </c>
      <c r="BZ95" s="46">
        <v>0</v>
      </c>
      <c r="CA95" s="46">
        <v>0</v>
      </c>
      <c r="CB95" s="46">
        <v>30</v>
      </c>
      <c r="CC95" s="46">
        <v>12</v>
      </c>
      <c r="CD95" s="46">
        <v>135</v>
      </c>
      <c r="CE95" s="46">
        <v>0</v>
      </c>
      <c r="CF95" s="46">
        <v>0</v>
      </c>
      <c r="CG95" s="46">
        <v>80</v>
      </c>
      <c r="CH95" s="46">
        <v>26</v>
      </c>
      <c r="CI95" s="46">
        <v>171</v>
      </c>
      <c r="CJ95" s="46">
        <v>0</v>
      </c>
      <c r="CK95" s="46">
        <v>0</v>
      </c>
    </row>
    <row r="96" spans="1:89" x14ac:dyDescent="0.25">
      <c r="A96" s="8">
        <v>9</v>
      </c>
      <c r="B96" s="8" t="s">
        <v>322</v>
      </c>
      <c r="C96" s="8" t="s">
        <v>275</v>
      </c>
      <c r="D96" s="8" t="s">
        <v>323</v>
      </c>
      <c r="E96" s="8" t="s">
        <v>296</v>
      </c>
      <c r="F96" s="8" t="s">
        <v>105</v>
      </c>
      <c r="G96" s="46">
        <v>57947220.259999998</v>
      </c>
      <c r="H96" s="46">
        <v>58078611.75</v>
      </c>
      <c r="I96" s="46">
        <v>55471058.589999996</v>
      </c>
      <c r="J96" s="46">
        <v>28981253.75</v>
      </c>
      <c r="K96" s="46">
        <v>3468170.41</v>
      </c>
      <c r="L96" s="46">
        <v>5519798.4900000002</v>
      </c>
      <c r="M96" s="46">
        <v>0</v>
      </c>
      <c r="N96" s="46">
        <v>0</v>
      </c>
      <c r="O96" s="46">
        <v>0</v>
      </c>
      <c r="P96" s="46">
        <v>1350684.73</v>
      </c>
      <c r="Q96" s="46">
        <v>0</v>
      </c>
      <c r="R96" s="46">
        <v>0</v>
      </c>
      <c r="S96" s="46">
        <v>9899884.9499999993</v>
      </c>
      <c r="T96" s="46">
        <v>4811991.7699999996</v>
      </c>
      <c r="U96" s="46">
        <v>21967.3</v>
      </c>
      <c r="V96" s="46">
        <v>0</v>
      </c>
      <c r="W96" s="46">
        <v>57114832.759999998</v>
      </c>
      <c r="X96" s="46">
        <v>383739.25</v>
      </c>
      <c r="Y96" s="46">
        <v>57498572.009999998</v>
      </c>
      <c r="Z96" s="7">
        <v>8.6992189288139343E-2</v>
      </c>
      <c r="AA96" s="7">
        <v>5.3999999999999999E-2</v>
      </c>
      <c r="AB96" s="46">
        <v>3083048.66</v>
      </c>
      <c r="AC96" s="46">
        <v>0</v>
      </c>
      <c r="AD96" s="46">
        <v>0</v>
      </c>
      <c r="AE96" s="46">
        <v>46083.73</v>
      </c>
      <c r="AF96" s="46">
        <v>3323.56</v>
      </c>
      <c r="AG96" s="46">
        <f t="shared" si="3"/>
        <v>49407.29</v>
      </c>
      <c r="AH96" s="46">
        <v>1490920.07</v>
      </c>
      <c r="AI96" s="46">
        <v>133748.6</v>
      </c>
      <c r="AJ96" s="46">
        <v>447536.44</v>
      </c>
      <c r="AK96" s="46">
        <v>29392.720000000001</v>
      </c>
      <c r="AL96" s="46">
        <v>360144.08</v>
      </c>
      <c r="AM96" s="46">
        <v>4289.82</v>
      </c>
      <c r="AN96" s="46">
        <v>77297.86</v>
      </c>
      <c r="AO96" s="46">
        <v>8790</v>
      </c>
      <c r="AP96" s="46">
        <v>21204.05</v>
      </c>
      <c r="AQ96" s="46">
        <v>0</v>
      </c>
      <c r="AR96" s="46">
        <v>183467.78</v>
      </c>
      <c r="AS96" s="46">
        <v>29765.71</v>
      </c>
      <c r="AT96" s="46">
        <v>0</v>
      </c>
      <c r="AU96" s="46">
        <v>1203.05</v>
      </c>
      <c r="AV96" s="46">
        <v>32559.84</v>
      </c>
      <c r="AW96" s="46">
        <v>23628.43</v>
      </c>
      <c r="AX96" s="46">
        <v>3090623.11</v>
      </c>
      <c r="AY96" s="25">
        <f t="shared" si="4"/>
        <v>7.6451994174080969E-3</v>
      </c>
      <c r="AZ96" s="46">
        <v>0</v>
      </c>
      <c r="BA96" s="46">
        <v>190217</v>
      </c>
      <c r="BB96" s="46">
        <v>0</v>
      </c>
      <c r="BC96" s="46">
        <v>290651.34999999998</v>
      </c>
      <c r="BD96" s="46">
        <v>0</v>
      </c>
      <c r="BE96" s="46">
        <v>0</v>
      </c>
      <c r="BF96" s="46">
        <v>0</v>
      </c>
      <c r="BG96" s="26">
        <f t="shared" si="5"/>
        <v>0</v>
      </c>
      <c r="BH96" s="46">
        <v>0</v>
      </c>
      <c r="BI96" s="46">
        <v>5225</v>
      </c>
      <c r="BJ96" s="46">
        <v>1672</v>
      </c>
      <c r="BK96" s="46">
        <v>31</v>
      </c>
      <c r="BL96" s="46">
        <v>0</v>
      </c>
      <c r="BM96" s="46">
        <v>-100</v>
      </c>
      <c r="BN96" s="46">
        <v>-477</v>
      </c>
      <c r="BO96" s="46">
        <v>-384</v>
      </c>
      <c r="BP96" s="46">
        <v>-835</v>
      </c>
      <c r="BQ96" s="46">
        <v>0</v>
      </c>
      <c r="BR96" s="46">
        <v>-29</v>
      </c>
      <c r="BS96" s="46">
        <v>-693</v>
      </c>
      <c r="BT96" s="46">
        <v>-4</v>
      </c>
      <c r="BU96" s="46">
        <v>4406</v>
      </c>
      <c r="BV96" s="46">
        <v>0</v>
      </c>
      <c r="BW96" s="46">
        <v>267</v>
      </c>
      <c r="BX96" s="46">
        <v>125</v>
      </c>
      <c r="BY96" s="46">
        <v>285</v>
      </c>
      <c r="BZ96" s="46">
        <v>16</v>
      </c>
      <c r="CA96" s="46">
        <v>0</v>
      </c>
      <c r="CB96" s="46">
        <v>5</v>
      </c>
      <c r="CC96" s="46">
        <v>14</v>
      </c>
      <c r="CD96" s="46">
        <v>162</v>
      </c>
      <c r="CE96" s="46">
        <v>296</v>
      </c>
      <c r="CF96" s="46">
        <v>0</v>
      </c>
      <c r="CG96" s="46">
        <v>17</v>
      </c>
      <c r="CH96" s="46">
        <v>35</v>
      </c>
      <c r="CI96" s="46">
        <v>130</v>
      </c>
      <c r="CJ96" s="46">
        <v>653</v>
      </c>
      <c r="CK96" s="46">
        <v>0</v>
      </c>
    </row>
    <row r="97" spans="1:89" x14ac:dyDescent="0.25">
      <c r="A97" s="8">
        <v>9</v>
      </c>
      <c r="B97" s="8" t="s">
        <v>324</v>
      </c>
      <c r="C97" s="8" t="s">
        <v>325</v>
      </c>
      <c r="D97" s="8" t="s">
        <v>326</v>
      </c>
      <c r="E97" s="8" t="s">
        <v>300</v>
      </c>
      <c r="F97" s="8" t="s">
        <v>101</v>
      </c>
      <c r="G97" s="46">
        <v>44569443.039999999</v>
      </c>
      <c r="H97" s="46">
        <v>44600151.810000002</v>
      </c>
      <c r="I97" s="46">
        <v>42403569.469999999</v>
      </c>
      <c r="J97" s="46">
        <v>3147.3</v>
      </c>
      <c r="K97" s="46">
        <v>7034842.21</v>
      </c>
      <c r="L97" s="46">
        <v>11391542.369999999</v>
      </c>
      <c r="M97" s="46">
        <v>0</v>
      </c>
      <c r="N97" s="46">
        <v>0</v>
      </c>
      <c r="O97" s="46">
        <v>4981.46</v>
      </c>
      <c r="P97" s="46">
        <v>2792399.33</v>
      </c>
      <c r="Q97" s="46">
        <v>0</v>
      </c>
      <c r="R97" s="46">
        <v>0</v>
      </c>
      <c r="S97" s="46">
        <v>14884698.279999999</v>
      </c>
      <c r="T97" s="46">
        <v>3908652.95</v>
      </c>
      <c r="U97" s="46">
        <v>15188.46</v>
      </c>
      <c r="V97" s="46">
        <v>0</v>
      </c>
      <c r="W97" s="46">
        <v>42485460.18</v>
      </c>
      <c r="X97" s="46">
        <v>149370.47</v>
      </c>
      <c r="Y97" s="46">
        <v>42634830.649999999</v>
      </c>
      <c r="Z97" s="7">
        <v>4.2547926306724548E-2</v>
      </c>
      <c r="AA97" s="7">
        <v>5.8000000000000003E-2</v>
      </c>
      <c r="AB97" s="46">
        <v>2465196.2799999998</v>
      </c>
      <c r="AC97" s="46">
        <v>0</v>
      </c>
      <c r="AD97" s="46">
        <v>0</v>
      </c>
      <c r="AE97" s="46">
        <v>41249.370000000003</v>
      </c>
      <c r="AF97" s="46">
        <v>0</v>
      </c>
      <c r="AG97" s="46">
        <f t="shared" si="3"/>
        <v>41249.370000000003</v>
      </c>
      <c r="AH97" s="46">
        <v>1195986.69</v>
      </c>
      <c r="AI97" s="46">
        <v>94678.5</v>
      </c>
      <c r="AJ97" s="46">
        <v>326275.7</v>
      </c>
      <c r="AK97" s="46">
        <v>315</v>
      </c>
      <c r="AL97" s="46">
        <v>262787.46999999997</v>
      </c>
      <c r="AM97" s="46">
        <v>17965.22</v>
      </c>
      <c r="AN97" s="46">
        <v>139608.56</v>
      </c>
      <c r="AO97" s="46">
        <v>9800</v>
      </c>
      <c r="AP97" s="46">
        <v>11039.23</v>
      </c>
      <c r="AQ97" s="46">
        <v>0</v>
      </c>
      <c r="AR97" s="46">
        <v>78218.61</v>
      </c>
      <c r="AS97" s="46">
        <v>28111.02</v>
      </c>
      <c r="AT97" s="46">
        <v>0</v>
      </c>
      <c r="AU97" s="46">
        <v>5213.92</v>
      </c>
      <c r="AV97" s="46">
        <v>12772.75</v>
      </c>
      <c r="AW97" s="46">
        <v>0</v>
      </c>
      <c r="AX97" s="46">
        <v>2325708.11</v>
      </c>
      <c r="AY97" s="25">
        <f t="shared" si="4"/>
        <v>0</v>
      </c>
      <c r="AZ97" s="46">
        <v>0</v>
      </c>
      <c r="BA97" s="46">
        <v>190217</v>
      </c>
      <c r="BB97" s="46">
        <v>0</v>
      </c>
      <c r="BC97" s="46">
        <v>424598.94</v>
      </c>
      <c r="BD97" s="46">
        <v>0</v>
      </c>
      <c r="BE97" s="46">
        <v>0</v>
      </c>
      <c r="BF97" s="46">
        <v>0</v>
      </c>
      <c r="BG97" s="26">
        <f t="shared" si="5"/>
        <v>0</v>
      </c>
      <c r="BH97" s="46">
        <v>0</v>
      </c>
      <c r="BI97" s="46">
        <v>7043</v>
      </c>
      <c r="BJ97" s="46">
        <v>2612</v>
      </c>
      <c r="BK97" s="46">
        <v>179</v>
      </c>
      <c r="BL97" s="46">
        <v>-146</v>
      </c>
      <c r="BM97" s="46">
        <v>-99</v>
      </c>
      <c r="BN97" s="46">
        <v>-389</v>
      </c>
      <c r="BO97" s="46">
        <v>-656</v>
      </c>
      <c r="BP97" s="46">
        <v>-1085</v>
      </c>
      <c r="BQ97" s="46">
        <v>0</v>
      </c>
      <c r="BR97" s="46">
        <v>-2</v>
      </c>
      <c r="BS97" s="46">
        <v>-1121</v>
      </c>
      <c r="BT97" s="46">
        <v>-6</v>
      </c>
      <c r="BU97" s="46">
        <v>6330</v>
      </c>
      <c r="BV97" s="46">
        <v>23</v>
      </c>
      <c r="BW97" s="46">
        <v>449</v>
      </c>
      <c r="BX97" s="46">
        <v>166</v>
      </c>
      <c r="BY97" s="46">
        <v>430</v>
      </c>
      <c r="BZ97" s="46">
        <v>40</v>
      </c>
      <c r="CA97" s="46">
        <v>36</v>
      </c>
      <c r="CB97" s="46">
        <v>13</v>
      </c>
      <c r="CC97" s="46">
        <v>26</v>
      </c>
      <c r="CD97" s="46">
        <v>184</v>
      </c>
      <c r="CE97" s="46">
        <v>166</v>
      </c>
      <c r="CF97" s="46">
        <v>0</v>
      </c>
      <c r="CG97" s="46">
        <v>39</v>
      </c>
      <c r="CH97" s="46">
        <v>62</v>
      </c>
      <c r="CI97" s="46">
        <v>357</v>
      </c>
      <c r="CJ97" s="46">
        <v>591</v>
      </c>
      <c r="CK97" s="46">
        <v>36</v>
      </c>
    </row>
    <row r="98" spans="1:89" x14ac:dyDescent="0.25">
      <c r="A98" s="8">
        <v>9</v>
      </c>
      <c r="B98" s="8" t="s">
        <v>327</v>
      </c>
      <c r="C98" s="8" t="s">
        <v>328</v>
      </c>
      <c r="D98" s="8" t="s">
        <v>303</v>
      </c>
      <c r="E98" s="8" t="s">
        <v>296</v>
      </c>
      <c r="F98" s="8" t="s">
        <v>105</v>
      </c>
      <c r="G98" s="46">
        <v>38493249.170000002</v>
      </c>
      <c r="H98" s="46">
        <v>38540598.539999999</v>
      </c>
      <c r="I98" s="46">
        <v>73276887.420000002</v>
      </c>
      <c r="J98" s="46">
        <v>39045295.530000001</v>
      </c>
      <c r="K98" s="46">
        <v>4013953.81</v>
      </c>
      <c r="L98" s="46">
        <v>7866730.6200000001</v>
      </c>
      <c r="M98" s="46">
        <v>0</v>
      </c>
      <c r="N98" s="46">
        <v>0</v>
      </c>
      <c r="O98" s="46">
        <v>0</v>
      </c>
      <c r="P98" s="46">
        <v>1795613.43</v>
      </c>
      <c r="Q98" s="46">
        <v>0</v>
      </c>
      <c r="R98" s="46">
        <v>0</v>
      </c>
      <c r="S98" s="46">
        <v>10732383.18</v>
      </c>
      <c r="T98" s="46">
        <v>7734914.5899999999</v>
      </c>
      <c r="U98" s="46">
        <v>47928.98</v>
      </c>
      <c r="V98" s="46">
        <v>0</v>
      </c>
      <c r="W98" s="46">
        <v>75179761.390000001</v>
      </c>
      <c r="X98" s="46">
        <v>784811.31</v>
      </c>
      <c r="Y98" s="46">
        <v>75964572.700000003</v>
      </c>
      <c r="Z98" s="7">
        <v>0.12840801477432251</v>
      </c>
      <c r="AA98" s="7">
        <v>5.3100000000000001E-2</v>
      </c>
      <c r="AB98" s="46">
        <v>3990870.23</v>
      </c>
      <c r="AC98" s="46">
        <v>0</v>
      </c>
      <c r="AD98" s="46">
        <v>0</v>
      </c>
      <c r="AE98" s="46">
        <v>0</v>
      </c>
      <c r="AF98" s="46">
        <v>1394.12</v>
      </c>
      <c r="AG98" s="46">
        <f t="shared" si="3"/>
        <v>1394.12</v>
      </c>
      <c r="AH98" s="46">
        <v>1926923.31</v>
      </c>
      <c r="AI98" s="46">
        <v>184493.54</v>
      </c>
      <c r="AJ98" s="46">
        <v>545223.98</v>
      </c>
      <c r="AK98" s="46">
        <v>22163.84</v>
      </c>
      <c r="AL98" s="46">
        <v>279922.95</v>
      </c>
      <c r="AM98" s="46">
        <v>6463.84</v>
      </c>
      <c r="AN98" s="46">
        <v>53177.74</v>
      </c>
      <c r="AO98" s="46">
        <v>8790</v>
      </c>
      <c r="AP98" s="46">
        <v>19274.330000000002</v>
      </c>
      <c r="AQ98" s="46">
        <v>0</v>
      </c>
      <c r="AR98" s="46">
        <v>273873.37</v>
      </c>
      <c r="AS98" s="46">
        <v>44884.49</v>
      </c>
      <c r="AT98" s="46">
        <v>0</v>
      </c>
      <c r="AU98" s="46">
        <v>0</v>
      </c>
      <c r="AV98" s="46">
        <v>109463.67999999999</v>
      </c>
      <c r="AW98" s="46">
        <v>0</v>
      </c>
      <c r="AX98" s="46">
        <v>3746025.43</v>
      </c>
      <c r="AY98" s="25">
        <f t="shared" si="4"/>
        <v>0</v>
      </c>
      <c r="AZ98" s="46">
        <v>0</v>
      </c>
      <c r="BA98" s="46">
        <v>190217</v>
      </c>
      <c r="BB98" s="46">
        <v>0</v>
      </c>
      <c r="BC98" s="46">
        <v>498153.9</v>
      </c>
      <c r="BD98" s="46">
        <v>0</v>
      </c>
      <c r="BE98" s="46">
        <v>0</v>
      </c>
      <c r="BF98" s="46">
        <v>0</v>
      </c>
      <c r="BG98" s="26">
        <f t="shared" si="5"/>
        <v>0</v>
      </c>
      <c r="BH98" s="46">
        <v>0</v>
      </c>
      <c r="BI98" s="46">
        <v>6877</v>
      </c>
      <c r="BJ98" s="46">
        <v>2828</v>
      </c>
      <c r="BK98" s="46">
        <v>76</v>
      </c>
      <c r="BL98" s="46">
        <v>-38</v>
      </c>
      <c r="BM98" s="46">
        <v>-172</v>
      </c>
      <c r="BN98" s="46">
        <v>-575</v>
      </c>
      <c r="BO98" s="46">
        <v>-732</v>
      </c>
      <c r="BP98" s="46">
        <v>-1088</v>
      </c>
      <c r="BQ98" s="46">
        <v>6</v>
      </c>
      <c r="BR98" s="46">
        <v>39</v>
      </c>
      <c r="BS98" s="46">
        <v>-709</v>
      </c>
      <c r="BT98" s="46">
        <v>-2</v>
      </c>
      <c r="BU98" s="46">
        <v>6510</v>
      </c>
      <c r="BV98" s="46">
        <v>108</v>
      </c>
      <c r="BW98" s="46">
        <v>290</v>
      </c>
      <c r="BX98" s="46">
        <v>87</v>
      </c>
      <c r="BY98" s="46">
        <v>314</v>
      </c>
      <c r="BZ98" s="46">
        <v>1</v>
      </c>
      <c r="CA98" s="46">
        <v>19</v>
      </c>
      <c r="CB98" s="46">
        <v>4</v>
      </c>
      <c r="CC98" s="46">
        <v>14</v>
      </c>
      <c r="CD98" s="46">
        <v>142</v>
      </c>
      <c r="CE98" s="46">
        <v>413</v>
      </c>
      <c r="CF98" s="46">
        <v>2</v>
      </c>
      <c r="CG98" s="46">
        <v>12</v>
      </c>
      <c r="CH98" s="46">
        <v>39</v>
      </c>
      <c r="CI98" s="46">
        <v>175</v>
      </c>
      <c r="CJ98" s="46">
        <v>835</v>
      </c>
      <c r="CK98" s="46">
        <v>27</v>
      </c>
    </row>
    <row r="99" spans="1:89" x14ac:dyDescent="0.25">
      <c r="A99" s="8">
        <v>9</v>
      </c>
      <c r="B99" s="52" t="s">
        <v>604</v>
      </c>
      <c r="C99" s="8" t="s">
        <v>307</v>
      </c>
      <c r="D99" s="8" t="s">
        <v>308</v>
      </c>
      <c r="E99" s="8" t="s">
        <v>296</v>
      </c>
      <c r="F99" s="8" t="s">
        <v>113</v>
      </c>
      <c r="G99" s="46">
        <v>38493249.170000002</v>
      </c>
      <c r="H99" s="46">
        <v>38540598.539999999</v>
      </c>
      <c r="I99" s="46">
        <v>36284423.210000001</v>
      </c>
      <c r="J99" s="46">
        <v>13370501.689999999</v>
      </c>
      <c r="K99" s="46">
        <v>1617635.38</v>
      </c>
      <c r="L99" s="46">
        <v>6027303.71</v>
      </c>
      <c r="M99" s="46">
        <v>0</v>
      </c>
      <c r="N99" s="46">
        <v>0</v>
      </c>
      <c r="O99" s="46">
        <v>13655.29</v>
      </c>
      <c r="P99" s="46">
        <v>885167.72</v>
      </c>
      <c r="Q99" s="46">
        <v>0</v>
      </c>
      <c r="R99" s="46">
        <v>0</v>
      </c>
      <c r="S99" s="46">
        <v>10913824.73</v>
      </c>
      <c r="T99" s="46">
        <v>2461075.4900000002</v>
      </c>
      <c r="U99" s="46">
        <v>0</v>
      </c>
      <c r="V99" s="46">
        <v>0</v>
      </c>
      <c r="W99" s="46">
        <v>37225580.350000001</v>
      </c>
      <c r="X99" s="46">
        <v>47349.37</v>
      </c>
      <c r="Y99" s="46">
        <v>37272929.719999999</v>
      </c>
      <c r="Z99" s="7">
        <v>0.13843770325183868</v>
      </c>
      <c r="AA99" s="7">
        <v>4.9399999999999999E-2</v>
      </c>
      <c r="AB99" s="46">
        <v>1838479.14</v>
      </c>
      <c r="AC99" s="46">
        <v>0</v>
      </c>
      <c r="AD99" s="46">
        <v>0</v>
      </c>
      <c r="AE99" s="46">
        <v>47349.37</v>
      </c>
      <c r="AF99" s="46">
        <v>913.98</v>
      </c>
      <c r="AG99" s="46">
        <f t="shared" si="3"/>
        <v>48263.350000000006</v>
      </c>
      <c r="AH99" s="46">
        <v>999637.09</v>
      </c>
      <c r="AI99" s="46">
        <v>91580.18</v>
      </c>
      <c r="AJ99" s="46">
        <v>204826.67</v>
      </c>
      <c r="AK99" s="46">
        <v>3388</v>
      </c>
      <c r="AL99" s="46">
        <v>166153.63</v>
      </c>
      <c r="AM99" s="46">
        <v>2171.1999999999998</v>
      </c>
      <c r="AN99" s="46">
        <v>48902.54</v>
      </c>
      <c r="AO99" s="46">
        <v>8790</v>
      </c>
      <c r="AP99" s="46">
        <v>0</v>
      </c>
      <c r="AQ99" s="46">
        <v>0</v>
      </c>
      <c r="AR99" s="46">
        <v>75787.289999999994</v>
      </c>
      <c r="AS99" s="46">
        <v>22694.76</v>
      </c>
      <c r="AT99" s="46">
        <v>0</v>
      </c>
      <c r="AU99" s="46">
        <v>699.6</v>
      </c>
      <c r="AV99" s="46">
        <v>18661.29</v>
      </c>
      <c r="AW99" s="46">
        <v>0</v>
      </c>
      <c r="AX99" s="46">
        <v>1759674.11</v>
      </c>
      <c r="AY99" s="25">
        <f>+AW99/AX99</f>
        <v>0</v>
      </c>
      <c r="AZ99" s="46">
        <v>317.7</v>
      </c>
      <c r="BA99" s="46">
        <v>190217</v>
      </c>
      <c r="BB99" s="46">
        <v>0</v>
      </c>
      <c r="BC99" s="46">
        <v>216253.46</v>
      </c>
      <c r="BD99" s="46">
        <v>0</v>
      </c>
      <c r="BE99" s="46">
        <v>0</v>
      </c>
      <c r="BF99" s="46">
        <v>0</v>
      </c>
      <c r="BG99" s="26">
        <f>SUM(BE99:BF99)</f>
        <v>0</v>
      </c>
      <c r="BH99" s="46">
        <v>0</v>
      </c>
      <c r="BI99" s="46">
        <v>3565</v>
      </c>
      <c r="BJ99" s="46">
        <v>1315</v>
      </c>
      <c r="BK99" s="46">
        <v>1</v>
      </c>
      <c r="BL99" s="46">
        <v>0</v>
      </c>
      <c r="BM99" s="46">
        <v>-122</v>
      </c>
      <c r="BN99" s="46">
        <v>-309</v>
      </c>
      <c r="BO99" s="46">
        <v>-250</v>
      </c>
      <c r="BP99" s="46">
        <v>-441</v>
      </c>
      <c r="BQ99" s="46">
        <v>0</v>
      </c>
      <c r="BR99" s="46">
        <v>50</v>
      </c>
      <c r="BS99" s="46">
        <v>-661</v>
      </c>
      <c r="BT99" s="46">
        <v>-8</v>
      </c>
      <c r="BU99" s="46">
        <v>3140</v>
      </c>
      <c r="BV99" s="46">
        <v>9</v>
      </c>
      <c r="BW99" s="46">
        <v>306</v>
      </c>
      <c r="BX99" s="46">
        <v>99</v>
      </c>
      <c r="BY99" s="46">
        <v>249</v>
      </c>
      <c r="BZ99" s="46">
        <v>0</v>
      </c>
      <c r="CA99" s="46">
        <v>7</v>
      </c>
      <c r="CB99" s="46">
        <v>4</v>
      </c>
      <c r="CC99" s="46">
        <v>19</v>
      </c>
      <c r="CD99" s="46">
        <v>114</v>
      </c>
      <c r="CE99" s="46">
        <v>172</v>
      </c>
      <c r="CF99" s="46">
        <v>0</v>
      </c>
      <c r="CG99" s="46">
        <v>11</v>
      </c>
      <c r="CH99" s="46">
        <v>23</v>
      </c>
      <c r="CI99" s="46">
        <v>91</v>
      </c>
      <c r="CJ99" s="46">
        <v>311</v>
      </c>
      <c r="CK99" s="46">
        <v>5</v>
      </c>
    </row>
    <row r="100" spans="1:89" x14ac:dyDescent="0.25">
      <c r="A100" s="8">
        <v>10</v>
      </c>
      <c r="B100" s="8" t="s">
        <v>329</v>
      </c>
      <c r="C100" s="8" t="s">
        <v>330</v>
      </c>
      <c r="D100" s="8" t="s">
        <v>331</v>
      </c>
      <c r="E100" s="8" t="s">
        <v>332</v>
      </c>
      <c r="F100" s="8" t="s">
        <v>101</v>
      </c>
      <c r="G100" s="46">
        <v>8136410.6200000001</v>
      </c>
      <c r="H100" s="46">
        <v>8147299.6500000004</v>
      </c>
      <c r="I100" s="46">
        <v>8007503.8000000007</v>
      </c>
      <c r="J100" s="46">
        <v>2846452.95</v>
      </c>
      <c r="K100" s="46">
        <v>508779.38</v>
      </c>
      <c r="L100" s="46">
        <v>1851583.73</v>
      </c>
      <c r="M100" s="46">
        <v>0</v>
      </c>
      <c r="N100" s="46">
        <v>0</v>
      </c>
      <c r="O100" s="46">
        <v>0</v>
      </c>
      <c r="P100" s="46">
        <v>161090.71</v>
      </c>
      <c r="Q100" s="46">
        <v>0</v>
      </c>
      <c r="R100" s="46">
        <v>0</v>
      </c>
      <c r="S100" s="46">
        <v>1529505.54</v>
      </c>
      <c r="T100" s="46">
        <v>524030.11</v>
      </c>
      <c r="U100" s="46">
        <v>2280.6799999999998</v>
      </c>
      <c r="V100" s="46">
        <v>39822.5</v>
      </c>
      <c r="W100" s="46">
        <v>7856028.5800000001</v>
      </c>
      <c r="X100" s="46">
        <v>66564.14</v>
      </c>
      <c r="Y100" s="46">
        <v>7922592.7199999997</v>
      </c>
      <c r="Z100" s="7">
        <v>0.18061879277229309</v>
      </c>
      <c r="AA100" s="7">
        <v>5.5E-2</v>
      </c>
      <c r="AB100" s="46">
        <v>432149.99</v>
      </c>
      <c r="AC100" s="46">
        <v>0</v>
      </c>
      <c r="AD100" s="46">
        <v>0</v>
      </c>
      <c r="AE100" s="46">
        <v>10889.03</v>
      </c>
      <c r="AF100" s="46">
        <v>37.24</v>
      </c>
      <c r="AG100" s="46">
        <f t="shared" si="3"/>
        <v>10926.27</v>
      </c>
      <c r="AH100" s="46">
        <v>125447.92</v>
      </c>
      <c r="AI100" s="46">
        <v>10676.33</v>
      </c>
      <c r="AJ100" s="46">
        <v>31689.71</v>
      </c>
      <c r="AK100" s="46">
        <v>0</v>
      </c>
      <c r="AL100" s="46">
        <v>11370</v>
      </c>
      <c r="AM100" s="46">
        <v>9425</v>
      </c>
      <c r="AN100" s="46">
        <v>14305.85</v>
      </c>
      <c r="AO100" s="46">
        <v>10461</v>
      </c>
      <c r="AP100" s="46">
        <v>0</v>
      </c>
      <c r="AQ100" s="46">
        <v>36816.050000000003</v>
      </c>
      <c r="AR100" s="46">
        <v>13323.91</v>
      </c>
      <c r="AS100" s="46">
        <v>2037.18</v>
      </c>
      <c r="AT100" s="46">
        <v>0</v>
      </c>
      <c r="AU100" s="46">
        <v>1305.43</v>
      </c>
      <c r="AV100" s="46">
        <v>638.67999999999995</v>
      </c>
      <c r="AW100" s="46">
        <v>0</v>
      </c>
      <c r="AX100" s="46">
        <v>292637.37</v>
      </c>
      <c r="AY100" s="25">
        <f t="shared" si="4"/>
        <v>0</v>
      </c>
      <c r="AZ100" s="46">
        <v>0</v>
      </c>
      <c r="BA100" s="46">
        <v>190217</v>
      </c>
      <c r="BB100" s="46">
        <v>0</v>
      </c>
      <c r="BC100" s="46">
        <v>63294.42</v>
      </c>
      <c r="BD100" s="46">
        <v>0</v>
      </c>
      <c r="BE100" s="46">
        <v>0</v>
      </c>
      <c r="BF100" s="46">
        <v>0</v>
      </c>
      <c r="BG100" s="26">
        <f t="shared" si="5"/>
        <v>0</v>
      </c>
      <c r="BH100" s="46">
        <v>0</v>
      </c>
      <c r="BI100" s="46">
        <v>692</v>
      </c>
      <c r="BJ100" s="46">
        <v>375</v>
      </c>
      <c r="BK100" s="46">
        <v>0</v>
      </c>
      <c r="BL100" s="46">
        <v>7</v>
      </c>
      <c r="BM100" s="46">
        <v>-12</v>
      </c>
      <c r="BN100" s="46">
        <v>-44</v>
      </c>
      <c r="BO100" s="46">
        <v>-59</v>
      </c>
      <c r="BP100" s="46">
        <v>-99</v>
      </c>
      <c r="BQ100" s="46">
        <v>0</v>
      </c>
      <c r="BR100" s="46">
        <v>0</v>
      </c>
      <c r="BS100" s="46">
        <v>-97</v>
      </c>
      <c r="BT100" s="46">
        <v>-4</v>
      </c>
      <c r="BU100" s="46">
        <v>759</v>
      </c>
      <c r="BV100" s="46">
        <v>0</v>
      </c>
      <c r="BW100" s="46">
        <v>36</v>
      </c>
      <c r="BX100" s="46">
        <v>13</v>
      </c>
      <c r="BY100" s="46">
        <v>28</v>
      </c>
      <c r="BZ100" s="46">
        <v>0</v>
      </c>
      <c r="CA100" s="46">
        <v>1</v>
      </c>
      <c r="CB100" s="46">
        <v>0</v>
      </c>
      <c r="CC100" s="46">
        <v>3</v>
      </c>
      <c r="CD100" s="46">
        <v>7</v>
      </c>
      <c r="CE100" s="46">
        <v>35</v>
      </c>
      <c r="CF100" s="46">
        <v>0</v>
      </c>
      <c r="CG100" s="46">
        <v>1</v>
      </c>
      <c r="CH100" s="46">
        <v>2</v>
      </c>
      <c r="CI100" s="46">
        <v>10</v>
      </c>
      <c r="CJ100" s="46">
        <v>72</v>
      </c>
      <c r="CK100" s="46">
        <v>4</v>
      </c>
    </row>
    <row r="101" spans="1:89" x14ac:dyDescent="0.25">
      <c r="A101" s="8">
        <v>10</v>
      </c>
      <c r="B101" s="8" t="s">
        <v>333</v>
      </c>
      <c r="C101" s="8" t="s">
        <v>143</v>
      </c>
      <c r="D101" s="8" t="s">
        <v>334</v>
      </c>
      <c r="E101" s="8" t="s">
        <v>332</v>
      </c>
      <c r="F101" s="8" t="s">
        <v>120</v>
      </c>
      <c r="G101" s="46">
        <v>26675793.190000001</v>
      </c>
      <c r="H101" s="46">
        <v>26675793.190000001</v>
      </c>
      <c r="I101" s="46">
        <v>26498619.490000002</v>
      </c>
      <c r="J101" s="46">
        <v>8098444.9199999999</v>
      </c>
      <c r="K101" s="46">
        <v>806355.4</v>
      </c>
      <c r="L101" s="46">
        <v>7476428.6399999997</v>
      </c>
      <c r="M101" s="46">
        <v>2331.5100000000002</v>
      </c>
      <c r="N101" s="46">
        <v>78092.41</v>
      </c>
      <c r="O101" s="46">
        <v>0</v>
      </c>
      <c r="P101" s="46">
        <v>497624.82</v>
      </c>
      <c r="Q101" s="46">
        <v>0</v>
      </c>
      <c r="R101" s="46">
        <v>5842.98</v>
      </c>
      <c r="S101" s="46">
        <v>3633333.01</v>
      </c>
      <c r="T101" s="46">
        <v>3991032.91</v>
      </c>
      <c r="U101" s="46">
        <v>0</v>
      </c>
      <c r="V101" s="46">
        <v>4837.3599999999997</v>
      </c>
      <c r="W101" s="46">
        <v>26126929.57</v>
      </c>
      <c r="X101" s="46">
        <v>91104.26</v>
      </c>
      <c r="Y101" s="46">
        <v>26218033.829999998</v>
      </c>
      <c r="Z101" s="7">
        <v>0.13589960336685181</v>
      </c>
      <c r="AA101" s="7">
        <v>6.08E-2</v>
      </c>
      <c r="AB101" s="46">
        <v>1589687.21</v>
      </c>
      <c r="AC101" s="46">
        <v>0</v>
      </c>
      <c r="AD101" s="46">
        <v>0</v>
      </c>
      <c r="AE101" s="46">
        <v>0</v>
      </c>
      <c r="AF101" s="46">
        <v>0</v>
      </c>
      <c r="AG101" s="46">
        <f t="shared" si="3"/>
        <v>0</v>
      </c>
      <c r="AH101" s="46">
        <v>688948.05</v>
      </c>
      <c r="AI101" s="46">
        <v>55764.160000000003</v>
      </c>
      <c r="AJ101" s="46">
        <v>177094.23</v>
      </c>
      <c r="AK101" s="46">
        <v>79990.03</v>
      </c>
      <c r="AL101" s="46">
        <v>73582.62</v>
      </c>
      <c r="AM101" s="46">
        <v>0</v>
      </c>
      <c r="AN101" s="46">
        <v>48114.35</v>
      </c>
      <c r="AO101" s="46">
        <v>12261</v>
      </c>
      <c r="AP101" s="46">
        <v>0</v>
      </c>
      <c r="AQ101" s="46">
        <v>4425.9399999999996</v>
      </c>
      <c r="AR101" s="46">
        <v>63266.67</v>
      </c>
      <c r="AS101" s="46">
        <v>13449.89</v>
      </c>
      <c r="AT101" s="46">
        <v>0</v>
      </c>
      <c r="AU101" s="46">
        <v>6316.97</v>
      </c>
      <c r="AV101" s="46">
        <v>12815.35</v>
      </c>
      <c r="AW101" s="46">
        <v>91398.76</v>
      </c>
      <c r="AX101" s="46">
        <v>1366048.87</v>
      </c>
      <c r="AY101" s="25">
        <f t="shared" si="4"/>
        <v>6.6907386702790506E-2</v>
      </c>
      <c r="AZ101" s="46">
        <v>0</v>
      </c>
      <c r="BA101" s="46">
        <v>190217</v>
      </c>
      <c r="BB101" s="46">
        <v>0</v>
      </c>
      <c r="BC101" s="46">
        <v>125739.96</v>
      </c>
      <c r="BD101" s="46">
        <v>0</v>
      </c>
      <c r="BE101" s="46">
        <v>0</v>
      </c>
      <c r="BF101" s="46">
        <v>0</v>
      </c>
      <c r="BG101" s="26">
        <f t="shared" si="5"/>
        <v>0</v>
      </c>
      <c r="BH101" s="46">
        <v>0</v>
      </c>
      <c r="BI101" s="46">
        <v>4295</v>
      </c>
      <c r="BJ101" s="46">
        <v>2430</v>
      </c>
      <c r="BK101" s="46">
        <v>21</v>
      </c>
      <c r="BL101" s="46">
        <v>-8</v>
      </c>
      <c r="BM101" s="46">
        <v>-26</v>
      </c>
      <c r="BN101" s="46">
        <v>-84</v>
      </c>
      <c r="BO101" s="46">
        <v>-125</v>
      </c>
      <c r="BP101" s="46">
        <v>-322</v>
      </c>
      <c r="BQ101" s="46">
        <v>1</v>
      </c>
      <c r="BR101" s="46">
        <v>11</v>
      </c>
      <c r="BS101" s="46">
        <v>-486</v>
      </c>
      <c r="BT101" s="46">
        <v>-9</v>
      </c>
      <c r="BU101" s="46">
        <v>5698</v>
      </c>
      <c r="BV101" s="46">
        <v>9</v>
      </c>
      <c r="BW101" s="46">
        <v>114</v>
      </c>
      <c r="BX101" s="46">
        <v>94</v>
      </c>
      <c r="BY101" s="46">
        <v>208</v>
      </c>
      <c r="BZ101" s="46">
        <v>64</v>
      </c>
      <c r="CA101" s="46">
        <v>5</v>
      </c>
      <c r="CB101" s="46">
        <v>0</v>
      </c>
      <c r="CC101" s="46">
        <v>0</v>
      </c>
      <c r="CD101" s="46">
        <v>9</v>
      </c>
      <c r="CE101" s="46">
        <v>73</v>
      </c>
      <c r="CF101" s="46">
        <v>2</v>
      </c>
      <c r="CG101" s="46">
        <v>0</v>
      </c>
      <c r="CH101" s="46">
        <v>5</v>
      </c>
      <c r="CI101" s="46">
        <v>26</v>
      </c>
      <c r="CJ101" s="46">
        <v>280</v>
      </c>
      <c r="CK101" s="46">
        <v>7</v>
      </c>
    </row>
    <row r="102" spans="1:89" x14ac:dyDescent="0.25">
      <c r="A102" s="8">
        <v>10</v>
      </c>
      <c r="B102" s="8" t="s">
        <v>335</v>
      </c>
      <c r="C102" s="8" t="s">
        <v>336</v>
      </c>
      <c r="D102" s="8" t="s">
        <v>337</v>
      </c>
      <c r="E102" s="8" t="s">
        <v>338</v>
      </c>
      <c r="F102" s="8" t="s">
        <v>339</v>
      </c>
      <c r="G102" s="46">
        <v>3412192.79</v>
      </c>
      <c r="H102" s="46">
        <v>3412192.79</v>
      </c>
      <c r="I102" s="46">
        <v>3368175.68</v>
      </c>
      <c r="J102" s="46">
        <v>0</v>
      </c>
      <c r="K102" s="46">
        <v>263977.2</v>
      </c>
      <c r="L102" s="46">
        <v>1167654.5</v>
      </c>
      <c r="M102" s="46">
        <v>0</v>
      </c>
      <c r="N102" s="46">
        <v>0</v>
      </c>
      <c r="O102" s="46">
        <v>0</v>
      </c>
      <c r="P102" s="46">
        <v>181186.11</v>
      </c>
      <c r="Q102" s="46">
        <v>0</v>
      </c>
      <c r="R102" s="46">
        <v>0</v>
      </c>
      <c r="S102" s="46">
        <v>1103871.32</v>
      </c>
      <c r="T102" s="46">
        <v>408724.42</v>
      </c>
      <c r="U102" s="46">
        <v>0</v>
      </c>
      <c r="V102" s="46">
        <v>0</v>
      </c>
      <c r="W102" s="46">
        <v>3472704.38</v>
      </c>
      <c r="X102" s="46">
        <v>0</v>
      </c>
      <c r="Y102" s="46">
        <v>3472704.38</v>
      </c>
      <c r="Z102" s="7">
        <v>7.0227876305580139E-2</v>
      </c>
      <c r="AA102" s="7">
        <v>0.1</v>
      </c>
      <c r="AB102" s="46">
        <v>347267.33</v>
      </c>
      <c r="AC102" s="46">
        <v>0</v>
      </c>
      <c r="AD102" s="46">
        <v>0</v>
      </c>
      <c r="AE102" s="46">
        <v>0</v>
      </c>
      <c r="AF102" s="46">
        <v>1.33</v>
      </c>
      <c r="AG102" s="46">
        <f t="shared" si="3"/>
        <v>1.33</v>
      </c>
      <c r="AH102" s="46">
        <v>113005</v>
      </c>
      <c r="AI102" s="46">
        <v>8904.33</v>
      </c>
      <c r="AJ102" s="46">
        <v>12023</v>
      </c>
      <c r="AK102" s="46">
        <v>13937.41</v>
      </c>
      <c r="AL102" s="46">
        <v>16672.490000000002</v>
      </c>
      <c r="AM102" s="46">
        <v>4750</v>
      </c>
      <c r="AN102" s="46">
        <v>11400</v>
      </c>
      <c r="AO102" s="46">
        <v>6600</v>
      </c>
      <c r="AP102" s="46">
        <v>0</v>
      </c>
      <c r="AQ102" s="46">
        <v>0</v>
      </c>
      <c r="AR102" s="46">
        <v>13553.98</v>
      </c>
      <c r="AS102" s="46">
        <v>250</v>
      </c>
      <c r="AT102" s="46">
        <v>0</v>
      </c>
      <c r="AU102" s="46">
        <v>673.8</v>
      </c>
      <c r="AV102" s="46">
        <v>1595.91</v>
      </c>
      <c r="AW102" s="46">
        <v>58984</v>
      </c>
      <c r="AX102" s="46">
        <v>219187.07</v>
      </c>
      <c r="AY102" s="25">
        <f t="shared" si="4"/>
        <v>0.26910346490785247</v>
      </c>
      <c r="AZ102" s="46">
        <v>0</v>
      </c>
      <c r="BA102" s="46">
        <v>122500</v>
      </c>
      <c r="BB102" s="46">
        <v>0</v>
      </c>
      <c r="BC102" s="46">
        <v>18797.330000000002</v>
      </c>
      <c r="BD102" s="46">
        <v>0</v>
      </c>
      <c r="BE102" s="46">
        <v>0</v>
      </c>
      <c r="BF102" s="46">
        <v>0</v>
      </c>
      <c r="BG102" s="26">
        <f t="shared" si="5"/>
        <v>0</v>
      </c>
      <c r="BH102" s="46">
        <v>0</v>
      </c>
      <c r="BI102" s="46">
        <v>627</v>
      </c>
      <c r="BJ102" s="46">
        <v>210</v>
      </c>
      <c r="BK102" s="46">
        <v>0</v>
      </c>
      <c r="BL102" s="46">
        <v>0</v>
      </c>
      <c r="BM102" s="46">
        <v>-6</v>
      </c>
      <c r="BN102" s="46">
        <v>-29</v>
      </c>
      <c r="BO102" s="46">
        <v>-13</v>
      </c>
      <c r="BP102" s="46">
        <v>-55</v>
      </c>
      <c r="BQ102" s="46">
        <v>0</v>
      </c>
      <c r="BR102" s="46">
        <v>0</v>
      </c>
      <c r="BS102" s="46">
        <v>-129</v>
      </c>
      <c r="BT102" s="46">
        <v>0</v>
      </c>
      <c r="BU102" s="46">
        <v>605</v>
      </c>
      <c r="BV102" s="46">
        <v>0</v>
      </c>
      <c r="BW102" s="46">
        <v>44</v>
      </c>
      <c r="BX102" s="46">
        <v>24</v>
      </c>
      <c r="BY102" s="46">
        <v>59</v>
      </c>
      <c r="BZ102" s="46">
        <v>1</v>
      </c>
      <c r="CA102" s="46">
        <v>1</v>
      </c>
      <c r="CB102" s="46">
        <v>0</v>
      </c>
      <c r="CC102" s="46">
        <v>2</v>
      </c>
      <c r="CD102" s="46">
        <v>9</v>
      </c>
      <c r="CE102" s="46">
        <v>18</v>
      </c>
      <c r="CF102" s="46">
        <v>0</v>
      </c>
      <c r="CG102" s="46">
        <v>0</v>
      </c>
      <c r="CH102" s="46">
        <v>1</v>
      </c>
      <c r="CI102" s="46">
        <v>11</v>
      </c>
      <c r="CJ102" s="46">
        <v>43</v>
      </c>
      <c r="CK102" s="46">
        <v>0</v>
      </c>
    </row>
    <row r="103" spans="1:89" x14ac:dyDescent="0.25">
      <c r="A103" s="8">
        <v>10</v>
      </c>
      <c r="B103" s="8" t="s">
        <v>340</v>
      </c>
      <c r="C103" s="8" t="s">
        <v>185</v>
      </c>
      <c r="D103" s="8" t="s">
        <v>341</v>
      </c>
      <c r="E103" s="8" t="s">
        <v>332</v>
      </c>
      <c r="F103" s="8" t="s">
        <v>120</v>
      </c>
      <c r="G103" s="46">
        <v>42076495.039999999</v>
      </c>
      <c r="H103" s="46">
        <v>42083794.789999999</v>
      </c>
      <c r="I103" s="46">
        <v>40130426.780000001</v>
      </c>
      <c r="J103" s="46">
        <v>0</v>
      </c>
      <c r="K103" s="46">
        <v>3574912.3</v>
      </c>
      <c r="L103" s="46">
        <v>10317383.710000001</v>
      </c>
      <c r="M103" s="46">
        <v>0</v>
      </c>
      <c r="N103" s="46">
        <v>0</v>
      </c>
      <c r="O103" s="46">
        <v>0</v>
      </c>
      <c r="P103" s="46">
        <v>2890478.16</v>
      </c>
      <c r="Q103" s="46">
        <v>0</v>
      </c>
      <c r="R103" s="46">
        <v>0</v>
      </c>
      <c r="S103" s="46">
        <v>15500546.92</v>
      </c>
      <c r="T103" s="46">
        <v>5606158.3300000001</v>
      </c>
      <c r="U103" s="46">
        <v>0</v>
      </c>
      <c r="V103" s="46">
        <v>10238.76</v>
      </c>
      <c r="W103" s="46">
        <v>40834794.630000003</v>
      </c>
      <c r="X103" s="46">
        <v>19499.740000000002</v>
      </c>
      <c r="Y103" s="46">
        <v>40854294.369999997</v>
      </c>
      <c r="Z103" s="7">
        <v>0.21644288301467896</v>
      </c>
      <c r="AA103" s="7">
        <v>7.2099999999999997E-2</v>
      </c>
      <c r="AB103" s="46">
        <v>2945315.21</v>
      </c>
      <c r="AC103" s="46">
        <v>0</v>
      </c>
      <c r="AD103" s="46">
        <v>0</v>
      </c>
      <c r="AE103" s="46">
        <v>7328.99</v>
      </c>
      <c r="AF103" s="46">
        <v>418.68</v>
      </c>
      <c r="AG103" s="46">
        <f t="shared" si="3"/>
        <v>7747.67</v>
      </c>
      <c r="AH103" s="46">
        <v>1497176.36</v>
      </c>
      <c r="AI103" s="46">
        <v>117726.19</v>
      </c>
      <c r="AJ103" s="46">
        <v>380568.14</v>
      </c>
      <c r="AK103" s="46">
        <v>0</v>
      </c>
      <c r="AL103" s="46">
        <v>218929.83</v>
      </c>
      <c r="AM103" s="46">
        <v>32468.75</v>
      </c>
      <c r="AN103" s="46">
        <v>38432.559999999998</v>
      </c>
      <c r="AO103" s="46">
        <v>16198</v>
      </c>
      <c r="AP103" s="46">
        <v>81696.899999999994</v>
      </c>
      <c r="AQ103" s="46">
        <v>4958.03</v>
      </c>
      <c r="AR103" s="46">
        <v>107972.11</v>
      </c>
      <c r="AS103" s="46">
        <v>18569.72</v>
      </c>
      <c r="AT103" s="46">
        <v>0</v>
      </c>
      <c r="AU103" s="46">
        <v>20884.53</v>
      </c>
      <c r="AV103" s="46">
        <v>43158.38</v>
      </c>
      <c r="AW103" s="46">
        <v>96842.47</v>
      </c>
      <c r="AX103" s="46">
        <v>2667931.13</v>
      </c>
      <c r="AY103" s="25">
        <f t="shared" si="4"/>
        <v>3.62987143524953E-2</v>
      </c>
      <c r="AZ103" s="46">
        <v>2367.9299999999998</v>
      </c>
      <c r="BA103" s="46">
        <v>190216.92</v>
      </c>
      <c r="BB103" s="46">
        <v>0</v>
      </c>
      <c r="BC103" s="46">
        <v>228341.56</v>
      </c>
      <c r="BD103" s="46">
        <v>0</v>
      </c>
      <c r="BE103" s="46">
        <v>0</v>
      </c>
      <c r="BF103" s="46">
        <v>0</v>
      </c>
      <c r="BG103" s="26">
        <f t="shared" si="5"/>
        <v>0</v>
      </c>
      <c r="BH103" s="46">
        <v>0</v>
      </c>
      <c r="BI103" s="46">
        <v>8591</v>
      </c>
      <c r="BJ103" s="46">
        <v>3318</v>
      </c>
      <c r="BK103" s="46">
        <v>348</v>
      </c>
      <c r="BL103" s="46">
        <v>-69</v>
      </c>
      <c r="BM103" s="46">
        <v>-281</v>
      </c>
      <c r="BN103" s="46">
        <v>-431</v>
      </c>
      <c r="BO103" s="46">
        <v>-625</v>
      </c>
      <c r="BP103" s="46">
        <v>-796</v>
      </c>
      <c r="BQ103" s="46">
        <v>106</v>
      </c>
      <c r="BR103" s="46">
        <v>-4</v>
      </c>
      <c r="BS103" s="46">
        <v>-1424</v>
      </c>
      <c r="BT103" s="46">
        <v>-4</v>
      </c>
      <c r="BU103" s="46">
        <v>8729</v>
      </c>
      <c r="BV103" s="46">
        <v>5</v>
      </c>
      <c r="BW103" s="46">
        <v>309</v>
      </c>
      <c r="BX103" s="46">
        <v>194</v>
      </c>
      <c r="BY103" s="46">
        <v>881</v>
      </c>
      <c r="BZ103" s="46">
        <v>2</v>
      </c>
      <c r="CA103" s="46">
        <v>26</v>
      </c>
      <c r="CB103" s="46">
        <v>9</v>
      </c>
      <c r="CC103" s="46">
        <v>11</v>
      </c>
      <c r="CD103" s="46">
        <v>105</v>
      </c>
      <c r="CE103" s="46">
        <v>46</v>
      </c>
      <c r="CF103" s="46">
        <v>259</v>
      </c>
      <c r="CG103" s="46">
        <v>11</v>
      </c>
      <c r="CH103" s="46">
        <v>18</v>
      </c>
      <c r="CI103" s="46">
        <v>137</v>
      </c>
      <c r="CJ103" s="46">
        <v>73</v>
      </c>
      <c r="CK103" s="46">
        <v>591</v>
      </c>
    </row>
    <row r="104" spans="1:89" x14ac:dyDescent="0.25">
      <c r="A104" s="8">
        <v>10</v>
      </c>
      <c r="B104" s="8" t="s">
        <v>342</v>
      </c>
      <c r="C104" s="8" t="s">
        <v>228</v>
      </c>
      <c r="D104" s="8" t="s">
        <v>343</v>
      </c>
      <c r="E104" s="8" t="s">
        <v>332</v>
      </c>
      <c r="F104" s="8" t="s">
        <v>101</v>
      </c>
      <c r="G104" s="46">
        <v>53258906.159999996</v>
      </c>
      <c r="H104" s="46">
        <v>53295699.18</v>
      </c>
      <c r="I104" s="46">
        <v>51358718.740000002</v>
      </c>
      <c r="J104" s="46">
        <v>13636927.48</v>
      </c>
      <c r="K104" s="46">
        <v>2620090.63</v>
      </c>
      <c r="L104" s="46">
        <v>8665478.7699999996</v>
      </c>
      <c r="M104" s="46">
        <v>13879446.880000001</v>
      </c>
      <c r="N104" s="46">
        <v>33906.85</v>
      </c>
      <c r="O104" s="46">
        <v>4260.8900000000003</v>
      </c>
      <c r="P104" s="46">
        <v>1136674.04</v>
      </c>
      <c r="Q104" s="46">
        <v>12682.64</v>
      </c>
      <c r="R104" s="46">
        <v>514.66999999999996</v>
      </c>
      <c r="S104" s="46">
        <v>5062766.42</v>
      </c>
      <c r="T104" s="46">
        <v>2395835.35</v>
      </c>
      <c r="U104" s="46">
        <v>0</v>
      </c>
      <c r="V104" s="46">
        <v>106213.81</v>
      </c>
      <c r="W104" s="46">
        <v>35978926.950000003</v>
      </c>
      <c r="X104" s="46">
        <v>14080808.4</v>
      </c>
      <c r="Y104" s="46">
        <v>50059735.350000001</v>
      </c>
      <c r="Z104" s="7">
        <v>0.18611669540405273</v>
      </c>
      <c r="AA104" s="7">
        <v>6.8000000000000005E-2</v>
      </c>
      <c r="AB104" s="46">
        <v>2447390.63</v>
      </c>
      <c r="AC104" s="46">
        <v>0</v>
      </c>
      <c r="AD104" s="46">
        <v>0</v>
      </c>
      <c r="AE104" s="46">
        <v>44985.11</v>
      </c>
      <c r="AF104" s="46">
        <v>0</v>
      </c>
      <c r="AG104" s="46">
        <f t="shared" si="3"/>
        <v>44985.11</v>
      </c>
      <c r="AH104" s="46">
        <v>761292.57</v>
      </c>
      <c r="AI104" s="46">
        <v>61778.94</v>
      </c>
      <c r="AJ104" s="46">
        <v>176578.56</v>
      </c>
      <c r="AK104" s="46">
        <v>6727.5</v>
      </c>
      <c r="AL104" s="46">
        <v>152097.95000000001</v>
      </c>
      <c r="AM104" s="46">
        <v>44060</v>
      </c>
      <c r="AN104" s="46">
        <v>136108.28</v>
      </c>
      <c r="AO104" s="46">
        <v>12823</v>
      </c>
      <c r="AP104" s="46">
        <v>4205</v>
      </c>
      <c r="AQ104" s="46">
        <v>248141.77</v>
      </c>
      <c r="AR104" s="59">
        <f>+ 7787.84+28861.29+108513.36</f>
        <v>145162.49</v>
      </c>
      <c r="AS104" s="46">
        <v>25300.17</v>
      </c>
      <c r="AT104" s="46">
        <v>8350</v>
      </c>
      <c r="AU104" s="46">
        <v>4146.95</v>
      </c>
      <c r="AV104" s="46">
        <v>13712.99</v>
      </c>
      <c r="AW104" s="46">
        <v>0</v>
      </c>
      <c r="AX104" s="46">
        <v>2022933.52</v>
      </c>
      <c r="AY104" s="25">
        <f t="shared" si="4"/>
        <v>0</v>
      </c>
      <c r="AZ104" s="46">
        <v>7815.97</v>
      </c>
      <c r="BA104" s="46">
        <v>192020.01</v>
      </c>
      <c r="BB104" s="46">
        <v>0</v>
      </c>
      <c r="BC104" s="46">
        <v>414481.11</v>
      </c>
      <c r="BD104" s="46">
        <v>0</v>
      </c>
      <c r="BE104" s="46">
        <v>0</v>
      </c>
      <c r="BF104" s="46">
        <v>0</v>
      </c>
      <c r="BG104" s="26">
        <f t="shared" si="5"/>
        <v>0</v>
      </c>
      <c r="BH104" s="46">
        <v>0</v>
      </c>
      <c r="BI104" s="46">
        <v>4374</v>
      </c>
      <c r="BJ104" s="46">
        <v>2168</v>
      </c>
      <c r="BK104" s="46">
        <v>0</v>
      </c>
      <c r="BL104" s="46">
        <v>0</v>
      </c>
      <c r="BM104" s="46">
        <v>-102</v>
      </c>
      <c r="BN104" s="46">
        <v>-189</v>
      </c>
      <c r="BO104" s="46">
        <v>-472</v>
      </c>
      <c r="BP104" s="46">
        <v>-799</v>
      </c>
      <c r="BQ104" s="46">
        <v>0</v>
      </c>
      <c r="BR104" s="46">
        <v>17</v>
      </c>
      <c r="BS104" s="46">
        <v>-904</v>
      </c>
      <c r="BT104" s="46">
        <v>-32</v>
      </c>
      <c r="BU104" s="46">
        <v>4061</v>
      </c>
      <c r="BV104" s="46">
        <v>59</v>
      </c>
      <c r="BW104" s="46">
        <v>97</v>
      </c>
      <c r="BX104" s="46">
        <v>59</v>
      </c>
      <c r="BY104" s="46">
        <v>395</v>
      </c>
      <c r="BZ104" s="46">
        <v>164</v>
      </c>
      <c r="CA104" s="46">
        <v>3</v>
      </c>
      <c r="CB104" s="46">
        <v>0</v>
      </c>
      <c r="CC104" s="46">
        <v>1</v>
      </c>
      <c r="CD104" s="46">
        <v>40</v>
      </c>
      <c r="CE104" s="46">
        <v>132</v>
      </c>
      <c r="CF104" s="46">
        <v>0</v>
      </c>
      <c r="CG104" s="46">
        <v>6</v>
      </c>
      <c r="CH104" s="46">
        <v>8</v>
      </c>
      <c r="CI104" s="46">
        <v>80</v>
      </c>
      <c r="CJ104" s="46">
        <v>606</v>
      </c>
      <c r="CK104" s="46">
        <v>7</v>
      </c>
    </row>
    <row r="105" spans="1:89" x14ac:dyDescent="0.25">
      <c r="A105" s="8">
        <v>10</v>
      </c>
      <c r="B105" s="8" t="s">
        <v>344</v>
      </c>
      <c r="C105" s="8" t="s">
        <v>108</v>
      </c>
      <c r="D105" s="8" t="s">
        <v>345</v>
      </c>
      <c r="E105" s="8" t="s">
        <v>338</v>
      </c>
      <c r="F105" s="8" t="s">
        <v>339</v>
      </c>
      <c r="G105" s="46">
        <v>9776179.3800000008</v>
      </c>
      <c r="H105" s="46">
        <v>9776179.3800000008</v>
      </c>
      <c r="I105" s="46">
        <v>9645445.7600000016</v>
      </c>
      <c r="J105" s="46">
        <v>52425.62</v>
      </c>
      <c r="K105" s="46">
        <v>659512.68999999994</v>
      </c>
      <c r="L105" s="46">
        <v>2277556.0699999998</v>
      </c>
      <c r="M105" s="46">
        <v>0</v>
      </c>
      <c r="N105" s="46">
        <v>0.02</v>
      </c>
      <c r="O105" s="46">
        <v>18379.060000000001</v>
      </c>
      <c r="P105" s="46">
        <v>484900.41</v>
      </c>
      <c r="Q105" s="46">
        <v>0</v>
      </c>
      <c r="R105" s="46">
        <v>55735.74</v>
      </c>
      <c r="S105" s="46">
        <v>3422530.55</v>
      </c>
      <c r="T105" s="46">
        <v>1686876.42</v>
      </c>
      <c r="U105" s="46">
        <v>0</v>
      </c>
      <c r="V105" s="46">
        <v>0</v>
      </c>
      <c r="W105" s="46">
        <v>9558063.1199999992</v>
      </c>
      <c r="X105" s="46">
        <v>55736.25</v>
      </c>
      <c r="Y105" s="46">
        <v>9613799.3699999992</v>
      </c>
      <c r="Z105" s="7">
        <v>4.415927454829216E-2</v>
      </c>
      <c r="AA105" s="7">
        <v>0.1</v>
      </c>
      <c r="AB105" s="46">
        <v>955882.3</v>
      </c>
      <c r="AC105" s="46">
        <v>0</v>
      </c>
      <c r="AD105" s="46">
        <v>0</v>
      </c>
      <c r="AE105" s="46">
        <v>0</v>
      </c>
      <c r="AF105" s="46">
        <v>0</v>
      </c>
      <c r="AG105" s="46">
        <f t="shared" si="3"/>
        <v>0</v>
      </c>
      <c r="AH105" s="46">
        <v>334720.61</v>
      </c>
      <c r="AI105" s="46">
        <v>28908.53</v>
      </c>
      <c r="AJ105" s="46">
        <v>87752.74</v>
      </c>
      <c r="AK105" s="46">
        <v>0</v>
      </c>
      <c r="AL105" s="46">
        <v>59453.91</v>
      </c>
      <c r="AM105" s="46">
        <v>27614.76</v>
      </c>
      <c r="AN105" s="46">
        <v>93259.24</v>
      </c>
      <c r="AO105" s="46">
        <v>9250</v>
      </c>
      <c r="AP105" s="46">
        <v>1050</v>
      </c>
      <c r="AQ105" s="46">
        <v>0</v>
      </c>
      <c r="AR105" s="46">
        <v>26276.9</v>
      </c>
      <c r="AS105" s="46">
        <v>11662.88</v>
      </c>
      <c r="AT105" s="46">
        <v>0</v>
      </c>
      <c r="AU105" s="46">
        <v>732.5</v>
      </c>
      <c r="AV105" s="46">
        <v>22351.27</v>
      </c>
      <c r="AW105" s="46">
        <v>0</v>
      </c>
      <c r="AX105" s="46">
        <v>749602.41</v>
      </c>
      <c r="AY105" s="25">
        <f t="shared" si="4"/>
        <v>0</v>
      </c>
      <c r="AZ105" s="46">
        <v>0</v>
      </c>
      <c r="BA105" s="46">
        <v>190217</v>
      </c>
      <c r="BB105" s="46">
        <v>0</v>
      </c>
      <c r="BC105" s="46">
        <v>132311.14000000001</v>
      </c>
      <c r="BD105" s="46">
        <v>0</v>
      </c>
      <c r="BE105" s="46">
        <v>0</v>
      </c>
      <c r="BF105" s="46">
        <v>0</v>
      </c>
      <c r="BG105" s="26">
        <f t="shared" si="5"/>
        <v>0</v>
      </c>
      <c r="BH105" s="46">
        <v>0</v>
      </c>
      <c r="BI105" s="46">
        <v>2005</v>
      </c>
      <c r="BJ105" s="46">
        <v>1022</v>
      </c>
      <c r="BK105" s="46">
        <v>25</v>
      </c>
      <c r="BL105" s="46">
        <v>-23</v>
      </c>
      <c r="BM105" s="46">
        <v>-21</v>
      </c>
      <c r="BN105" s="46">
        <v>-67</v>
      </c>
      <c r="BO105" s="46">
        <v>-64</v>
      </c>
      <c r="BP105" s="46">
        <v>-195</v>
      </c>
      <c r="BQ105" s="46">
        <v>0</v>
      </c>
      <c r="BR105" s="46">
        <v>22</v>
      </c>
      <c r="BS105" s="46">
        <v>-355</v>
      </c>
      <c r="BT105" s="46">
        <v>-2</v>
      </c>
      <c r="BU105" s="46">
        <v>2347</v>
      </c>
      <c r="BV105" s="46">
        <v>0</v>
      </c>
      <c r="BW105" s="46">
        <v>98</v>
      </c>
      <c r="BX105" s="46">
        <v>37</v>
      </c>
      <c r="BY105" s="46">
        <v>204</v>
      </c>
      <c r="BZ105" s="46">
        <v>9</v>
      </c>
      <c r="CA105" s="46">
        <v>7</v>
      </c>
      <c r="CB105" s="46">
        <v>0</v>
      </c>
      <c r="CC105" s="46">
        <v>2</v>
      </c>
      <c r="CD105" s="46">
        <v>32</v>
      </c>
      <c r="CE105" s="46">
        <v>32</v>
      </c>
      <c r="CF105" s="46">
        <v>1</v>
      </c>
      <c r="CG105" s="46">
        <v>3</v>
      </c>
      <c r="CH105" s="46">
        <v>8</v>
      </c>
      <c r="CI105" s="46">
        <v>75</v>
      </c>
      <c r="CJ105" s="46">
        <v>109</v>
      </c>
      <c r="CK105" s="46">
        <v>0</v>
      </c>
    </row>
    <row r="106" spans="1:89" x14ac:dyDescent="0.25">
      <c r="A106" s="8">
        <v>10</v>
      </c>
      <c r="B106" s="8" t="s">
        <v>346</v>
      </c>
      <c r="C106" s="8" t="s">
        <v>330</v>
      </c>
      <c r="D106" s="8" t="s">
        <v>347</v>
      </c>
      <c r="E106" s="8" t="s">
        <v>332</v>
      </c>
      <c r="F106" s="8" t="s">
        <v>120</v>
      </c>
      <c r="G106" s="46">
        <v>9467635.7200000007</v>
      </c>
      <c r="H106" s="46">
        <v>9467635.7200000007</v>
      </c>
      <c r="I106" s="46">
        <v>9336943.6100000013</v>
      </c>
      <c r="J106" s="46">
        <v>100004.08</v>
      </c>
      <c r="K106" s="46">
        <v>485540.42</v>
      </c>
      <c r="L106" s="46">
        <v>3387046.37</v>
      </c>
      <c r="M106" s="46">
        <v>0</v>
      </c>
      <c r="N106" s="46">
        <v>0</v>
      </c>
      <c r="O106" s="46">
        <v>0</v>
      </c>
      <c r="P106" s="46">
        <v>474013.22</v>
      </c>
      <c r="Q106" s="46">
        <v>0</v>
      </c>
      <c r="R106" s="46">
        <v>0</v>
      </c>
      <c r="S106" s="46">
        <v>2597267.0499999998</v>
      </c>
      <c r="T106" s="46">
        <v>1668720.7</v>
      </c>
      <c r="U106" s="46">
        <v>0</v>
      </c>
      <c r="V106" s="46">
        <v>0</v>
      </c>
      <c r="W106" s="46">
        <v>9460150.3800000008</v>
      </c>
      <c r="X106" s="46">
        <v>0.69</v>
      </c>
      <c r="Y106" s="46">
        <v>9460151.0700000003</v>
      </c>
      <c r="Z106" s="7">
        <v>2.1549457684159279E-2</v>
      </c>
      <c r="AA106" s="7">
        <v>7.9000000000000001E-2</v>
      </c>
      <c r="AB106" s="46">
        <v>747381.2</v>
      </c>
      <c r="AC106" s="46">
        <v>0</v>
      </c>
      <c r="AD106" s="46">
        <v>0</v>
      </c>
      <c r="AE106" s="46">
        <v>0</v>
      </c>
      <c r="AF106" s="46">
        <v>136.21</v>
      </c>
      <c r="AG106" s="46">
        <f t="shared" si="3"/>
        <v>136.21</v>
      </c>
      <c r="AH106" s="46">
        <v>225201.22</v>
      </c>
      <c r="AI106" s="46">
        <v>17824.740000000002</v>
      </c>
      <c r="AJ106" s="46">
        <v>36489.620000000003</v>
      </c>
      <c r="AK106" s="46">
        <v>0</v>
      </c>
      <c r="AL106" s="46">
        <v>41654.36</v>
      </c>
      <c r="AM106" s="46">
        <v>27000</v>
      </c>
      <c r="AN106" s="46">
        <v>74225.7</v>
      </c>
      <c r="AO106" s="46">
        <v>10461</v>
      </c>
      <c r="AP106" s="46">
        <v>0</v>
      </c>
      <c r="AQ106" s="46">
        <v>0</v>
      </c>
      <c r="AR106" s="46">
        <v>39008.6</v>
      </c>
      <c r="AS106" s="46">
        <v>11288.77</v>
      </c>
      <c r="AT106" s="46">
        <v>0</v>
      </c>
      <c r="AU106" s="46">
        <v>3850.26</v>
      </c>
      <c r="AV106" s="46">
        <v>5840.48</v>
      </c>
      <c r="AW106" s="46">
        <v>0</v>
      </c>
      <c r="AX106" s="46">
        <v>539208.47</v>
      </c>
      <c r="AY106" s="25">
        <f t="shared" si="4"/>
        <v>0</v>
      </c>
      <c r="AZ106" s="46">
        <v>190</v>
      </c>
      <c r="BA106" s="46">
        <v>190217</v>
      </c>
      <c r="BB106" s="46">
        <v>0</v>
      </c>
      <c r="BC106" s="46">
        <v>112685.19</v>
      </c>
      <c r="BD106" s="46">
        <v>0</v>
      </c>
      <c r="BE106" s="46">
        <v>0</v>
      </c>
      <c r="BF106" s="46">
        <v>0</v>
      </c>
      <c r="BG106" s="26">
        <f t="shared" si="5"/>
        <v>0</v>
      </c>
      <c r="BH106" s="46">
        <v>0</v>
      </c>
      <c r="BI106" s="46">
        <v>1816</v>
      </c>
      <c r="BJ106" s="46">
        <v>718</v>
      </c>
      <c r="BK106" s="46">
        <v>3</v>
      </c>
      <c r="BL106" s="46">
        <v>-7</v>
      </c>
      <c r="BM106" s="46">
        <v>-15</v>
      </c>
      <c r="BN106" s="46">
        <v>-81</v>
      </c>
      <c r="BO106" s="46">
        <v>-50</v>
      </c>
      <c r="BP106" s="46">
        <v>-112</v>
      </c>
      <c r="BQ106" s="46">
        <v>5</v>
      </c>
      <c r="BR106" s="46">
        <v>25</v>
      </c>
      <c r="BS106" s="46">
        <v>-300</v>
      </c>
      <c r="BT106" s="46">
        <v>-10</v>
      </c>
      <c r="BU106" s="46">
        <v>1992</v>
      </c>
      <c r="BV106" s="46">
        <v>6</v>
      </c>
      <c r="BW106" s="46">
        <v>44</v>
      </c>
      <c r="BX106" s="46">
        <v>42</v>
      </c>
      <c r="BY106" s="46">
        <v>218</v>
      </c>
      <c r="BZ106" s="46">
        <v>6</v>
      </c>
      <c r="CA106" s="46">
        <v>3</v>
      </c>
      <c r="CB106" s="46">
        <v>0</v>
      </c>
      <c r="CC106" s="46">
        <v>1</v>
      </c>
      <c r="CD106" s="46">
        <v>15</v>
      </c>
      <c r="CE106" s="46">
        <v>62</v>
      </c>
      <c r="CF106" s="46">
        <v>0</v>
      </c>
      <c r="CG106" s="46">
        <v>0</v>
      </c>
      <c r="CH106" s="46">
        <v>1</v>
      </c>
      <c r="CI106" s="46">
        <v>14</v>
      </c>
      <c r="CJ106" s="46">
        <v>88</v>
      </c>
      <c r="CK106" s="46">
        <v>0</v>
      </c>
    </row>
    <row r="107" spans="1:89" x14ac:dyDescent="0.25">
      <c r="A107" s="8">
        <v>10</v>
      </c>
      <c r="B107" s="8" t="s">
        <v>348</v>
      </c>
      <c r="C107" s="8" t="s">
        <v>349</v>
      </c>
      <c r="D107" s="8" t="s">
        <v>341</v>
      </c>
      <c r="E107" s="8" t="s">
        <v>332</v>
      </c>
      <c r="F107" s="8" t="s">
        <v>120</v>
      </c>
      <c r="G107" s="46">
        <v>15105846.359999999</v>
      </c>
      <c r="H107" s="46">
        <v>15105846.359999999</v>
      </c>
      <c r="I107" s="46">
        <f>15105846.36-595035.96</f>
        <v>14510810.399999999</v>
      </c>
      <c r="J107" s="46">
        <v>1357.88</v>
      </c>
      <c r="K107" s="46">
        <v>1017862.09</v>
      </c>
      <c r="L107" s="46">
        <v>3450070.44</v>
      </c>
      <c r="M107" s="46">
        <v>0</v>
      </c>
      <c r="N107" s="46">
        <v>0</v>
      </c>
      <c r="O107" s="46">
        <v>24359.5</v>
      </c>
      <c r="P107" s="46">
        <v>810086.49</v>
      </c>
      <c r="Q107" s="46">
        <v>0</v>
      </c>
      <c r="R107" s="46">
        <v>0</v>
      </c>
      <c r="S107" s="46">
        <v>5270648.51</v>
      </c>
      <c r="T107" s="46">
        <v>1947006.07</v>
      </c>
      <c r="U107" s="46">
        <v>0</v>
      </c>
      <c r="V107" s="46">
        <v>8629.06</v>
      </c>
      <c r="W107" s="46">
        <v>13858359.6</v>
      </c>
      <c r="X107" s="46">
        <v>119030.37</v>
      </c>
      <c r="Y107" s="46">
        <v>13977389.970000001</v>
      </c>
      <c r="Z107" s="7">
        <v>0.1570860743522644</v>
      </c>
      <c r="AA107" s="7">
        <v>9.6500000000000002E-2</v>
      </c>
      <c r="AB107" s="46">
        <v>1336968.6200000001</v>
      </c>
      <c r="AC107" s="46">
        <v>0</v>
      </c>
      <c r="AD107" s="46">
        <v>0</v>
      </c>
      <c r="AE107" s="46">
        <v>0</v>
      </c>
      <c r="AF107" s="46">
        <v>85.08</v>
      </c>
      <c r="AG107" s="46">
        <f t="shared" si="3"/>
        <v>85.08</v>
      </c>
      <c r="AH107" s="46">
        <v>600985.16</v>
      </c>
      <c r="AI107" s="46">
        <v>47637.97</v>
      </c>
      <c r="AJ107" s="46">
        <v>148755.32999999999</v>
      </c>
      <c r="AK107" s="46">
        <v>0</v>
      </c>
      <c r="AL107" s="46">
        <v>75595.16</v>
      </c>
      <c r="AM107" s="46">
        <v>18239.45</v>
      </c>
      <c r="AN107" s="46">
        <v>45731</v>
      </c>
      <c r="AO107" s="46">
        <v>10461</v>
      </c>
      <c r="AP107" s="46">
        <v>0</v>
      </c>
      <c r="AQ107" s="46">
        <v>7029.7</v>
      </c>
      <c r="AR107" s="46">
        <v>45168.9</v>
      </c>
      <c r="AS107" s="46">
        <v>7904.4</v>
      </c>
      <c r="AT107" s="46">
        <v>2379.09</v>
      </c>
      <c r="AU107" s="46">
        <v>16618.95</v>
      </c>
      <c r="AV107" s="46">
        <v>9551.84</v>
      </c>
      <c r="AW107" s="46">
        <v>0</v>
      </c>
      <c r="AX107" s="46">
        <v>1074119.26</v>
      </c>
      <c r="AY107" s="25">
        <f t="shared" si="4"/>
        <v>0</v>
      </c>
      <c r="AZ107" s="46">
        <v>0</v>
      </c>
      <c r="BA107" s="46">
        <v>190216.42</v>
      </c>
      <c r="BB107" s="46">
        <v>0</v>
      </c>
      <c r="BC107" s="46">
        <v>133888.10999999999</v>
      </c>
      <c r="BD107" s="46">
        <v>0</v>
      </c>
      <c r="BE107" s="46">
        <v>0</v>
      </c>
      <c r="BF107" s="46">
        <v>0</v>
      </c>
      <c r="BG107" s="26">
        <f t="shared" si="5"/>
        <v>0</v>
      </c>
      <c r="BH107" s="46">
        <v>0</v>
      </c>
      <c r="BI107" s="46">
        <v>2966</v>
      </c>
      <c r="BJ107" s="46">
        <v>1335</v>
      </c>
      <c r="BK107" s="46">
        <v>68</v>
      </c>
      <c r="BL107" s="46">
        <v>-4</v>
      </c>
      <c r="BM107" s="46">
        <v>-37</v>
      </c>
      <c r="BN107" s="46">
        <v>-134</v>
      </c>
      <c r="BO107" s="46">
        <v>-75</v>
      </c>
      <c r="BP107" s="46">
        <v>-230</v>
      </c>
      <c r="BQ107" s="46">
        <v>0</v>
      </c>
      <c r="BR107" s="46">
        <v>-52</v>
      </c>
      <c r="BS107" s="46">
        <v>-508</v>
      </c>
      <c r="BT107" s="46">
        <v>-1</v>
      </c>
      <c r="BU107" s="46">
        <v>3328</v>
      </c>
      <c r="BV107" s="46">
        <v>1</v>
      </c>
      <c r="BW107" s="46">
        <v>138</v>
      </c>
      <c r="BX107" s="46">
        <v>83</v>
      </c>
      <c r="BY107" s="46">
        <v>323</v>
      </c>
      <c r="BZ107" s="46">
        <v>5</v>
      </c>
      <c r="CA107" s="46">
        <v>8</v>
      </c>
      <c r="CB107" s="46">
        <v>3</v>
      </c>
      <c r="CC107" s="46">
        <v>6</v>
      </c>
      <c r="CD107" s="46">
        <v>39</v>
      </c>
      <c r="CE107" s="46">
        <v>43</v>
      </c>
      <c r="CF107" s="46">
        <v>58</v>
      </c>
      <c r="CG107" s="46">
        <v>1</v>
      </c>
      <c r="CH107" s="46">
        <v>8</v>
      </c>
      <c r="CI107" s="46">
        <v>45</v>
      </c>
      <c r="CJ107" s="46">
        <v>81</v>
      </c>
      <c r="CK107" s="46">
        <v>112</v>
      </c>
    </row>
    <row r="108" spans="1:89" x14ac:dyDescent="0.25">
      <c r="A108" s="8">
        <v>10</v>
      </c>
      <c r="B108" s="8" t="s">
        <v>613</v>
      </c>
      <c r="C108" s="8" t="s">
        <v>206</v>
      </c>
      <c r="D108" s="8" t="s">
        <v>350</v>
      </c>
      <c r="E108" s="8" t="s">
        <v>338</v>
      </c>
      <c r="F108" s="8" t="s">
        <v>339</v>
      </c>
      <c r="G108" s="46">
        <v>5642770.0300000003</v>
      </c>
      <c r="H108" s="46">
        <v>5642770.0300000003</v>
      </c>
      <c r="I108" s="46">
        <v>5564281.2400000002</v>
      </c>
      <c r="J108" s="46">
        <v>48367.58</v>
      </c>
      <c r="K108" s="46">
        <v>567414.14</v>
      </c>
      <c r="L108" s="46">
        <v>1027612.27</v>
      </c>
      <c r="M108" s="46">
        <v>8663.15</v>
      </c>
      <c r="N108" s="46">
        <v>-88.34</v>
      </c>
      <c r="O108" s="46">
        <v>0</v>
      </c>
      <c r="P108" s="46">
        <v>399469.66</v>
      </c>
      <c r="Q108" s="46">
        <v>0</v>
      </c>
      <c r="R108" s="46">
        <v>0</v>
      </c>
      <c r="S108" s="46">
        <v>2174227.4500000002</v>
      </c>
      <c r="T108" s="46">
        <v>789802.92</v>
      </c>
      <c r="U108" s="46">
        <v>0</v>
      </c>
      <c r="V108" s="46">
        <v>0</v>
      </c>
      <c r="W108" s="46">
        <v>5564772.3899999997</v>
      </c>
      <c r="X108" s="46">
        <v>10448.02</v>
      </c>
      <c r="Y108" s="46">
        <v>5575220.4100000001</v>
      </c>
      <c r="Z108" s="7">
        <v>5.6917320936918259E-2</v>
      </c>
      <c r="AA108" s="7">
        <v>0.1</v>
      </c>
      <c r="AB108" s="46">
        <v>558096.87</v>
      </c>
      <c r="AC108" s="46">
        <v>0</v>
      </c>
      <c r="AD108" s="46">
        <v>0</v>
      </c>
      <c r="AE108" s="46">
        <v>0</v>
      </c>
      <c r="AF108" s="46">
        <v>0</v>
      </c>
      <c r="AG108" s="46">
        <f t="shared" si="3"/>
        <v>0</v>
      </c>
      <c r="AH108" s="46">
        <v>263588.92</v>
      </c>
      <c r="AI108" s="46">
        <v>24237.67</v>
      </c>
      <c r="AJ108" s="46">
        <v>26887.07</v>
      </c>
      <c r="AK108" s="46">
        <v>142</v>
      </c>
      <c r="AL108" s="46">
        <v>5602.58</v>
      </c>
      <c r="AM108" s="46">
        <v>18398.75</v>
      </c>
      <c r="AN108" s="46">
        <v>25867.39</v>
      </c>
      <c r="AO108" s="46">
        <v>7100</v>
      </c>
      <c r="AP108" s="46">
        <v>0</v>
      </c>
      <c r="AQ108" s="46">
        <v>0</v>
      </c>
      <c r="AR108" s="46">
        <v>21604.43</v>
      </c>
      <c r="AS108" s="46">
        <v>6958.45</v>
      </c>
      <c r="AT108" s="46">
        <v>0</v>
      </c>
      <c r="AU108" s="46">
        <v>1027</v>
      </c>
      <c r="AV108" s="46">
        <v>747.21</v>
      </c>
      <c r="AW108" s="46">
        <v>46658</v>
      </c>
      <c r="AX108" s="46">
        <v>445256.66</v>
      </c>
      <c r="AY108" s="25">
        <f t="shared" si="4"/>
        <v>0.10478899967492906</v>
      </c>
      <c r="AZ108" s="46">
        <v>0</v>
      </c>
      <c r="BA108" s="46">
        <v>190217</v>
      </c>
      <c r="BB108" s="46">
        <v>0</v>
      </c>
      <c r="BC108" s="46">
        <v>21421.119999999999</v>
      </c>
      <c r="BD108" s="46">
        <v>0</v>
      </c>
      <c r="BE108" s="46">
        <v>0</v>
      </c>
      <c r="BF108" s="46">
        <v>0</v>
      </c>
      <c r="BG108" s="26">
        <f t="shared" si="5"/>
        <v>0</v>
      </c>
      <c r="BH108" s="46">
        <v>0</v>
      </c>
      <c r="BI108" s="46">
        <v>1427</v>
      </c>
      <c r="BJ108" s="46">
        <v>484</v>
      </c>
      <c r="BK108" s="46">
        <v>39</v>
      </c>
      <c r="BL108" s="46">
        <v>0</v>
      </c>
      <c r="BM108" s="46">
        <v>-12</v>
      </c>
      <c r="BN108" s="46">
        <v>-36</v>
      </c>
      <c r="BO108" s="46">
        <v>-58</v>
      </c>
      <c r="BP108" s="46">
        <v>-141</v>
      </c>
      <c r="BQ108" s="46">
        <v>-1</v>
      </c>
      <c r="BR108" s="46">
        <v>0</v>
      </c>
      <c r="BS108" s="46">
        <v>-296</v>
      </c>
      <c r="BT108" s="46">
        <v>-6</v>
      </c>
      <c r="BU108" s="46">
        <v>1400</v>
      </c>
      <c r="BV108" s="46">
        <v>0</v>
      </c>
      <c r="BW108" s="46">
        <v>40</v>
      </c>
      <c r="BX108" s="46">
        <v>49</v>
      </c>
      <c r="BY108" s="46">
        <v>192</v>
      </c>
      <c r="BZ108" s="46">
        <v>17</v>
      </c>
      <c r="CA108" s="46">
        <v>9</v>
      </c>
      <c r="CB108" s="46">
        <v>0</v>
      </c>
      <c r="CC108" s="46">
        <v>3</v>
      </c>
      <c r="CD108" s="46">
        <v>7</v>
      </c>
      <c r="CE108" s="46">
        <v>17</v>
      </c>
      <c r="CF108" s="46">
        <v>7</v>
      </c>
      <c r="CG108" s="46">
        <v>2</v>
      </c>
      <c r="CH108" s="46">
        <v>0</v>
      </c>
      <c r="CI108" s="46">
        <v>25</v>
      </c>
      <c r="CJ108" s="46">
        <v>89</v>
      </c>
      <c r="CK108" s="46">
        <v>4</v>
      </c>
    </row>
    <row r="109" spans="1:89" x14ac:dyDescent="0.25">
      <c r="A109" s="8">
        <v>10</v>
      </c>
      <c r="B109" s="8" t="s">
        <v>351</v>
      </c>
      <c r="C109" s="8" t="s">
        <v>83</v>
      </c>
      <c r="D109" s="8" t="s">
        <v>352</v>
      </c>
      <c r="E109" s="8" t="s">
        <v>338</v>
      </c>
      <c r="F109" s="8" t="s">
        <v>339</v>
      </c>
      <c r="G109" s="46">
        <v>8787871.9800000004</v>
      </c>
      <c r="H109" s="46">
        <v>8788649.6699999999</v>
      </c>
      <c r="I109" s="59">
        <f xml:space="preserve"> 8787871.98-214359.62</f>
        <v>8573512.3600000013</v>
      </c>
      <c r="J109" s="46">
        <v>1224430.8999999999</v>
      </c>
      <c r="K109" s="46">
        <v>559266.98</v>
      </c>
      <c r="L109" s="46">
        <v>1199939.46</v>
      </c>
      <c r="M109" s="46">
        <v>0</v>
      </c>
      <c r="N109" s="46">
        <v>0</v>
      </c>
      <c r="O109" s="46">
        <v>3714.65</v>
      </c>
      <c r="P109" s="46">
        <v>413292.14</v>
      </c>
      <c r="Q109" s="46">
        <v>0</v>
      </c>
      <c r="R109" s="46">
        <v>0</v>
      </c>
      <c r="S109" s="46">
        <v>3953512.47</v>
      </c>
      <c r="T109" s="46">
        <v>647467.56999999995</v>
      </c>
      <c r="U109" s="46">
        <v>0</v>
      </c>
      <c r="V109" s="46">
        <v>0</v>
      </c>
      <c r="W109" s="46">
        <v>8736921.9399999995</v>
      </c>
      <c r="X109" s="46">
        <v>777.69</v>
      </c>
      <c r="Y109" s="46">
        <v>8737699.6300000008</v>
      </c>
      <c r="Z109" s="7">
        <v>4.6659030020236969E-2</v>
      </c>
      <c r="AA109" s="7">
        <v>8.4000000000000005E-2</v>
      </c>
      <c r="AB109" s="46">
        <v>733631.04</v>
      </c>
      <c r="AC109" s="46">
        <v>0</v>
      </c>
      <c r="AD109" s="46">
        <v>0</v>
      </c>
      <c r="AE109" s="46">
        <v>0</v>
      </c>
      <c r="AF109" s="46">
        <v>163.79</v>
      </c>
      <c r="AG109" s="46">
        <f t="shared" si="3"/>
        <v>163.79</v>
      </c>
      <c r="AH109" s="46">
        <v>226008.97</v>
      </c>
      <c r="AI109" s="46">
        <v>18208.32</v>
      </c>
      <c r="AJ109" s="46">
        <v>41895.42</v>
      </c>
      <c r="AK109" s="46">
        <v>0</v>
      </c>
      <c r="AL109" s="46">
        <v>27370</v>
      </c>
      <c r="AM109" s="46">
        <v>0</v>
      </c>
      <c r="AN109" s="46">
        <v>25211.06</v>
      </c>
      <c r="AO109" s="46">
        <v>6600</v>
      </c>
      <c r="AP109" s="46">
        <v>0</v>
      </c>
      <c r="AQ109" s="46">
        <v>0</v>
      </c>
      <c r="AR109" s="46">
        <v>32305.040000000001</v>
      </c>
      <c r="AS109" s="46">
        <v>5586.15</v>
      </c>
      <c r="AT109" s="46">
        <v>0</v>
      </c>
      <c r="AU109" s="46">
        <v>0</v>
      </c>
      <c r="AV109" s="46">
        <v>15167.2</v>
      </c>
      <c r="AW109" s="46">
        <v>88080.39</v>
      </c>
      <c r="AX109" s="46">
        <v>447902.97</v>
      </c>
      <c r="AY109" s="25">
        <f t="shared" si="4"/>
        <v>0.19665060492900951</v>
      </c>
      <c r="AZ109" s="46">
        <v>0</v>
      </c>
      <c r="BA109" s="46">
        <v>190217</v>
      </c>
      <c r="BB109" s="46">
        <v>0</v>
      </c>
      <c r="BC109" s="46">
        <v>151774.76</v>
      </c>
      <c r="BD109" s="46">
        <v>39799.019999999997</v>
      </c>
      <c r="BE109" s="46">
        <v>39799.019999999997</v>
      </c>
      <c r="BF109" s="46">
        <v>0</v>
      </c>
      <c r="BG109" s="26">
        <f t="shared" si="5"/>
        <v>39799.019999999997</v>
      </c>
      <c r="BH109" s="46">
        <v>0</v>
      </c>
      <c r="BI109" s="46">
        <v>1098</v>
      </c>
      <c r="BJ109" s="46">
        <v>453</v>
      </c>
      <c r="BK109" s="46">
        <v>14</v>
      </c>
      <c r="BL109" s="46">
        <v>0</v>
      </c>
      <c r="BM109" s="46">
        <v>-14</v>
      </c>
      <c r="BN109" s="46">
        <v>-25</v>
      </c>
      <c r="BO109" s="46">
        <v>-70</v>
      </c>
      <c r="BP109" s="46">
        <v>-77</v>
      </c>
      <c r="BQ109" s="46">
        <v>2</v>
      </c>
      <c r="BR109" s="46">
        <v>24</v>
      </c>
      <c r="BS109" s="46">
        <v>-198</v>
      </c>
      <c r="BT109" s="46">
        <v>-8</v>
      </c>
      <c r="BU109" s="46">
        <v>1199</v>
      </c>
      <c r="BV109" s="46">
        <v>0</v>
      </c>
      <c r="BW109" s="46">
        <v>110</v>
      </c>
      <c r="BX109" s="46">
        <v>34</v>
      </c>
      <c r="BY109" s="46">
        <v>52</v>
      </c>
      <c r="BZ109" s="46">
        <v>5</v>
      </c>
      <c r="CA109" s="46">
        <v>4</v>
      </c>
      <c r="CB109" s="46">
        <v>0</v>
      </c>
      <c r="CC109" s="46">
        <v>5</v>
      </c>
      <c r="CD109" s="46">
        <v>13</v>
      </c>
      <c r="CE109" s="46">
        <v>10</v>
      </c>
      <c r="CF109" s="46">
        <v>0</v>
      </c>
      <c r="CG109" s="46">
        <v>4</v>
      </c>
      <c r="CH109" s="46">
        <v>3</v>
      </c>
      <c r="CI109" s="46">
        <v>31</v>
      </c>
      <c r="CJ109" s="46">
        <v>41</v>
      </c>
      <c r="CK109" s="46">
        <v>2</v>
      </c>
    </row>
    <row r="110" spans="1:89" x14ac:dyDescent="0.25">
      <c r="A110" s="8">
        <v>10</v>
      </c>
      <c r="B110" s="8" t="s">
        <v>353</v>
      </c>
      <c r="C110" s="8" t="s">
        <v>185</v>
      </c>
      <c r="D110" s="8" t="s">
        <v>354</v>
      </c>
      <c r="E110" s="8" t="s">
        <v>338</v>
      </c>
      <c r="F110" s="8" t="s">
        <v>120</v>
      </c>
      <c r="G110" s="46">
        <v>20503659.77</v>
      </c>
      <c r="H110" s="46">
        <v>20505793.949999999</v>
      </c>
      <c r="I110" s="46">
        <v>20299812.029999997</v>
      </c>
      <c r="J110" s="46">
        <v>1726295.13</v>
      </c>
      <c r="K110" s="46">
        <v>696854.33</v>
      </c>
      <c r="L110" s="46">
        <v>6435143.2800000003</v>
      </c>
      <c r="M110" s="46">
        <v>2378659.5099999998</v>
      </c>
      <c r="N110" s="46">
        <v>509.15</v>
      </c>
      <c r="O110" s="46">
        <v>212.34</v>
      </c>
      <c r="P110" s="46">
        <v>522840.18</v>
      </c>
      <c r="Q110" s="46">
        <v>1287</v>
      </c>
      <c r="R110" s="46">
        <v>0</v>
      </c>
      <c r="S110" s="46">
        <v>4053916.12</v>
      </c>
      <c r="T110" s="46">
        <v>3213135.57</v>
      </c>
      <c r="U110" s="46">
        <v>0</v>
      </c>
      <c r="V110" s="46">
        <v>94442.13</v>
      </c>
      <c r="W110" s="46">
        <v>17552617.559999999</v>
      </c>
      <c r="X110" s="46">
        <v>2553257.61</v>
      </c>
      <c r="Y110" s="46">
        <v>20105875.170000002</v>
      </c>
      <c r="Z110" s="7">
        <v>3.3785391598939896E-2</v>
      </c>
      <c r="AA110" s="7">
        <v>5.1299999999999998E-2</v>
      </c>
      <c r="AB110" s="46">
        <v>900567.47</v>
      </c>
      <c r="AC110" s="46">
        <v>0</v>
      </c>
      <c r="AD110" s="46">
        <v>0</v>
      </c>
      <c r="AE110" s="46">
        <v>2134.1799999999998</v>
      </c>
      <c r="AF110" s="46">
        <v>97.38</v>
      </c>
      <c r="AG110" s="46">
        <f t="shared" si="3"/>
        <v>2231.56</v>
      </c>
      <c r="AH110" s="46">
        <v>374445.62</v>
      </c>
      <c r="AI110" s="46">
        <v>30080.3</v>
      </c>
      <c r="AJ110" s="46">
        <v>55246.11</v>
      </c>
      <c r="AK110" s="46">
        <v>0</v>
      </c>
      <c r="AL110" s="46">
        <v>29484.07</v>
      </c>
      <c r="AM110" s="46">
        <v>31675</v>
      </c>
      <c r="AN110" s="46">
        <v>61382.17</v>
      </c>
      <c r="AO110" s="46">
        <v>9250</v>
      </c>
      <c r="AP110" s="46">
        <v>0</v>
      </c>
      <c r="AQ110" s="46">
        <v>36135.870000000003</v>
      </c>
      <c r="AR110" s="46">
        <v>55336.62</v>
      </c>
      <c r="AS110" s="46">
        <v>10398.18</v>
      </c>
      <c r="AT110" s="46">
        <v>0</v>
      </c>
      <c r="AU110" s="46">
        <v>0</v>
      </c>
      <c r="AV110" s="46">
        <v>23678.799999999999</v>
      </c>
      <c r="AW110" s="46">
        <v>0</v>
      </c>
      <c r="AX110" s="46">
        <v>772013.16</v>
      </c>
      <c r="AY110" s="25">
        <f t="shared" si="4"/>
        <v>0</v>
      </c>
      <c r="AZ110" s="46">
        <v>1122.03</v>
      </c>
      <c r="BA110" s="46">
        <v>190217</v>
      </c>
      <c r="BB110" s="46">
        <v>0</v>
      </c>
      <c r="BC110" s="46">
        <v>157597.54</v>
      </c>
      <c r="BD110" s="46">
        <v>0</v>
      </c>
      <c r="BE110" s="46">
        <v>0</v>
      </c>
      <c r="BF110" s="46">
        <v>0</v>
      </c>
      <c r="BG110" s="26">
        <f t="shared" si="5"/>
        <v>0</v>
      </c>
      <c r="BH110" s="46">
        <v>0</v>
      </c>
      <c r="BI110" s="46">
        <v>3463</v>
      </c>
      <c r="BJ110" s="46">
        <v>1165</v>
      </c>
      <c r="BK110" s="46">
        <v>102</v>
      </c>
      <c r="BL110" s="46">
        <v>-61</v>
      </c>
      <c r="BM110" s="46">
        <v>-13</v>
      </c>
      <c r="BN110" s="46">
        <v>-52</v>
      </c>
      <c r="BO110" s="46">
        <v>-64</v>
      </c>
      <c r="BP110" s="46">
        <v>-252</v>
      </c>
      <c r="BQ110" s="46">
        <v>3</v>
      </c>
      <c r="BR110" s="46">
        <v>10</v>
      </c>
      <c r="BS110" s="46">
        <v>-504</v>
      </c>
      <c r="BT110" s="46">
        <v>-7</v>
      </c>
      <c r="BU110" s="46">
        <v>3790</v>
      </c>
      <c r="BV110" s="46">
        <v>0</v>
      </c>
      <c r="BW110" s="46">
        <v>64</v>
      </c>
      <c r="BX110" s="46">
        <v>75</v>
      </c>
      <c r="BY110" s="46">
        <v>450</v>
      </c>
      <c r="BZ110" s="46">
        <v>10</v>
      </c>
      <c r="CA110" s="46">
        <v>2</v>
      </c>
      <c r="CB110" s="46">
        <v>1</v>
      </c>
      <c r="CC110" s="46">
        <v>0</v>
      </c>
      <c r="CD110" s="46">
        <v>11</v>
      </c>
      <c r="CE110" s="46">
        <v>46</v>
      </c>
      <c r="CF110" s="46">
        <v>0</v>
      </c>
      <c r="CG110" s="46">
        <v>0</v>
      </c>
      <c r="CH110" s="46">
        <v>4</v>
      </c>
      <c r="CI110" s="46">
        <v>44</v>
      </c>
      <c r="CJ110" s="46">
        <v>205</v>
      </c>
      <c r="CK110" s="46">
        <v>1</v>
      </c>
    </row>
    <row r="111" spans="1:89" x14ac:dyDescent="0.25">
      <c r="A111" s="8">
        <v>10</v>
      </c>
      <c r="B111" s="8" t="s">
        <v>146</v>
      </c>
      <c r="C111" s="8" t="s">
        <v>355</v>
      </c>
      <c r="D111" s="8" t="s">
        <v>356</v>
      </c>
      <c r="E111" s="8" t="s">
        <v>332</v>
      </c>
      <c r="F111" s="8" t="s">
        <v>101</v>
      </c>
      <c r="G111" s="46">
        <v>27759648.25</v>
      </c>
      <c r="H111" s="46">
        <v>27759648.25</v>
      </c>
      <c r="I111" s="46">
        <v>27110784.699999999</v>
      </c>
      <c r="J111" s="46">
        <v>13149912.67</v>
      </c>
      <c r="K111" s="46">
        <v>1499444.2</v>
      </c>
      <c r="L111" s="46">
        <v>3674634.71</v>
      </c>
      <c r="M111" s="46">
        <v>202686.34</v>
      </c>
      <c r="N111" s="46">
        <v>29105.15</v>
      </c>
      <c r="O111" s="46">
        <v>8174.27</v>
      </c>
      <c r="P111" s="46">
        <v>505880.65</v>
      </c>
      <c r="Q111" s="46">
        <v>0</v>
      </c>
      <c r="R111" s="46">
        <v>0</v>
      </c>
      <c r="S111" s="46">
        <v>4953805.7699999996</v>
      </c>
      <c r="T111" s="46">
        <v>1239715.3799999999</v>
      </c>
      <c r="U111" s="46">
        <v>4662.6000000000004</v>
      </c>
      <c r="V111" s="46">
        <v>129139.37</v>
      </c>
      <c r="W111" s="46">
        <v>26794081.350000001</v>
      </c>
      <c r="X111" s="46">
        <v>419944.86</v>
      </c>
      <c r="Y111" s="46">
        <v>27214026.210000001</v>
      </c>
      <c r="Z111" s="7">
        <v>0.14116725325584412</v>
      </c>
      <c r="AA111" s="7">
        <v>6.4699999999999994E-2</v>
      </c>
      <c r="AB111" s="46">
        <v>1732880.98</v>
      </c>
      <c r="AC111" s="46">
        <v>0</v>
      </c>
      <c r="AD111" s="46">
        <v>0</v>
      </c>
      <c r="AE111" s="46">
        <v>0</v>
      </c>
      <c r="AF111" s="46">
        <v>0</v>
      </c>
      <c r="AG111" s="46">
        <f t="shared" si="3"/>
        <v>0</v>
      </c>
      <c r="AH111" s="46">
        <v>572659.27</v>
      </c>
      <c r="AI111" s="46">
        <v>47573.03</v>
      </c>
      <c r="AJ111" s="46">
        <v>130916.64</v>
      </c>
      <c r="AK111" s="46">
        <v>60871</v>
      </c>
      <c r="AL111" s="46">
        <v>118018.24000000001</v>
      </c>
      <c r="AM111" s="46">
        <v>28120.51</v>
      </c>
      <c r="AN111" s="46">
        <v>50790.91</v>
      </c>
      <c r="AO111" s="46">
        <v>10461</v>
      </c>
      <c r="AP111" s="46">
        <v>74806.27</v>
      </c>
      <c r="AQ111" s="46">
        <v>32897.74</v>
      </c>
      <c r="AR111" s="46">
        <v>87028.22</v>
      </c>
      <c r="AS111" s="46">
        <v>24501.67</v>
      </c>
      <c r="AT111" s="46">
        <v>6837.4</v>
      </c>
      <c r="AU111" s="46">
        <v>14302.92</v>
      </c>
      <c r="AV111" s="46">
        <v>32693.25</v>
      </c>
      <c r="AW111" s="46">
        <v>0</v>
      </c>
      <c r="AX111" s="46">
        <v>1465385.36</v>
      </c>
      <c r="AY111" s="25">
        <f t="shared" si="4"/>
        <v>0</v>
      </c>
      <c r="AZ111" s="46">
        <v>0</v>
      </c>
      <c r="BA111" s="46">
        <v>190217</v>
      </c>
      <c r="BB111" s="46">
        <v>0</v>
      </c>
      <c r="BC111" s="46">
        <v>331295.96999999997</v>
      </c>
      <c r="BD111" s="46">
        <v>0</v>
      </c>
      <c r="BE111" s="46">
        <v>0</v>
      </c>
      <c r="BF111" s="46">
        <v>0</v>
      </c>
      <c r="BG111" s="26">
        <f t="shared" si="5"/>
        <v>0</v>
      </c>
      <c r="BH111" s="46">
        <v>0</v>
      </c>
      <c r="BI111" s="46">
        <v>2374</v>
      </c>
      <c r="BJ111" s="46">
        <v>1061</v>
      </c>
      <c r="BK111" s="46">
        <v>32</v>
      </c>
      <c r="BL111" s="46">
        <v>-13</v>
      </c>
      <c r="BM111" s="46">
        <v>-46</v>
      </c>
      <c r="BN111" s="46">
        <v>-117</v>
      </c>
      <c r="BO111" s="46">
        <v>-180</v>
      </c>
      <c r="BP111" s="46">
        <v>-292</v>
      </c>
      <c r="BQ111" s="46">
        <v>17</v>
      </c>
      <c r="BR111" s="46">
        <v>-116</v>
      </c>
      <c r="BS111" s="46">
        <v>-238</v>
      </c>
      <c r="BT111" s="46">
        <v>-3</v>
      </c>
      <c r="BU111" s="46">
        <v>2479</v>
      </c>
      <c r="BV111" s="46">
        <v>71</v>
      </c>
      <c r="BW111" s="46">
        <v>94</v>
      </c>
      <c r="BX111" s="46">
        <v>40</v>
      </c>
      <c r="BY111" s="46">
        <v>76</v>
      </c>
      <c r="BZ111" s="46">
        <v>19</v>
      </c>
      <c r="CA111" s="46">
        <v>9</v>
      </c>
      <c r="CB111" s="46">
        <v>1</v>
      </c>
      <c r="CC111" s="46">
        <v>3</v>
      </c>
      <c r="CD111" s="46">
        <v>47</v>
      </c>
      <c r="CE111" s="46">
        <v>66</v>
      </c>
      <c r="CF111" s="46">
        <v>0</v>
      </c>
      <c r="CG111" s="46">
        <v>7</v>
      </c>
      <c r="CH111" s="46">
        <v>10</v>
      </c>
      <c r="CI111" s="46">
        <v>51</v>
      </c>
      <c r="CJ111" s="46">
        <v>219</v>
      </c>
      <c r="CK111" s="46">
        <v>5</v>
      </c>
    </row>
    <row r="112" spans="1:89" x14ac:dyDescent="0.25">
      <c r="A112" s="8">
        <v>10</v>
      </c>
      <c r="B112" s="8" t="s">
        <v>357</v>
      </c>
      <c r="C112" s="8" t="s">
        <v>185</v>
      </c>
      <c r="D112" s="8" t="s">
        <v>358</v>
      </c>
      <c r="E112" s="8" t="s">
        <v>332</v>
      </c>
      <c r="F112" s="8" t="s">
        <v>120</v>
      </c>
      <c r="G112" s="46">
        <v>14791391.439999999</v>
      </c>
      <c r="H112" s="46">
        <v>14797602.48</v>
      </c>
      <c r="I112" s="46">
        <v>14583321.699999999</v>
      </c>
      <c r="J112" s="46">
        <v>4555668.04</v>
      </c>
      <c r="K112" s="46">
        <v>564800.02</v>
      </c>
      <c r="L112" s="46">
        <v>3431751.38</v>
      </c>
      <c r="M112" s="46">
        <v>93262.54</v>
      </c>
      <c r="N112" s="46">
        <v>0</v>
      </c>
      <c r="O112" s="46">
        <v>0</v>
      </c>
      <c r="P112" s="46">
        <v>437672.34</v>
      </c>
      <c r="Q112" s="46">
        <v>0</v>
      </c>
      <c r="R112" s="46">
        <v>0</v>
      </c>
      <c r="S112" s="46">
        <v>3390152.91</v>
      </c>
      <c r="T112" s="46">
        <v>1114439.3400000001</v>
      </c>
      <c r="U112" s="46">
        <v>0</v>
      </c>
      <c r="V112" s="46">
        <v>-0.42</v>
      </c>
      <c r="W112" s="46">
        <v>14236783.460000001</v>
      </c>
      <c r="X112" s="46">
        <v>99473.16</v>
      </c>
      <c r="Y112" s="46">
        <v>14336256.619999999</v>
      </c>
      <c r="Z112" s="7">
        <v>6.055770069360733E-2</v>
      </c>
      <c r="AA112" s="7">
        <v>5.0999999999999997E-2</v>
      </c>
      <c r="AB112" s="46">
        <v>725450.65</v>
      </c>
      <c r="AC112" s="46">
        <v>0</v>
      </c>
      <c r="AD112" s="46">
        <v>0</v>
      </c>
      <c r="AE112" s="46">
        <v>6211.04</v>
      </c>
      <c r="AF112" s="46">
        <v>448.37</v>
      </c>
      <c r="AG112" s="46">
        <f t="shared" si="3"/>
        <v>6659.41</v>
      </c>
      <c r="AH112" s="46">
        <v>227564.11</v>
      </c>
      <c r="AI112" s="46">
        <v>20637.060000000001</v>
      </c>
      <c r="AJ112" s="46">
        <v>51069.78</v>
      </c>
      <c r="AK112" s="46">
        <v>5921.85</v>
      </c>
      <c r="AL112" s="46">
        <v>33128.400000000001</v>
      </c>
      <c r="AM112" s="46">
        <v>6007.94</v>
      </c>
      <c r="AN112" s="46">
        <v>28917.75</v>
      </c>
      <c r="AO112" s="46">
        <v>10855</v>
      </c>
      <c r="AP112" s="46">
        <v>14377.55</v>
      </c>
      <c r="AQ112" s="46">
        <v>0</v>
      </c>
      <c r="AR112" s="46">
        <v>40420.69</v>
      </c>
      <c r="AS112" s="46">
        <v>8791.85</v>
      </c>
      <c r="AT112" s="46">
        <v>11682.27</v>
      </c>
      <c r="AU112" s="46">
        <v>22363.33</v>
      </c>
      <c r="AV112" s="46">
        <v>28049.58</v>
      </c>
      <c r="AW112" s="46">
        <v>0</v>
      </c>
      <c r="AX112" s="46">
        <v>544831.14</v>
      </c>
      <c r="AY112" s="25">
        <f t="shared" si="4"/>
        <v>0</v>
      </c>
      <c r="AZ112" s="46">
        <v>0</v>
      </c>
      <c r="BA112" s="46">
        <v>190217</v>
      </c>
      <c r="BB112" s="46">
        <v>0</v>
      </c>
      <c r="BC112" s="46">
        <v>127738.4</v>
      </c>
      <c r="BD112" s="46">
        <v>0</v>
      </c>
      <c r="BE112" s="46">
        <v>0</v>
      </c>
      <c r="BF112" s="46">
        <v>0</v>
      </c>
      <c r="BG112" s="26">
        <f t="shared" si="5"/>
        <v>0</v>
      </c>
      <c r="BH112" s="46">
        <v>0</v>
      </c>
      <c r="BI112" s="46">
        <v>1744</v>
      </c>
      <c r="BJ112" s="46">
        <v>478</v>
      </c>
      <c r="BK112" s="46">
        <v>11</v>
      </c>
      <c r="BL112" s="46">
        <v>0</v>
      </c>
      <c r="BM112" s="46">
        <v>0</v>
      </c>
      <c r="BN112" s="46">
        <v>-31</v>
      </c>
      <c r="BO112" s="46">
        <v>-1</v>
      </c>
      <c r="BP112" s="46">
        <v>-53</v>
      </c>
      <c r="BQ112" s="46">
        <v>13</v>
      </c>
      <c r="BR112" s="46">
        <v>12</v>
      </c>
      <c r="BS112" s="46">
        <v>-93</v>
      </c>
      <c r="BT112" s="46">
        <v>-1</v>
      </c>
      <c r="BU112" s="46">
        <v>2079</v>
      </c>
      <c r="BV112" s="46">
        <v>88</v>
      </c>
      <c r="BW112" s="46">
        <v>21</v>
      </c>
      <c r="BX112" s="46">
        <v>20</v>
      </c>
      <c r="BY112" s="46">
        <v>48</v>
      </c>
      <c r="BZ112" s="46">
        <v>4</v>
      </c>
      <c r="CA112" s="46">
        <v>0</v>
      </c>
      <c r="CB112" s="46">
        <v>0</v>
      </c>
      <c r="CC112" s="46">
        <v>2</v>
      </c>
      <c r="CD112" s="46">
        <v>6</v>
      </c>
      <c r="CE112" s="46">
        <v>11</v>
      </c>
      <c r="CF112" s="46">
        <v>12</v>
      </c>
      <c r="CG112" s="46">
        <v>0</v>
      </c>
      <c r="CH112" s="46">
        <v>2</v>
      </c>
      <c r="CI112" s="46">
        <v>11</v>
      </c>
      <c r="CJ112" s="46">
        <v>15</v>
      </c>
      <c r="CK112" s="46">
        <v>25</v>
      </c>
    </row>
    <row r="113" spans="1:89" x14ac:dyDescent="0.25">
      <c r="A113" s="8">
        <v>10</v>
      </c>
      <c r="B113" s="8" t="s">
        <v>359</v>
      </c>
      <c r="C113" s="8" t="s">
        <v>275</v>
      </c>
      <c r="D113" s="8" t="s">
        <v>236</v>
      </c>
      <c r="E113" s="8" t="s">
        <v>332</v>
      </c>
      <c r="F113" s="8" t="s">
        <v>101</v>
      </c>
      <c r="G113" s="46">
        <v>6941843.21</v>
      </c>
      <c r="H113" s="46">
        <v>6941843.21</v>
      </c>
      <c r="I113" s="46">
        <v>6748145.2800000003</v>
      </c>
      <c r="J113" s="46">
        <v>2985430.25</v>
      </c>
      <c r="K113" s="46">
        <v>348304.96</v>
      </c>
      <c r="L113" s="46">
        <v>1061448.03</v>
      </c>
      <c r="M113" s="46">
        <v>0</v>
      </c>
      <c r="N113" s="46">
        <v>0</v>
      </c>
      <c r="O113" s="46">
        <v>18575.63</v>
      </c>
      <c r="P113" s="46">
        <v>209814.1</v>
      </c>
      <c r="Q113" s="46">
        <v>0</v>
      </c>
      <c r="R113" s="46">
        <v>0</v>
      </c>
      <c r="S113" s="46">
        <v>1449179.42</v>
      </c>
      <c r="T113" s="46">
        <v>285662.32</v>
      </c>
      <c r="U113" s="46">
        <v>0</v>
      </c>
      <c r="V113" s="46">
        <v>18350.099999999999</v>
      </c>
      <c r="W113" s="46">
        <v>6669326.4699999997</v>
      </c>
      <c r="X113" s="46">
        <v>18350.099999999999</v>
      </c>
      <c r="Y113" s="46">
        <v>6687676.5700000003</v>
      </c>
      <c r="Z113" s="7">
        <v>0.12792453169822693</v>
      </c>
      <c r="AA113" s="7">
        <v>4.5499999999999999E-2</v>
      </c>
      <c r="AB113" s="46">
        <v>303636.57</v>
      </c>
      <c r="AC113" s="46">
        <v>0</v>
      </c>
      <c r="AD113" s="46">
        <v>0</v>
      </c>
      <c r="AE113" s="46">
        <v>0</v>
      </c>
      <c r="AF113" s="46">
        <v>78.03</v>
      </c>
      <c r="AG113" s="46">
        <f t="shared" si="3"/>
        <v>78.03</v>
      </c>
      <c r="AH113" s="46">
        <v>53105.69</v>
      </c>
      <c r="AI113" s="46">
        <v>4162.5200000000004</v>
      </c>
      <c r="AJ113" s="46">
        <v>4641.51</v>
      </c>
      <c r="AK113" s="46">
        <v>676.88</v>
      </c>
      <c r="AL113" s="46">
        <v>7800</v>
      </c>
      <c r="AM113" s="46">
        <v>0</v>
      </c>
      <c r="AN113" s="46">
        <v>18611.650000000001</v>
      </c>
      <c r="AO113" s="46">
        <v>10461</v>
      </c>
      <c r="AP113" s="46">
        <v>0</v>
      </c>
      <c r="AQ113" s="46">
        <v>3492.09</v>
      </c>
      <c r="AR113" s="46">
        <v>11320.35</v>
      </c>
      <c r="AS113" s="46">
        <v>5535.23</v>
      </c>
      <c r="AT113" s="46">
        <v>0</v>
      </c>
      <c r="AU113" s="46">
        <v>1861.8</v>
      </c>
      <c r="AV113" s="46">
        <v>320</v>
      </c>
      <c r="AW113" s="46">
        <v>0</v>
      </c>
      <c r="AX113" s="46">
        <v>146247.56</v>
      </c>
      <c r="AY113" s="25">
        <f t="shared" si="4"/>
        <v>0</v>
      </c>
      <c r="AZ113" s="46">
        <v>0</v>
      </c>
      <c r="BA113" s="46">
        <v>190216.92</v>
      </c>
      <c r="BB113" s="46">
        <v>0</v>
      </c>
      <c r="BC113" s="46">
        <v>19311.37</v>
      </c>
      <c r="BD113" s="46">
        <v>0</v>
      </c>
      <c r="BE113" s="46">
        <v>0</v>
      </c>
      <c r="BF113" s="46">
        <v>0</v>
      </c>
      <c r="BG113" s="26">
        <f t="shared" si="5"/>
        <v>0</v>
      </c>
      <c r="BH113" s="46">
        <v>0</v>
      </c>
      <c r="BI113" s="46">
        <v>571</v>
      </c>
      <c r="BJ113" s="46">
        <v>197</v>
      </c>
      <c r="BK113" s="46">
        <v>0</v>
      </c>
      <c r="BL113" s="46">
        <v>1</v>
      </c>
      <c r="BM113" s="46">
        <v>-5</v>
      </c>
      <c r="BN113" s="46">
        <v>-21</v>
      </c>
      <c r="BO113" s="46">
        <v>-21</v>
      </c>
      <c r="BP113" s="46">
        <v>-38</v>
      </c>
      <c r="BQ113" s="46">
        <v>0</v>
      </c>
      <c r="BR113" s="46">
        <v>-1</v>
      </c>
      <c r="BS113" s="46">
        <v>-79</v>
      </c>
      <c r="BT113" s="46">
        <v>-1</v>
      </c>
      <c r="BU113" s="46">
        <v>604</v>
      </c>
      <c r="BV113" s="46">
        <v>17</v>
      </c>
      <c r="BW113" s="46">
        <v>34</v>
      </c>
      <c r="BX113" s="46">
        <v>12</v>
      </c>
      <c r="BY113" s="46">
        <v>30</v>
      </c>
      <c r="BZ113" s="46">
        <v>1</v>
      </c>
      <c r="CA113" s="46">
        <v>2</v>
      </c>
      <c r="CB113" s="46">
        <v>1</v>
      </c>
      <c r="CC113" s="46">
        <v>1</v>
      </c>
      <c r="CD113" s="46">
        <v>7</v>
      </c>
      <c r="CE113" s="46">
        <v>11</v>
      </c>
      <c r="CF113" s="46">
        <v>1</v>
      </c>
      <c r="CG113" s="46">
        <v>0</v>
      </c>
      <c r="CH113" s="46">
        <v>0</v>
      </c>
      <c r="CI113" s="46">
        <v>9</v>
      </c>
      <c r="CJ113" s="46">
        <v>29</v>
      </c>
      <c r="CK113" s="46">
        <v>0</v>
      </c>
    </row>
    <row r="114" spans="1:89" s="34" customFormat="1" x14ac:dyDescent="0.25">
      <c r="A114" s="32">
        <v>10</v>
      </c>
      <c r="B114" s="33" t="s">
        <v>577</v>
      </c>
      <c r="C114" s="33" t="s">
        <v>360</v>
      </c>
      <c r="D114" s="29" t="s">
        <v>574</v>
      </c>
      <c r="E114" s="8" t="s">
        <v>338</v>
      </c>
      <c r="F114" s="8" t="s">
        <v>120</v>
      </c>
      <c r="G114" s="46">
        <v>35904396.310000002</v>
      </c>
      <c r="H114" s="46">
        <v>35904396.310000002</v>
      </c>
      <c r="I114" s="46">
        <v>35043076.390000001</v>
      </c>
      <c r="J114" s="46">
        <v>5467656.4400000004</v>
      </c>
      <c r="K114" s="46">
        <v>1880519.3</v>
      </c>
      <c r="L114" s="46">
        <v>9935404.2300000004</v>
      </c>
      <c r="M114" s="46">
        <v>5660186.7699999996</v>
      </c>
      <c r="N114" s="46">
        <v>0</v>
      </c>
      <c r="O114" s="46">
        <v>17939.11</v>
      </c>
      <c r="P114" s="46">
        <v>716279.8</v>
      </c>
      <c r="Q114" s="46">
        <v>0</v>
      </c>
      <c r="R114" s="46">
        <v>0</v>
      </c>
      <c r="S114" s="46">
        <v>4761500.87</v>
      </c>
      <c r="T114" s="46">
        <v>4214872.8</v>
      </c>
      <c r="U114" s="46">
        <v>0</v>
      </c>
      <c r="V114" s="46">
        <v>0</v>
      </c>
      <c r="W114" s="46">
        <v>28818488.190000001</v>
      </c>
      <c r="X114" s="46">
        <v>5660186.7699999996</v>
      </c>
      <c r="Y114" s="46">
        <v>34478674.960000001</v>
      </c>
      <c r="Z114" s="7">
        <v>5.3346339613199234E-2</v>
      </c>
      <c r="AA114" s="7">
        <v>5.9900000000000002E-2</v>
      </c>
      <c r="AB114" s="46">
        <v>1726557.75</v>
      </c>
      <c r="AC114" s="46">
        <v>0</v>
      </c>
      <c r="AD114" s="46">
        <v>0</v>
      </c>
      <c r="AE114" s="46">
        <v>0</v>
      </c>
      <c r="AF114" s="46">
        <v>0</v>
      </c>
      <c r="AG114" s="46">
        <f t="shared" si="3"/>
        <v>0</v>
      </c>
      <c r="AH114" s="46">
        <v>803144.67</v>
      </c>
      <c r="AI114" s="46">
        <v>67796.05</v>
      </c>
      <c r="AJ114" s="46">
        <v>148978.22</v>
      </c>
      <c r="AK114" s="46">
        <v>0</v>
      </c>
      <c r="AL114" s="46">
        <v>125220.92</v>
      </c>
      <c r="AM114" s="46">
        <v>29049</v>
      </c>
      <c r="AN114" s="46">
        <v>48702.87</v>
      </c>
      <c r="AO114" s="46">
        <v>12550</v>
      </c>
      <c r="AP114" s="46">
        <v>1522.86</v>
      </c>
      <c r="AQ114" s="46">
        <v>17314.53</v>
      </c>
      <c r="AR114" s="46">
        <v>73958.94</v>
      </c>
      <c r="AS114" s="46">
        <v>18885.73</v>
      </c>
      <c r="AT114" s="46">
        <v>5927.16</v>
      </c>
      <c r="AU114" s="46">
        <v>713.79</v>
      </c>
      <c r="AV114" s="46">
        <v>36480.83</v>
      </c>
      <c r="AW114" s="46">
        <v>0</v>
      </c>
      <c r="AX114" s="46">
        <v>1497241.69</v>
      </c>
      <c r="AY114" s="25">
        <f t="shared" si="4"/>
        <v>0</v>
      </c>
      <c r="AZ114" s="46">
        <v>0</v>
      </c>
      <c r="BA114" s="46">
        <v>190217</v>
      </c>
      <c r="BB114" s="46">
        <v>0</v>
      </c>
      <c r="BC114" s="46">
        <v>335462.17</v>
      </c>
      <c r="BD114" s="46">
        <v>0</v>
      </c>
      <c r="BE114" s="46">
        <v>0</v>
      </c>
      <c r="BF114" s="46">
        <v>0</v>
      </c>
      <c r="BG114" s="26">
        <f t="shared" si="5"/>
        <v>0</v>
      </c>
      <c r="BH114" s="46">
        <v>0</v>
      </c>
      <c r="BI114" s="46">
        <v>4444</v>
      </c>
      <c r="BJ114" s="46">
        <v>1353</v>
      </c>
      <c r="BK114" s="46">
        <v>0</v>
      </c>
      <c r="BL114" s="46">
        <v>0</v>
      </c>
      <c r="BM114" s="46">
        <v>-31</v>
      </c>
      <c r="BN114" s="46">
        <v>-164</v>
      </c>
      <c r="BO114" s="46">
        <v>-176</v>
      </c>
      <c r="BP114" s="46">
        <v>-413</v>
      </c>
      <c r="BQ114" s="46">
        <v>0</v>
      </c>
      <c r="BR114" s="46">
        <v>11</v>
      </c>
      <c r="BS114" s="46">
        <v>-763</v>
      </c>
      <c r="BT114" s="46">
        <v>-1</v>
      </c>
      <c r="BU114" s="46">
        <v>4260</v>
      </c>
      <c r="BV114" s="46">
        <v>1</v>
      </c>
      <c r="BW114" s="46">
        <v>103</v>
      </c>
      <c r="BX114" s="46">
        <v>76</v>
      </c>
      <c r="BY114" s="46">
        <v>552</v>
      </c>
      <c r="BZ114" s="46">
        <v>1</v>
      </c>
      <c r="CA114" s="46">
        <v>7</v>
      </c>
      <c r="CB114" s="46">
        <v>1</v>
      </c>
      <c r="CC114" s="46">
        <v>1</v>
      </c>
      <c r="CD114" s="46">
        <v>33</v>
      </c>
      <c r="CE114" s="46">
        <v>126</v>
      </c>
      <c r="CF114" s="46">
        <v>1</v>
      </c>
      <c r="CG114" s="46">
        <v>4</v>
      </c>
      <c r="CH114" s="46">
        <v>10</v>
      </c>
      <c r="CI114" s="46">
        <v>63</v>
      </c>
      <c r="CJ114" s="46">
        <v>320</v>
      </c>
      <c r="CK114" s="46">
        <v>3</v>
      </c>
    </row>
    <row r="115" spans="1:89" x14ac:dyDescent="0.25">
      <c r="A115" s="8">
        <v>11</v>
      </c>
      <c r="B115" s="8" t="s">
        <v>361</v>
      </c>
      <c r="C115" s="8" t="s">
        <v>147</v>
      </c>
      <c r="D115" s="8" t="s">
        <v>362</v>
      </c>
      <c r="E115" s="8" t="s">
        <v>363</v>
      </c>
      <c r="F115" s="8" t="s">
        <v>113</v>
      </c>
      <c r="G115" s="46">
        <v>14568974.57</v>
      </c>
      <c r="H115" s="46">
        <v>14582006.470000001</v>
      </c>
      <c r="I115" s="46">
        <v>14118115.360000001</v>
      </c>
      <c r="J115" s="46">
        <v>381753.41</v>
      </c>
      <c r="K115" s="46">
        <v>1166846.01</v>
      </c>
      <c r="L115" s="46">
        <v>5811353.2400000002</v>
      </c>
      <c r="M115" s="46">
        <v>0</v>
      </c>
      <c r="N115" s="46">
        <v>0</v>
      </c>
      <c r="O115" s="46">
        <v>25265.39</v>
      </c>
      <c r="P115" s="46">
        <v>864060.5</v>
      </c>
      <c r="Q115" s="46">
        <v>0</v>
      </c>
      <c r="R115" s="46">
        <v>0</v>
      </c>
      <c r="S115" s="46">
        <v>3021608.69</v>
      </c>
      <c r="T115" s="46">
        <v>1466903.39</v>
      </c>
      <c r="U115" s="46">
        <v>0</v>
      </c>
      <c r="V115" s="46">
        <v>2265.04</v>
      </c>
      <c r="W115" s="46">
        <v>13745811.16</v>
      </c>
      <c r="X115" s="46">
        <v>15068.46</v>
      </c>
      <c r="Y115" s="46">
        <v>13760879.619999999</v>
      </c>
      <c r="Z115" s="7">
        <v>0.11705660820007324</v>
      </c>
      <c r="AA115" s="7">
        <v>7.0000000000000007E-2</v>
      </c>
      <c r="AB115" s="46">
        <v>962148.01</v>
      </c>
      <c r="AC115" s="46">
        <v>0</v>
      </c>
      <c r="AD115" s="46">
        <v>0</v>
      </c>
      <c r="AE115" s="46">
        <v>0</v>
      </c>
      <c r="AF115" s="46">
        <v>0</v>
      </c>
      <c r="AG115" s="46">
        <f t="shared" si="3"/>
        <v>0</v>
      </c>
      <c r="AH115" s="46">
        <v>396324.52</v>
      </c>
      <c r="AI115" s="46">
        <v>30883.56</v>
      </c>
      <c r="AJ115" s="46">
        <v>117596.26</v>
      </c>
      <c r="AK115" s="46">
        <v>0</v>
      </c>
      <c r="AL115" s="46">
        <v>81195.81</v>
      </c>
      <c r="AM115" s="46">
        <v>4827</v>
      </c>
      <c r="AN115" s="46">
        <v>2598.0300000000002</v>
      </c>
      <c r="AO115" s="46">
        <v>9200</v>
      </c>
      <c r="AP115" s="46">
        <v>3014.9</v>
      </c>
      <c r="AQ115" s="46">
        <v>0</v>
      </c>
      <c r="AR115" s="46">
        <v>28749.22</v>
      </c>
      <c r="AS115" s="46">
        <v>6806.3</v>
      </c>
      <c r="AT115" s="46">
        <v>0</v>
      </c>
      <c r="AU115" s="46">
        <v>3351.24</v>
      </c>
      <c r="AV115" s="46">
        <v>5838.39</v>
      </c>
      <c r="AW115" s="46">
        <v>0</v>
      </c>
      <c r="AX115" s="46">
        <v>783063.85</v>
      </c>
      <c r="AY115" s="25">
        <f t="shared" si="4"/>
        <v>0</v>
      </c>
      <c r="AZ115" s="46">
        <v>0</v>
      </c>
      <c r="BA115" s="46">
        <v>190217.03</v>
      </c>
      <c r="BB115" s="46">
        <v>0.03</v>
      </c>
      <c r="BC115" s="46">
        <v>95054.46</v>
      </c>
      <c r="BD115" s="46">
        <v>0</v>
      </c>
      <c r="BE115" s="46">
        <v>0</v>
      </c>
      <c r="BF115" s="46">
        <v>0</v>
      </c>
      <c r="BG115" s="26">
        <f t="shared" si="5"/>
        <v>0</v>
      </c>
      <c r="BH115" s="46">
        <v>0</v>
      </c>
      <c r="BI115" s="46">
        <v>1993</v>
      </c>
      <c r="BJ115" s="46">
        <v>1025</v>
      </c>
      <c r="BK115" s="46">
        <v>0</v>
      </c>
      <c r="BL115" s="46">
        <v>35</v>
      </c>
      <c r="BM115" s="46">
        <v>-42</v>
      </c>
      <c r="BN115" s="46">
        <v>-105</v>
      </c>
      <c r="BO115" s="46">
        <v>-92</v>
      </c>
      <c r="BP115" s="46">
        <v>-248</v>
      </c>
      <c r="BQ115" s="46">
        <v>0</v>
      </c>
      <c r="BR115" s="46">
        <v>0</v>
      </c>
      <c r="BS115" s="46">
        <v>-297</v>
      </c>
      <c r="BT115" s="46">
        <v>-8</v>
      </c>
      <c r="BU115" s="46">
        <v>2261</v>
      </c>
      <c r="BV115" s="46">
        <v>0</v>
      </c>
      <c r="BW115" s="46">
        <v>90</v>
      </c>
      <c r="BX115" s="46">
        <v>93</v>
      </c>
      <c r="BY115" s="46">
        <v>120</v>
      </c>
      <c r="BZ115" s="46">
        <v>2</v>
      </c>
      <c r="CA115" s="46">
        <v>0</v>
      </c>
      <c r="CB115" s="46">
        <v>2</v>
      </c>
      <c r="CC115" s="46">
        <v>17</v>
      </c>
      <c r="CD115" s="46">
        <v>87</v>
      </c>
      <c r="CE115" s="46">
        <v>31</v>
      </c>
      <c r="CF115" s="46">
        <v>10</v>
      </c>
      <c r="CG115" s="46">
        <v>9</v>
      </c>
      <c r="CH115" s="46">
        <v>33</v>
      </c>
      <c r="CI115" s="46">
        <v>197</v>
      </c>
      <c r="CJ115" s="46">
        <v>9</v>
      </c>
      <c r="CK115" s="46">
        <v>0</v>
      </c>
    </row>
    <row r="116" spans="1:89" x14ac:dyDescent="0.25">
      <c r="A116" s="8">
        <v>11</v>
      </c>
      <c r="B116" s="8" t="s">
        <v>364</v>
      </c>
      <c r="C116" s="8" t="s">
        <v>307</v>
      </c>
      <c r="D116" s="8" t="s">
        <v>365</v>
      </c>
      <c r="E116" s="8" t="s">
        <v>363</v>
      </c>
      <c r="F116" s="8" t="s">
        <v>105</v>
      </c>
      <c r="G116" s="46">
        <v>34605736.200000003</v>
      </c>
      <c r="H116" s="46">
        <v>34605736.200000003</v>
      </c>
      <c r="I116" s="46">
        <v>33609951.620000005</v>
      </c>
      <c r="J116" s="46">
        <v>4800</v>
      </c>
      <c r="K116" s="46">
        <v>4575123.99</v>
      </c>
      <c r="L116" s="46">
        <v>12658923.66</v>
      </c>
      <c r="M116" s="46">
        <v>0</v>
      </c>
      <c r="N116" s="46">
        <v>0</v>
      </c>
      <c r="O116" s="46">
        <v>0</v>
      </c>
      <c r="P116" s="46">
        <v>2020670.41</v>
      </c>
      <c r="Q116" s="46">
        <v>0</v>
      </c>
      <c r="R116" s="46">
        <v>0</v>
      </c>
      <c r="S116" s="46">
        <v>8181915.0499999998</v>
      </c>
      <c r="T116" s="46">
        <v>4505047.7699999996</v>
      </c>
      <c r="U116" s="46">
        <v>0</v>
      </c>
      <c r="V116" s="46">
        <v>0</v>
      </c>
      <c r="W116" s="46">
        <v>33524213.670000002</v>
      </c>
      <c r="X116" s="46">
        <v>0</v>
      </c>
      <c r="Y116" s="46">
        <v>33524213.670000002</v>
      </c>
      <c r="Z116" s="7">
        <v>4.9964394420385361E-2</v>
      </c>
      <c r="AA116" s="7">
        <v>4.7E-2</v>
      </c>
      <c r="AB116" s="46">
        <v>1576077.79</v>
      </c>
      <c r="AC116" s="46">
        <v>0</v>
      </c>
      <c r="AD116" s="46">
        <v>0</v>
      </c>
      <c r="AE116" s="46">
        <v>0</v>
      </c>
      <c r="AF116" s="46">
        <v>511.42</v>
      </c>
      <c r="AG116" s="46">
        <f t="shared" si="3"/>
        <v>511.42</v>
      </c>
      <c r="AH116" s="46">
        <v>731877.63</v>
      </c>
      <c r="AI116" s="46">
        <v>58631.02</v>
      </c>
      <c r="AJ116" s="46">
        <v>165474.81</v>
      </c>
      <c r="AK116" s="46">
        <v>19393.060000000001</v>
      </c>
      <c r="AL116" s="46">
        <v>85012.73</v>
      </c>
      <c r="AM116" s="46">
        <v>0</v>
      </c>
      <c r="AN116" s="46">
        <v>60693.919999999998</v>
      </c>
      <c r="AO116" s="46">
        <v>10550</v>
      </c>
      <c r="AP116" s="46">
        <v>5246</v>
      </c>
      <c r="AQ116" s="46">
        <v>327.54000000000002</v>
      </c>
      <c r="AR116" s="46">
        <v>79307.41</v>
      </c>
      <c r="AS116" s="46">
        <v>14186.15</v>
      </c>
      <c r="AT116" s="46">
        <v>0</v>
      </c>
      <c r="AU116" s="46">
        <v>1246.6099999999999</v>
      </c>
      <c r="AV116" s="46">
        <v>12707.68</v>
      </c>
      <c r="AW116" s="46">
        <v>0</v>
      </c>
      <c r="AX116" s="46">
        <v>1361888.88</v>
      </c>
      <c r="AY116" s="25">
        <f t="shared" si="4"/>
        <v>0</v>
      </c>
      <c r="AZ116" s="46">
        <v>15.66</v>
      </c>
      <c r="BA116" s="46">
        <v>192882.84</v>
      </c>
      <c r="BB116" s="46">
        <v>0</v>
      </c>
      <c r="BC116" s="46">
        <v>291765.96999999997</v>
      </c>
      <c r="BD116" s="46">
        <v>0</v>
      </c>
      <c r="BE116" s="46">
        <v>0</v>
      </c>
      <c r="BF116" s="46">
        <v>0</v>
      </c>
      <c r="BG116" s="26">
        <f t="shared" si="5"/>
        <v>0</v>
      </c>
      <c r="BH116" s="46">
        <v>0</v>
      </c>
      <c r="BI116" s="46">
        <v>5718</v>
      </c>
      <c r="BJ116" s="46">
        <v>2460</v>
      </c>
      <c r="BK116" s="46">
        <v>43</v>
      </c>
      <c r="BL116" s="46">
        <v>-52</v>
      </c>
      <c r="BM116" s="46">
        <v>-96</v>
      </c>
      <c r="BN116" s="46">
        <v>-290</v>
      </c>
      <c r="BO116" s="46">
        <v>-304</v>
      </c>
      <c r="BP116" s="46">
        <v>-757</v>
      </c>
      <c r="BQ116" s="46">
        <v>15</v>
      </c>
      <c r="BR116" s="46">
        <v>-131</v>
      </c>
      <c r="BS116" s="46">
        <v>-689</v>
      </c>
      <c r="BT116" s="46">
        <v>-3</v>
      </c>
      <c r="BU116" s="46">
        <v>5914</v>
      </c>
      <c r="BV116" s="46">
        <v>5</v>
      </c>
      <c r="BW116" s="46">
        <v>223</v>
      </c>
      <c r="BX116" s="46">
        <v>92</v>
      </c>
      <c r="BY116" s="46">
        <v>354</v>
      </c>
      <c r="BZ116" s="46">
        <v>11</v>
      </c>
      <c r="CA116" s="46">
        <v>6</v>
      </c>
      <c r="CB116" s="46">
        <v>2</v>
      </c>
      <c r="CC116" s="46">
        <v>6</v>
      </c>
      <c r="CD116" s="46">
        <v>72</v>
      </c>
      <c r="CE116" s="46">
        <v>210</v>
      </c>
      <c r="CF116" s="46">
        <v>1</v>
      </c>
      <c r="CG116" s="46">
        <v>8</v>
      </c>
      <c r="CH116" s="46">
        <v>23</v>
      </c>
      <c r="CI116" s="46">
        <v>197</v>
      </c>
      <c r="CJ116" s="46">
        <v>639</v>
      </c>
      <c r="CK116" s="46">
        <v>7</v>
      </c>
    </row>
    <row r="117" spans="1:89" x14ac:dyDescent="0.25">
      <c r="A117" s="8">
        <v>11</v>
      </c>
      <c r="B117" s="8" t="s">
        <v>366</v>
      </c>
      <c r="C117" s="8" t="s">
        <v>248</v>
      </c>
      <c r="D117" s="8" t="s">
        <v>367</v>
      </c>
      <c r="E117" s="8" t="s">
        <v>363</v>
      </c>
      <c r="F117" s="8" t="s">
        <v>105</v>
      </c>
      <c r="G117" s="46">
        <v>18695700.27</v>
      </c>
      <c r="H117" s="46">
        <v>18697012.34</v>
      </c>
      <c r="I117" s="46">
        <v>18103484.279999997</v>
      </c>
      <c r="J117" s="46">
        <v>246446.99</v>
      </c>
      <c r="K117" s="46">
        <v>1623003.94</v>
      </c>
      <c r="L117" s="46">
        <v>7231252.96</v>
      </c>
      <c r="M117" s="46">
        <v>0</v>
      </c>
      <c r="N117" s="46">
        <v>0</v>
      </c>
      <c r="O117" s="46">
        <v>32505.32</v>
      </c>
      <c r="P117" s="46">
        <v>870320.81</v>
      </c>
      <c r="Q117" s="46">
        <v>0</v>
      </c>
      <c r="R117" s="46">
        <v>0</v>
      </c>
      <c r="S117" s="46">
        <v>4271127.38</v>
      </c>
      <c r="T117" s="46">
        <v>2312701.4</v>
      </c>
      <c r="U117" s="46">
        <v>0</v>
      </c>
      <c r="V117" s="46">
        <v>0</v>
      </c>
      <c r="W117" s="46">
        <v>17812559.34</v>
      </c>
      <c r="X117" s="46">
        <v>1.98</v>
      </c>
      <c r="Y117" s="46">
        <v>17812561.32</v>
      </c>
      <c r="Z117" s="7">
        <v>9.2129260301589966E-2</v>
      </c>
      <c r="AA117" s="7">
        <v>6.8500000000000005E-2</v>
      </c>
      <c r="AB117" s="46">
        <v>1219845.24</v>
      </c>
      <c r="AC117" s="46">
        <v>0</v>
      </c>
      <c r="AD117" s="46">
        <v>0</v>
      </c>
      <c r="AE117" s="46">
        <v>1.98</v>
      </c>
      <c r="AF117" s="46">
        <v>314.98</v>
      </c>
      <c r="AG117" s="46">
        <f t="shared" si="3"/>
        <v>316.96000000000004</v>
      </c>
      <c r="AH117" s="46">
        <v>516811.65</v>
      </c>
      <c r="AI117" s="46">
        <v>42943.02</v>
      </c>
      <c r="AJ117" s="46">
        <v>58280.05</v>
      </c>
      <c r="AK117" s="46">
        <v>0</v>
      </c>
      <c r="AL117" s="46">
        <v>64008.54</v>
      </c>
      <c r="AM117" s="46">
        <v>0</v>
      </c>
      <c r="AN117" s="46">
        <v>61912.49</v>
      </c>
      <c r="AO117" s="46">
        <v>10350</v>
      </c>
      <c r="AP117" s="46">
        <v>0</v>
      </c>
      <c r="AQ117" s="46">
        <v>8165.22</v>
      </c>
      <c r="AR117" s="46">
        <v>29473.97</v>
      </c>
      <c r="AS117" s="46">
        <v>24618.62</v>
      </c>
      <c r="AT117" s="46">
        <v>611.21</v>
      </c>
      <c r="AU117" s="46">
        <v>1220.52</v>
      </c>
      <c r="AV117" s="46">
        <v>34900.42</v>
      </c>
      <c r="AW117" s="46">
        <v>0</v>
      </c>
      <c r="AX117" s="46">
        <v>931202.31</v>
      </c>
      <c r="AY117" s="25">
        <f t="shared" si="4"/>
        <v>0</v>
      </c>
      <c r="AZ117" s="46">
        <v>0</v>
      </c>
      <c r="BA117" s="46">
        <v>190217</v>
      </c>
      <c r="BB117" s="46">
        <v>0</v>
      </c>
      <c r="BC117" s="46">
        <v>214495.15</v>
      </c>
      <c r="BD117" s="46">
        <v>0</v>
      </c>
      <c r="BE117" s="46">
        <v>0</v>
      </c>
      <c r="BF117" s="46">
        <v>0</v>
      </c>
      <c r="BG117" s="26">
        <f t="shared" si="5"/>
        <v>0</v>
      </c>
      <c r="BH117" s="46">
        <v>0</v>
      </c>
      <c r="BI117" s="46">
        <v>2990</v>
      </c>
      <c r="BJ117" s="46">
        <v>1456</v>
      </c>
      <c r="BK117" s="46">
        <v>2</v>
      </c>
      <c r="BL117" s="46">
        <v>-13</v>
      </c>
      <c r="BM117" s="46">
        <v>-70</v>
      </c>
      <c r="BN117" s="46">
        <v>-193</v>
      </c>
      <c r="BO117" s="46">
        <v>-145</v>
      </c>
      <c r="BP117" s="46">
        <v>-389</v>
      </c>
      <c r="BQ117" s="46">
        <v>0</v>
      </c>
      <c r="BR117" s="46">
        <v>7</v>
      </c>
      <c r="BS117" s="46">
        <v>-335</v>
      </c>
      <c r="BT117" s="46">
        <v>-1</v>
      </c>
      <c r="BU117" s="46">
        <v>3309</v>
      </c>
      <c r="BV117" s="46">
        <v>16</v>
      </c>
      <c r="BW117" s="46">
        <v>110</v>
      </c>
      <c r="BX117" s="46">
        <v>73</v>
      </c>
      <c r="BY117" s="46">
        <v>146</v>
      </c>
      <c r="BZ117" s="46">
        <v>3</v>
      </c>
      <c r="CA117" s="46">
        <v>3</v>
      </c>
      <c r="CB117" s="46">
        <v>0</v>
      </c>
      <c r="CC117" s="46">
        <v>4</v>
      </c>
      <c r="CD117" s="46">
        <v>63</v>
      </c>
      <c r="CE117" s="46">
        <v>126</v>
      </c>
      <c r="CF117" s="46">
        <v>0</v>
      </c>
      <c r="CG117" s="46">
        <v>6</v>
      </c>
      <c r="CH117" s="46">
        <v>8</v>
      </c>
      <c r="CI117" s="46">
        <v>97</v>
      </c>
      <c r="CJ117" s="46">
        <v>271</v>
      </c>
      <c r="CK117" s="46">
        <v>8</v>
      </c>
    </row>
    <row r="118" spans="1:89" x14ac:dyDescent="0.25">
      <c r="A118" s="8">
        <v>11</v>
      </c>
      <c r="B118" s="8" t="s">
        <v>368</v>
      </c>
      <c r="C118" s="8" t="s">
        <v>369</v>
      </c>
      <c r="D118" s="8" t="s">
        <v>370</v>
      </c>
      <c r="E118" s="8" t="s">
        <v>338</v>
      </c>
      <c r="F118" s="8" t="s">
        <v>101</v>
      </c>
      <c r="G118" s="53">
        <v>52898795.520000003</v>
      </c>
      <c r="H118" s="53">
        <v>52921687.859999999</v>
      </c>
      <c r="I118" s="53">
        <v>51397283.68</v>
      </c>
      <c r="J118" s="53">
        <v>7422906.7599999998</v>
      </c>
      <c r="K118" s="53">
        <v>4788794.75</v>
      </c>
      <c r="L118" s="53">
        <v>12772941.52</v>
      </c>
      <c r="M118" s="53">
        <v>0</v>
      </c>
      <c r="N118" s="53">
        <v>0</v>
      </c>
      <c r="O118" s="53">
        <v>0</v>
      </c>
      <c r="P118" s="53">
        <v>2092265.11</v>
      </c>
      <c r="Q118" s="53">
        <v>0</v>
      </c>
      <c r="R118" s="53">
        <v>0</v>
      </c>
      <c r="S118" s="53">
        <v>11544774.609999999</v>
      </c>
      <c r="T118" s="53">
        <v>8586646.4800000004</v>
      </c>
      <c r="U118" s="53">
        <v>0</v>
      </c>
      <c r="V118" s="53">
        <v>0</v>
      </c>
      <c r="W118" s="53">
        <v>50704370.189999998</v>
      </c>
      <c r="X118" s="53">
        <v>20091.310000000001</v>
      </c>
      <c r="Y118" s="53">
        <v>50724461.5</v>
      </c>
      <c r="Z118" s="54">
        <v>7.5210191309452057E-2</v>
      </c>
      <c r="AA118" s="54">
        <v>6.8000000000000005E-2</v>
      </c>
      <c r="AB118" s="53">
        <v>3450404.09</v>
      </c>
      <c r="AC118" s="53">
        <v>0</v>
      </c>
      <c r="AD118" s="53">
        <v>0</v>
      </c>
      <c r="AE118" s="53">
        <v>20091.310000000001</v>
      </c>
      <c r="AF118" s="53">
        <v>0</v>
      </c>
      <c r="AG118" s="46">
        <f t="shared" si="3"/>
        <v>20091.310000000001</v>
      </c>
      <c r="AH118" s="53">
        <v>1608625.69</v>
      </c>
      <c r="AI118" s="53">
        <v>141372.4</v>
      </c>
      <c r="AJ118" s="53">
        <v>395680.42</v>
      </c>
      <c r="AK118" s="53">
        <v>15054.5</v>
      </c>
      <c r="AL118" s="53">
        <v>504210.09</v>
      </c>
      <c r="AM118" s="53">
        <v>6628.91</v>
      </c>
      <c r="AN118" s="53">
        <v>18384.310000000001</v>
      </c>
      <c r="AO118" s="53">
        <v>12400</v>
      </c>
      <c r="AP118" s="53">
        <v>6699.5</v>
      </c>
      <c r="AQ118" s="53">
        <v>0</v>
      </c>
      <c r="AR118" s="53">
        <v>61332.22</v>
      </c>
      <c r="AS118" s="53">
        <v>21564.73</v>
      </c>
      <c r="AT118" s="53">
        <v>37408.620000000003</v>
      </c>
      <c r="AU118" s="53">
        <v>0</v>
      </c>
      <c r="AV118" s="53">
        <v>10756.22</v>
      </c>
      <c r="AW118" s="53">
        <v>0</v>
      </c>
      <c r="AX118" s="53">
        <v>3010028.53</v>
      </c>
      <c r="AY118" s="25">
        <f t="shared" si="4"/>
        <v>0</v>
      </c>
      <c r="AZ118" s="53">
        <v>0</v>
      </c>
      <c r="BA118" s="53">
        <v>190217</v>
      </c>
      <c r="BB118" s="53">
        <v>0</v>
      </c>
      <c r="BC118" s="53">
        <v>597886.89</v>
      </c>
      <c r="BD118" s="53">
        <v>0</v>
      </c>
      <c r="BE118" s="53">
        <v>0</v>
      </c>
      <c r="BF118" s="53">
        <v>0</v>
      </c>
      <c r="BG118" s="26">
        <f t="shared" si="5"/>
        <v>0</v>
      </c>
      <c r="BH118" s="53">
        <v>0</v>
      </c>
      <c r="BI118" s="53">
        <v>7251</v>
      </c>
      <c r="BJ118" s="53">
        <v>4617</v>
      </c>
      <c r="BK118" s="53">
        <v>99</v>
      </c>
      <c r="BL118" s="53">
        <v>-44</v>
      </c>
      <c r="BM118" s="53">
        <v>-149</v>
      </c>
      <c r="BN118" s="53">
        <v>-232</v>
      </c>
      <c r="BO118" s="53">
        <v>-1029</v>
      </c>
      <c r="BP118" s="53">
        <v>-1326</v>
      </c>
      <c r="BQ118" s="53">
        <v>12</v>
      </c>
      <c r="BR118" s="53">
        <v>22</v>
      </c>
      <c r="BS118" s="53">
        <v>-869</v>
      </c>
      <c r="BT118" s="53">
        <v>-3</v>
      </c>
      <c r="BU118" s="53">
        <v>8349</v>
      </c>
      <c r="BV118" s="53">
        <v>6</v>
      </c>
      <c r="BW118" s="53">
        <v>372</v>
      </c>
      <c r="BX118" s="53">
        <v>138</v>
      </c>
      <c r="BY118" s="53">
        <v>434</v>
      </c>
      <c r="BZ118" s="53">
        <v>10</v>
      </c>
      <c r="CA118" s="53">
        <v>19</v>
      </c>
      <c r="CB118" s="53">
        <v>0</v>
      </c>
      <c r="CC118" s="53">
        <v>12</v>
      </c>
      <c r="CD118" s="53">
        <v>59</v>
      </c>
      <c r="CE118" s="53">
        <v>220</v>
      </c>
      <c r="CF118" s="53">
        <v>0</v>
      </c>
      <c r="CG118" s="53">
        <v>24</v>
      </c>
      <c r="CH118" s="53">
        <v>37</v>
      </c>
      <c r="CI118" s="53">
        <v>211</v>
      </c>
      <c r="CJ118" s="53">
        <v>1453</v>
      </c>
      <c r="CK118" s="53">
        <v>18</v>
      </c>
    </row>
    <row r="119" spans="1:89" x14ac:dyDescent="0.25">
      <c r="A119" s="8">
        <v>11</v>
      </c>
      <c r="B119" s="32" t="s">
        <v>371</v>
      </c>
      <c r="C119" s="8" t="s">
        <v>372</v>
      </c>
      <c r="D119" s="8" t="s">
        <v>373</v>
      </c>
      <c r="E119" s="8" t="s">
        <v>338</v>
      </c>
      <c r="F119" s="8" t="s">
        <v>101</v>
      </c>
      <c r="G119" s="46">
        <v>12673642.6</v>
      </c>
      <c r="H119" s="46">
        <v>12673642.6</v>
      </c>
      <c r="I119" s="59">
        <f xml:space="preserve"> 12673642.6-393433.23</f>
        <v>12280209.369999999</v>
      </c>
      <c r="J119" s="46">
        <v>1136441.69</v>
      </c>
      <c r="K119" s="46">
        <v>984238.16</v>
      </c>
      <c r="L119" s="46">
        <v>3423850.04</v>
      </c>
      <c r="M119" s="46">
        <v>75216.61</v>
      </c>
      <c r="N119" s="46">
        <v>0</v>
      </c>
      <c r="O119" s="46">
        <v>0</v>
      </c>
      <c r="P119" s="46">
        <v>325919.52</v>
      </c>
      <c r="Q119" s="46">
        <v>0</v>
      </c>
      <c r="R119" s="46">
        <v>1093.6600000000001</v>
      </c>
      <c r="S119" s="46">
        <v>3949795.72</v>
      </c>
      <c r="T119" s="46">
        <v>1494743.57</v>
      </c>
      <c r="U119" s="46">
        <v>0</v>
      </c>
      <c r="V119" s="46">
        <v>0</v>
      </c>
      <c r="W119" s="46">
        <v>12174236.85</v>
      </c>
      <c r="X119" s="46">
        <v>77682.03</v>
      </c>
      <c r="Y119" s="46">
        <v>12251918.880000001</v>
      </c>
      <c r="Z119" s="7">
        <v>8.4000000000000005E-2</v>
      </c>
      <c r="AA119" s="7">
        <v>7.0400000000000004E-2</v>
      </c>
      <c r="AB119" s="46">
        <v>857006.64</v>
      </c>
      <c r="AC119" s="46">
        <v>0</v>
      </c>
      <c r="AD119" s="46">
        <v>0</v>
      </c>
      <c r="AE119" s="46">
        <v>0</v>
      </c>
      <c r="AF119" s="46">
        <v>272.33999999999997</v>
      </c>
      <c r="AG119" s="46">
        <f t="shared" si="3"/>
        <v>272.33999999999997</v>
      </c>
      <c r="AH119" s="46">
        <v>318208.93</v>
      </c>
      <c r="AI119" s="46">
        <v>28136.560000000001</v>
      </c>
      <c r="AJ119" s="46">
        <v>69964.81</v>
      </c>
      <c r="AK119" s="46">
        <v>0</v>
      </c>
      <c r="AL119" s="46">
        <v>39642</v>
      </c>
      <c r="AM119" s="46">
        <v>13804.25</v>
      </c>
      <c r="AN119" s="46">
        <v>47208.03</v>
      </c>
      <c r="AO119" s="46">
        <v>10550</v>
      </c>
      <c r="AP119" s="46">
        <v>0</v>
      </c>
      <c r="AQ119" s="46">
        <v>5486</v>
      </c>
      <c r="AR119" s="46">
        <v>33533.57</v>
      </c>
      <c r="AS119" s="46">
        <v>6948.71</v>
      </c>
      <c r="AT119" s="46">
        <v>2752.11</v>
      </c>
      <c r="AU119" s="46">
        <v>706.83</v>
      </c>
      <c r="AV119" s="46">
        <v>27916.41</v>
      </c>
      <c r="AW119" s="46">
        <v>0</v>
      </c>
      <c r="AX119" s="46">
        <v>658041.54</v>
      </c>
      <c r="AY119" s="25">
        <f t="shared" si="4"/>
        <v>0</v>
      </c>
      <c r="AZ119" s="46">
        <v>0</v>
      </c>
      <c r="BA119" s="46">
        <v>190217</v>
      </c>
      <c r="BB119" s="46">
        <v>0</v>
      </c>
      <c r="BC119" s="46">
        <v>159310.98000000001</v>
      </c>
      <c r="BD119" s="46">
        <v>0</v>
      </c>
      <c r="BE119" s="46">
        <v>0</v>
      </c>
      <c r="BF119" s="46">
        <v>0</v>
      </c>
      <c r="BG119" s="26">
        <f t="shared" si="5"/>
        <v>0</v>
      </c>
      <c r="BH119" s="46">
        <v>0</v>
      </c>
      <c r="BI119" s="46">
        <v>1952</v>
      </c>
      <c r="BJ119" s="46">
        <v>746</v>
      </c>
      <c r="BK119" s="46">
        <v>0</v>
      </c>
      <c r="BL119" s="46">
        <v>0</v>
      </c>
      <c r="BM119" s="46">
        <v>-37</v>
      </c>
      <c r="BN119" s="46">
        <v>-153</v>
      </c>
      <c r="BO119" s="46">
        <v>-191</v>
      </c>
      <c r="BP119" s="46">
        <v>-288</v>
      </c>
      <c r="BQ119" s="46">
        <v>9</v>
      </c>
      <c r="BR119" s="46">
        <v>0</v>
      </c>
      <c r="BS119" s="46">
        <v>-329</v>
      </c>
      <c r="BT119" s="46">
        <v>0</v>
      </c>
      <c r="BU119" s="46">
        <v>1709</v>
      </c>
      <c r="BV119" s="46">
        <v>0</v>
      </c>
      <c r="BW119" s="46">
        <v>114</v>
      </c>
      <c r="BX119" s="46">
        <v>37</v>
      </c>
      <c r="BY119" s="46">
        <v>115</v>
      </c>
      <c r="BZ119" s="46">
        <v>60</v>
      </c>
      <c r="CA119" s="46">
        <v>4</v>
      </c>
      <c r="CB119" s="46">
        <v>2</v>
      </c>
      <c r="CC119" s="46">
        <v>3</v>
      </c>
      <c r="CD119" s="46">
        <v>47</v>
      </c>
      <c r="CE119" s="46">
        <v>99</v>
      </c>
      <c r="CF119" s="46">
        <v>0</v>
      </c>
      <c r="CG119" s="46">
        <v>6</v>
      </c>
      <c r="CH119" s="46">
        <v>12</v>
      </c>
      <c r="CI119" s="46">
        <v>61</v>
      </c>
      <c r="CJ119" s="46">
        <v>206</v>
      </c>
      <c r="CK119" s="46">
        <v>1</v>
      </c>
    </row>
    <row r="120" spans="1:89" x14ac:dyDescent="0.25">
      <c r="A120" s="8">
        <v>11</v>
      </c>
      <c r="B120" s="8" t="s">
        <v>374</v>
      </c>
      <c r="C120" s="8" t="s">
        <v>375</v>
      </c>
      <c r="D120" s="8" t="s">
        <v>376</v>
      </c>
      <c r="E120" s="8" t="s">
        <v>338</v>
      </c>
      <c r="F120" s="8" t="s">
        <v>101</v>
      </c>
      <c r="G120" s="55">
        <v>44859741.600000001</v>
      </c>
      <c r="H120" s="55">
        <v>44860563.890000001</v>
      </c>
      <c r="I120" s="55">
        <v>44029542.630000003</v>
      </c>
      <c r="J120" s="55">
        <v>6250639.4100000001</v>
      </c>
      <c r="K120" s="55">
        <v>4770790.05</v>
      </c>
      <c r="L120" s="55">
        <v>11467248.109999999</v>
      </c>
      <c r="M120" s="55">
        <v>0</v>
      </c>
      <c r="N120" s="55">
        <v>0</v>
      </c>
      <c r="O120" s="55">
        <v>0</v>
      </c>
      <c r="P120" s="55">
        <v>1626826.98</v>
      </c>
      <c r="Q120" s="55">
        <v>0</v>
      </c>
      <c r="R120" s="55">
        <v>0</v>
      </c>
      <c r="S120" s="55">
        <v>13393546.560000001</v>
      </c>
      <c r="T120" s="55">
        <v>4766130.5599999996</v>
      </c>
      <c r="U120" s="55">
        <v>0</v>
      </c>
      <c r="V120" s="55">
        <v>0</v>
      </c>
      <c r="W120" s="55">
        <v>44660680.57</v>
      </c>
      <c r="X120" s="55">
        <v>25597.38</v>
      </c>
      <c r="Y120" s="55">
        <v>44686277.950000003</v>
      </c>
      <c r="Z120" s="56">
        <v>8.0358564853668213E-2</v>
      </c>
      <c r="AA120" s="56">
        <v>5.2999999999999999E-2</v>
      </c>
      <c r="AB120" s="55">
        <v>2366834.52</v>
      </c>
      <c r="AC120" s="55">
        <v>0</v>
      </c>
      <c r="AD120" s="55">
        <v>0</v>
      </c>
      <c r="AE120" s="55">
        <v>822.29</v>
      </c>
      <c r="AF120" s="55">
        <v>933.32</v>
      </c>
      <c r="AG120" s="46">
        <f t="shared" si="3"/>
        <v>1755.6100000000001</v>
      </c>
      <c r="AH120" s="55">
        <v>1237611.31</v>
      </c>
      <c r="AI120" s="55">
        <v>102953.12</v>
      </c>
      <c r="AJ120" s="55">
        <v>304174.34000000003</v>
      </c>
      <c r="AK120" s="55">
        <v>0</v>
      </c>
      <c r="AL120" s="55">
        <v>175611.17</v>
      </c>
      <c r="AM120" s="55">
        <v>4281.1400000000003</v>
      </c>
      <c r="AN120" s="55">
        <v>48643</v>
      </c>
      <c r="AO120" s="55">
        <v>11500</v>
      </c>
      <c r="AP120" s="55">
        <v>2568.25</v>
      </c>
      <c r="AQ120" s="55">
        <v>3801.98</v>
      </c>
      <c r="AR120" s="55">
        <v>68242.97</v>
      </c>
      <c r="AS120" s="55">
        <v>29877.439999999999</v>
      </c>
      <c r="AT120" s="55">
        <v>21228.7</v>
      </c>
      <c r="AU120" s="55">
        <v>0</v>
      </c>
      <c r="AV120" s="55">
        <v>22440.71</v>
      </c>
      <c r="AW120" s="55">
        <v>0</v>
      </c>
      <c r="AX120" s="55">
        <v>2156183.16</v>
      </c>
      <c r="AY120" s="25">
        <f t="shared" si="4"/>
        <v>0</v>
      </c>
      <c r="AZ120" s="55">
        <v>0</v>
      </c>
      <c r="BA120" s="55">
        <v>190217.02</v>
      </c>
      <c r="BB120" s="55">
        <v>0.02</v>
      </c>
      <c r="BC120" s="55">
        <v>447924.89</v>
      </c>
      <c r="BD120" s="55">
        <v>0</v>
      </c>
      <c r="BE120" s="55">
        <v>0</v>
      </c>
      <c r="BF120" s="55">
        <v>0</v>
      </c>
      <c r="BG120" s="26">
        <f t="shared" si="5"/>
        <v>0</v>
      </c>
      <c r="BH120" s="55">
        <v>0</v>
      </c>
      <c r="BI120" s="55">
        <v>5549</v>
      </c>
      <c r="BJ120" s="55">
        <v>2801</v>
      </c>
      <c r="BK120" s="55">
        <v>0</v>
      </c>
      <c r="BL120" s="55">
        <v>0</v>
      </c>
      <c r="BM120" s="55">
        <v>-117</v>
      </c>
      <c r="BN120" s="55">
        <v>-410</v>
      </c>
      <c r="BO120" s="55">
        <v>-535</v>
      </c>
      <c r="BP120" s="55">
        <v>-760</v>
      </c>
      <c r="BQ120" s="55">
        <v>68</v>
      </c>
      <c r="BR120" s="55">
        <v>-15</v>
      </c>
      <c r="BS120" s="55">
        <v>-697</v>
      </c>
      <c r="BT120" s="55">
        <v>-2</v>
      </c>
      <c r="BU120" s="55">
        <v>5882</v>
      </c>
      <c r="BV120" s="55">
        <v>12</v>
      </c>
      <c r="BW120" s="55">
        <v>245</v>
      </c>
      <c r="BX120" s="55">
        <v>103</v>
      </c>
      <c r="BY120" s="55">
        <v>345</v>
      </c>
      <c r="BZ120" s="55">
        <v>0</v>
      </c>
      <c r="CA120" s="55">
        <v>9</v>
      </c>
      <c r="CB120" s="55">
        <v>2</v>
      </c>
      <c r="CC120" s="55">
        <v>9</v>
      </c>
      <c r="CD120" s="55">
        <v>138</v>
      </c>
      <c r="CE120" s="55">
        <v>225</v>
      </c>
      <c r="CF120" s="55">
        <v>36</v>
      </c>
      <c r="CG120" s="55">
        <v>5</v>
      </c>
      <c r="CH120" s="55">
        <v>24</v>
      </c>
      <c r="CI120" s="55">
        <v>163</v>
      </c>
      <c r="CJ120" s="55">
        <v>497</v>
      </c>
      <c r="CK120" s="55">
        <v>79</v>
      </c>
    </row>
    <row r="121" spans="1:89" x14ac:dyDescent="0.25">
      <c r="A121" s="8">
        <v>11</v>
      </c>
      <c r="B121" s="8" t="s">
        <v>377</v>
      </c>
      <c r="C121" s="8" t="s">
        <v>248</v>
      </c>
      <c r="D121" s="8" t="s">
        <v>370</v>
      </c>
      <c r="E121" s="8" t="s">
        <v>338</v>
      </c>
      <c r="F121" s="8" t="s">
        <v>101</v>
      </c>
      <c r="G121" s="46">
        <v>53032407.009999998</v>
      </c>
      <c r="H121" s="46">
        <v>53032407.009999998</v>
      </c>
      <c r="I121" s="46">
        <v>51436926.600000001</v>
      </c>
      <c r="J121" s="46">
        <v>8145068.5199999996</v>
      </c>
      <c r="K121" s="46">
        <v>4832824.37</v>
      </c>
      <c r="L121" s="46">
        <v>12390856.289999999</v>
      </c>
      <c r="M121" s="46">
        <v>0</v>
      </c>
      <c r="N121" s="46">
        <v>0</v>
      </c>
      <c r="O121" s="46">
        <v>0</v>
      </c>
      <c r="P121" s="46">
        <v>1854395.03</v>
      </c>
      <c r="Q121" s="46">
        <v>0</v>
      </c>
      <c r="R121" s="46">
        <v>0</v>
      </c>
      <c r="S121" s="46">
        <v>12508674.16</v>
      </c>
      <c r="T121" s="46">
        <v>8357755.7999999998</v>
      </c>
      <c r="U121" s="46">
        <v>0</v>
      </c>
      <c r="V121" s="46">
        <v>0</v>
      </c>
      <c r="W121" s="46">
        <v>51619780.460000001</v>
      </c>
      <c r="X121" s="46">
        <v>0</v>
      </c>
      <c r="Y121" s="46">
        <v>51619780.460000001</v>
      </c>
      <c r="Z121" s="7">
        <v>2.4127619341015816E-2</v>
      </c>
      <c r="AA121" s="7">
        <v>6.83E-2</v>
      </c>
      <c r="AB121" s="46">
        <v>3525606.29</v>
      </c>
      <c r="AC121" s="46">
        <v>0</v>
      </c>
      <c r="AD121" s="46">
        <v>0</v>
      </c>
      <c r="AE121" s="46">
        <v>0</v>
      </c>
      <c r="AF121" s="46">
        <v>0</v>
      </c>
      <c r="AG121" s="46">
        <f t="shared" si="3"/>
        <v>0</v>
      </c>
      <c r="AH121" s="46">
        <v>1718967.98</v>
      </c>
      <c r="AI121" s="46">
        <v>148453.59</v>
      </c>
      <c r="AJ121" s="46">
        <v>361316.75</v>
      </c>
      <c r="AK121" s="46">
        <v>0</v>
      </c>
      <c r="AL121" s="46">
        <v>551643.54</v>
      </c>
      <c r="AM121" s="46">
        <v>7263.27</v>
      </c>
      <c r="AN121" s="46">
        <v>51153.63</v>
      </c>
      <c r="AO121" s="46">
        <v>12400</v>
      </c>
      <c r="AP121" s="46">
        <v>16002.64</v>
      </c>
      <c r="AQ121" s="46">
        <v>0</v>
      </c>
      <c r="AR121" s="46">
        <v>109343.75</v>
      </c>
      <c r="AS121" s="46">
        <v>24888.93</v>
      </c>
      <c r="AT121" s="46">
        <v>36743.379999999997</v>
      </c>
      <c r="AU121" s="46">
        <v>1745.5</v>
      </c>
      <c r="AV121" s="46">
        <v>22528.39</v>
      </c>
      <c r="AW121" s="46">
        <v>0</v>
      </c>
      <c r="AX121" s="46">
        <v>3267819.14</v>
      </c>
      <c r="AY121" s="25">
        <f t="shared" si="4"/>
        <v>0</v>
      </c>
      <c r="AZ121" s="46">
        <v>1593.36</v>
      </c>
      <c r="BA121" s="46">
        <v>190217</v>
      </c>
      <c r="BB121" s="46">
        <v>0</v>
      </c>
      <c r="BC121" s="46">
        <v>717116.42</v>
      </c>
      <c r="BD121" s="46">
        <v>0</v>
      </c>
      <c r="BE121" s="46">
        <v>0</v>
      </c>
      <c r="BF121" s="46">
        <v>0</v>
      </c>
      <c r="BG121" s="26">
        <f t="shared" si="5"/>
        <v>0</v>
      </c>
      <c r="BH121" s="46">
        <v>0</v>
      </c>
      <c r="BI121" s="46">
        <v>7882</v>
      </c>
      <c r="BJ121" s="46">
        <v>4562</v>
      </c>
      <c r="BK121" s="46">
        <v>2</v>
      </c>
      <c r="BL121" s="46">
        <v>-2</v>
      </c>
      <c r="BM121" s="46">
        <v>-106</v>
      </c>
      <c r="BN121" s="46">
        <v>-235</v>
      </c>
      <c r="BO121" s="46">
        <v>-935</v>
      </c>
      <c r="BP121" s="46">
        <v>-1403</v>
      </c>
      <c r="BQ121" s="46">
        <v>35</v>
      </c>
      <c r="BR121" s="46">
        <v>-24</v>
      </c>
      <c r="BS121" s="46">
        <v>-883</v>
      </c>
      <c r="BT121" s="46">
        <v>-4</v>
      </c>
      <c r="BU121" s="46">
        <v>8889</v>
      </c>
      <c r="BV121" s="46">
        <v>18</v>
      </c>
      <c r="BW121" s="46">
        <v>328</v>
      </c>
      <c r="BX121" s="46">
        <v>144</v>
      </c>
      <c r="BY121" s="46">
        <v>476</v>
      </c>
      <c r="BZ121" s="46">
        <v>2</v>
      </c>
      <c r="CA121" s="46">
        <v>17</v>
      </c>
      <c r="CB121" s="46">
        <v>1</v>
      </c>
      <c r="CC121" s="46">
        <v>7</v>
      </c>
      <c r="CD121" s="46">
        <v>105</v>
      </c>
      <c r="CE121" s="46">
        <v>146</v>
      </c>
      <c r="CF121" s="46">
        <v>1</v>
      </c>
      <c r="CG121" s="46">
        <v>17</v>
      </c>
      <c r="CH121" s="46">
        <v>21</v>
      </c>
      <c r="CI121" s="46">
        <v>262</v>
      </c>
      <c r="CJ121" s="46">
        <v>1021</v>
      </c>
      <c r="CK121" s="46">
        <v>17</v>
      </c>
    </row>
    <row r="122" spans="1:89" x14ac:dyDescent="0.25">
      <c r="A122" s="51">
        <v>12</v>
      </c>
      <c r="B122" s="44" t="s">
        <v>605</v>
      </c>
      <c r="C122" s="44" t="s">
        <v>589</v>
      </c>
      <c r="D122" s="29" t="s">
        <v>386</v>
      </c>
      <c r="E122" s="29" t="s">
        <v>387</v>
      </c>
      <c r="F122" s="29"/>
      <c r="G122" s="46">
        <v>8769640.5500000007</v>
      </c>
      <c r="H122" s="46">
        <v>8777601.0999999996</v>
      </c>
      <c r="I122" s="46">
        <v>8702656.2300000004</v>
      </c>
      <c r="J122" s="46">
        <v>0</v>
      </c>
      <c r="K122" s="46">
        <v>585037.25</v>
      </c>
      <c r="L122" s="46">
        <v>1608660.71</v>
      </c>
      <c r="M122" s="46">
        <v>0</v>
      </c>
      <c r="N122" s="46">
        <v>0</v>
      </c>
      <c r="O122" s="46">
        <v>0</v>
      </c>
      <c r="P122" s="46">
        <v>1089124.48</v>
      </c>
      <c r="Q122" s="46">
        <v>0</v>
      </c>
      <c r="R122" s="46">
        <v>0</v>
      </c>
      <c r="S122" s="46">
        <v>3123453.17</v>
      </c>
      <c r="T122" s="46">
        <v>1337381.3</v>
      </c>
      <c r="U122" s="46">
        <v>0</v>
      </c>
      <c r="V122" s="46">
        <v>0</v>
      </c>
      <c r="W122" s="46">
        <v>7743656.9100000001</v>
      </c>
      <c r="X122" s="46">
        <v>757809.9</v>
      </c>
      <c r="Y122" s="46">
        <v>8501466.8100000005</v>
      </c>
      <c r="Z122" s="7">
        <v>9.6696965396404266E-2</v>
      </c>
      <c r="AA122" s="7">
        <v>9.6699999999999994E-2</v>
      </c>
      <c r="AB122" s="46">
        <v>749109.35</v>
      </c>
      <c r="AC122" s="46">
        <v>0</v>
      </c>
      <c r="AD122" s="46">
        <v>0</v>
      </c>
      <c r="AE122" s="46">
        <v>7960.55</v>
      </c>
      <c r="AF122" s="46">
        <v>9.52</v>
      </c>
      <c r="AG122" s="46">
        <f t="shared" si="3"/>
        <v>7970.0700000000006</v>
      </c>
      <c r="AH122" s="46">
        <v>223704.38</v>
      </c>
      <c r="AI122" s="46">
        <v>24620.27</v>
      </c>
      <c r="AJ122" s="46">
        <v>35321.74</v>
      </c>
      <c r="AK122" s="46">
        <v>45</v>
      </c>
      <c r="AL122" s="46">
        <v>18900</v>
      </c>
      <c r="AM122" s="46">
        <v>0</v>
      </c>
      <c r="AN122" s="46">
        <v>31264.44</v>
      </c>
      <c r="AO122" s="46">
        <v>8145</v>
      </c>
      <c r="AP122" s="46">
        <v>55039.25</v>
      </c>
      <c r="AQ122" s="46">
        <v>0</v>
      </c>
      <c r="AR122" s="46">
        <v>29604.27</v>
      </c>
      <c r="AS122" s="46">
        <v>7024.26</v>
      </c>
      <c r="AT122" s="46">
        <v>0</v>
      </c>
      <c r="AU122" s="46">
        <v>0</v>
      </c>
      <c r="AV122" s="46">
        <v>18568.66</v>
      </c>
      <c r="AW122" s="46">
        <v>0</v>
      </c>
      <c r="AX122" s="46">
        <v>502255.56</v>
      </c>
      <c r="AY122" s="25">
        <f>+AW122/AX122</f>
        <v>0</v>
      </c>
      <c r="AZ122" s="46">
        <v>0</v>
      </c>
      <c r="BA122" s="46">
        <v>190217</v>
      </c>
      <c r="BB122" s="46">
        <v>0</v>
      </c>
      <c r="BC122" s="46">
        <v>119433.46</v>
      </c>
      <c r="BD122" s="46">
        <v>0</v>
      </c>
      <c r="BE122" s="46">
        <v>0</v>
      </c>
      <c r="BF122" s="46">
        <v>0</v>
      </c>
      <c r="BG122" s="26">
        <f>SUM(BE122:BF122)</f>
        <v>0</v>
      </c>
      <c r="BH122" s="46">
        <v>0</v>
      </c>
      <c r="BI122" s="46">
        <v>1909</v>
      </c>
      <c r="BJ122" s="46">
        <v>871</v>
      </c>
      <c r="BK122" s="46">
        <v>2</v>
      </c>
      <c r="BL122" s="46">
        <v>0</v>
      </c>
      <c r="BM122" s="46">
        <v>-30</v>
      </c>
      <c r="BN122" s="46">
        <v>-91</v>
      </c>
      <c r="BO122" s="46">
        <v>-66</v>
      </c>
      <c r="BP122" s="46">
        <v>-180</v>
      </c>
      <c r="BQ122" s="46">
        <v>0</v>
      </c>
      <c r="BR122" s="46">
        <v>38</v>
      </c>
      <c r="BS122" s="46">
        <v>-395</v>
      </c>
      <c r="BT122" s="46">
        <v>0</v>
      </c>
      <c r="BU122" s="46">
        <v>2058</v>
      </c>
      <c r="BV122" s="46">
        <v>0</v>
      </c>
      <c r="BW122" s="46">
        <v>53</v>
      </c>
      <c r="BX122" s="46">
        <v>46</v>
      </c>
      <c r="BY122" s="46">
        <v>284</v>
      </c>
      <c r="BZ122" s="46">
        <v>11</v>
      </c>
      <c r="CA122" s="46">
        <v>1</v>
      </c>
      <c r="CB122" s="46">
        <v>0</v>
      </c>
      <c r="CC122" s="46">
        <v>1</v>
      </c>
      <c r="CD122" s="46">
        <v>37</v>
      </c>
      <c r="CE122" s="46">
        <v>51</v>
      </c>
      <c r="CF122" s="46">
        <v>2</v>
      </c>
      <c r="CG122" s="46">
        <v>5</v>
      </c>
      <c r="CH122" s="46">
        <v>0</v>
      </c>
      <c r="CI122" s="46">
        <v>42</v>
      </c>
      <c r="CJ122" s="46">
        <v>126</v>
      </c>
      <c r="CK122" s="46">
        <v>7</v>
      </c>
    </row>
    <row r="123" spans="1:89" x14ac:dyDescent="0.25">
      <c r="A123" s="8">
        <v>12</v>
      </c>
      <c r="B123" s="8" t="s">
        <v>378</v>
      </c>
      <c r="C123" s="8" t="s">
        <v>379</v>
      </c>
      <c r="D123" s="8" t="s">
        <v>380</v>
      </c>
      <c r="E123" s="8" t="s">
        <v>381</v>
      </c>
      <c r="F123" s="9"/>
      <c r="G123" s="46">
        <v>2087493.81</v>
      </c>
      <c r="H123" s="46">
        <v>2088260.72</v>
      </c>
      <c r="I123" s="46">
        <v>2082547.32</v>
      </c>
      <c r="J123" s="46">
        <v>7126.97</v>
      </c>
      <c r="K123" s="46">
        <v>60299.37</v>
      </c>
      <c r="L123" s="46">
        <v>153286.73000000001</v>
      </c>
      <c r="M123" s="46">
        <v>0</v>
      </c>
      <c r="N123" s="46">
        <v>0</v>
      </c>
      <c r="O123" s="46">
        <v>0</v>
      </c>
      <c r="P123" s="46">
        <v>129944.28</v>
      </c>
      <c r="Q123" s="46">
        <v>0</v>
      </c>
      <c r="R123" s="46">
        <v>0</v>
      </c>
      <c r="S123" s="46">
        <v>1326032.68</v>
      </c>
      <c r="T123" s="46">
        <v>229116.16</v>
      </c>
      <c r="U123" s="46">
        <v>0</v>
      </c>
      <c r="V123" s="46">
        <v>0</v>
      </c>
      <c r="W123" s="46">
        <v>1907878.78</v>
      </c>
      <c r="X123" s="46">
        <v>168718.07</v>
      </c>
      <c r="Y123" s="46">
        <v>2076596.85</v>
      </c>
      <c r="Z123" s="7">
        <v>5.5773556232452393E-2</v>
      </c>
      <c r="AA123" s="7">
        <v>8.7999999999999995E-2</v>
      </c>
      <c r="AB123" s="46">
        <v>167951.16</v>
      </c>
      <c r="AC123" s="46">
        <v>0</v>
      </c>
      <c r="AD123" s="46">
        <v>0</v>
      </c>
      <c r="AE123" s="46">
        <v>766.91</v>
      </c>
      <c r="AF123" s="46">
        <v>6.96</v>
      </c>
      <c r="AG123" s="46">
        <f t="shared" si="3"/>
        <v>773.87</v>
      </c>
      <c r="AH123" s="46">
        <v>35109.49</v>
      </c>
      <c r="AI123" s="46">
        <v>2756.82</v>
      </c>
      <c r="AJ123" s="46">
        <v>3136.36</v>
      </c>
      <c r="AK123" s="46">
        <v>0</v>
      </c>
      <c r="AL123" s="46">
        <v>1091.6400000000001</v>
      </c>
      <c r="AM123" s="46">
        <v>0</v>
      </c>
      <c r="AN123" s="46">
        <v>6004.95</v>
      </c>
      <c r="AO123" s="46">
        <v>4435</v>
      </c>
      <c r="AP123" s="46">
        <v>0</v>
      </c>
      <c r="AQ123" s="46">
        <v>0</v>
      </c>
      <c r="AR123" s="46">
        <v>6920.17</v>
      </c>
      <c r="AS123" s="46">
        <v>0</v>
      </c>
      <c r="AT123" s="46">
        <v>0</v>
      </c>
      <c r="AU123" s="46">
        <v>900</v>
      </c>
      <c r="AV123" s="46">
        <v>0</v>
      </c>
      <c r="AW123" s="46">
        <v>48551.3</v>
      </c>
      <c r="AX123" s="46">
        <v>66337.649999999994</v>
      </c>
      <c r="AY123" s="25">
        <f t="shared" si="4"/>
        <v>0.73188151826300762</v>
      </c>
      <c r="AZ123" s="46">
        <v>0</v>
      </c>
      <c r="BA123" s="46">
        <v>104157.36</v>
      </c>
      <c r="BB123" s="46">
        <v>29.99</v>
      </c>
      <c r="BC123" s="46">
        <v>8806.64</v>
      </c>
      <c r="BD123" s="46">
        <v>0</v>
      </c>
      <c r="BE123" s="46">
        <v>0</v>
      </c>
      <c r="BF123" s="46">
        <v>0</v>
      </c>
      <c r="BG123" s="26">
        <f t="shared" si="5"/>
        <v>0</v>
      </c>
      <c r="BH123" s="46">
        <v>0</v>
      </c>
      <c r="BI123" s="46">
        <v>387</v>
      </c>
      <c r="BJ123" s="46">
        <v>181</v>
      </c>
      <c r="BK123" s="46">
        <v>2</v>
      </c>
      <c r="BL123" s="46">
        <v>0</v>
      </c>
      <c r="BM123" s="46">
        <v>-7</v>
      </c>
      <c r="BN123" s="46">
        <v>-31</v>
      </c>
      <c r="BO123" s="46">
        <v>-3</v>
      </c>
      <c r="BP123" s="46">
        <v>-16</v>
      </c>
      <c r="BQ123" s="46">
        <v>0</v>
      </c>
      <c r="BR123" s="46">
        <v>-4</v>
      </c>
      <c r="BS123" s="46">
        <v>-75</v>
      </c>
      <c r="BT123" s="46">
        <v>-2</v>
      </c>
      <c r="BU123" s="46">
        <v>432</v>
      </c>
      <c r="BV123" s="46">
        <v>1</v>
      </c>
      <c r="BW123" s="46">
        <v>14</v>
      </c>
      <c r="BX123" s="46">
        <v>16</v>
      </c>
      <c r="BY123" s="46">
        <v>39</v>
      </c>
      <c r="BZ123" s="46">
        <v>1</v>
      </c>
      <c r="CA123" s="46">
        <v>0</v>
      </c>
      <c r="CB123" s="46">
        <v>0</v>
      </c>
      <c r="CC123" s="46">
        <v>0</v>
      </c>
      <c r="CD123" s="46">
        <v>21</v>
      </c>
      <c r="CE123" s="46">
        <v>7</v>
      </c>
      <c r="CF123" s="46">
        <v>2</v>
      </c>
      <c r="CG123" s="46">
        <v>0</v>
      </c>
      <c r="CH123" s="46">
        <v>2</v>
      </c>
      <c r="CI123" s="46">
        <v>7</v>
      </c>
      <c r="CJ123" s="46">
        <v>7</v>
      </c>
      <c r="CK123" s="46">
        <v>0</v>
      </c>
    </row>
    <row r="124" spans="1:89" x14ac:dyDescent="0.25">
      <c r="A124" s="8">
        <v>12</v>
      </c>
      <c r="B124" s="8" t="s">
        <v>382</v>
      </c>
      <c r="C124" s="8" t="s">
        <v>383</v>
      </c>
      <c r="D124" s="8" t="s">
        <v>384</v>
      </c>
      <c r="E124" s="8" t="s">
        <v>385</v>
      </c>
      <c r="F124" s="8" t="s">
        <v>101</v>
      </c>
      <c r="G124" s="46">
        <v>2324778.06</v>
      </c>
      <c r="H124" s="46">
        <v>2324798.73</v>
      </c>
      <c r="I124" s="46">
        <v>2295325.9</v>
      </c>
      <c r="J124" s="46">
        <v>39885.440000000002</v>
      </c>
      <c r="K124" s="46">
        <v>139450.85999999999</v>
      </c>
      <c r="L124" s="46">
        <v>171644.16</v>
      </c>
      <c r="M124" s="46">
        <v>0</v>
      </c>
      <c r="N124" s="46">
        <v>0</v>
      </c>
      <c r="O124" s="46">
        <v>0</v>
      </c>
      <c r="P124" s="46">
        <v>173398.48</v>
      </c>
      <c r="Q124" s="46">
        <v>0</v>
      </c>
      <c r="R124" s="46">
        <v>0</v>
      </c>
      <c r="S124" s="46">
        <v>1367616.43</v>
      </c>
      <c r="T124" s="46">
        <v>199375.86</v>
      </c>
      <c r="U124" s="46">
        <v>0</v>
      </c>
      <c r="V124" s="46">
        <v>0</v>
      </c>
      <c r="W124" s="46">
        <v>2091371.23</v>
      </c>
      <c r="X124" s="46">
        <v>209166.13</v>
      </c>
      <c r="Y124" s="46">
        <v>2300537.36</v>
      </c>
      <c r="Z124" s="7">
        <v>9.111032634973526E-2</v>
      </c>
      <c r="AA124" s="7">
        <v>0.1</v>
      </c>
      <c r="AB124" s="46">
        <v>209166.13</v>
      </c>
      <c r="AC124" s="46">
        <v>20.67</v>
      </c>
      <c r="AD124" s="46">
        <v>4197.84</v>
      </c>
      <c r="AE124" s="46">
        <v>0</v>
      </c>
      <c r="AF124" s="46">
        <v>0</v>
      </c>
      <c r="AG124" s="46">
        <f t="shared" si="3"/>
        <v>0</v>
      </c>
      <c r="AH124" s="46">
        <v>62192</v>
      </c>
      <c r="AI124" s="46">
        <v>4940.25</v>
      </c>
      <c r="AJ124" s="46">
        <v>10172.040000000001</v>
      </c>
      <c r="AK124" s="46">
        <v>177.99</v>
      </c>
      <c r="AL124" s="46">
        <v>18503.8</v>
      </c>
      <c r="AM124" s="46">
        <v>0</v>
      </c>
      <c r="AN124" s="46">
        <v>6294.3</v>
      </c>
      <c r="AO124" s="46">
        <v>4820</v>
      </c>
      <c r="AP124" s="46">
        <v>0</v>
      </c>
      <c r="AQ124" s="46">
        <v>0</v>
      </c>
      <c r="AR124" s="46">
        <v>21416.34</v>
      </c>
      <c r="AS124" s="46">
        <v>4792.1000000000004</v>
      </c>
      <c r="AT124" s="46">
        <v>0</v>
      </c>
      <c r="AU124" s="46">
        <v>0</v>
      </c>
      <c r="AV124" s="46">
        <v>7943.27</v>
      </c>
      <c r="AW124" s="46">
        <v>131491.87</v>
      </c>
      <c r="AX124" s="46">
        <v>159996.19</v>
      </c>
      <c r="AY124" s="25">
        <f t="shared" si="4"/>
        <v>0.82184375765447915</v>
      </c>
      <c r="AZ124" s="46">
        <v>0</v>
      </c>
      <c r="BA124" s="46">
        <v>49041.79</v>
      </c>
      <c r="BB124" s="46">
        <v>54.24</v>
      </c>
      <c r="BC124" s="46">
        <v>-54</v>
      </c>
      <c r="BD124" s="46">
        <v>0</v>
      </c>
      <c r="BE124" s="46">
        <v>0</v>
      </c>
      <c r="BF124" s="46">
        <v>0</v>
      </c>
      <c r="BG124" s="26">
        <f t="shared" si="5"/>
        <v>0</v>
      </c>
      <c r="BH124" s="46">
        <v>0</v>
      </c>
      <c r="BI124" s="46">
        <v>328</v>
      </c>
      <c r="BJ124" s="46">
        <v>192</v>
      </c>
      <c r="BK124" s="46">
        <v>7</v>
      </c>
      <c r="BL124" s="46">
        <v>0</v>
      </c>
      <c r="BM124" s="46">
        <v>-13</v>
      </c>
      <c r="BN124" s="46">
        <v>-39</v>
      </c>
      <c r="BO124" s="46">
        <v>-26</v>
      </c>
      <c r="BP124" s="46">
        <v>-20</v>
      </c>
      <c r="BQ124" s="46">
        <v>0</v>
      </c>
      <c r="BR124" s="46">
        <v>0</v>
      </c>
      <c r="BS124" s="46">
        <v>-65</v>
      </c>
      <c r="BT124" s="46">
        <v>0</v>
      </c>
      <c r="BU124" s="46">
        <v>364</v>
      </c>
      <c r="BV124" s="46">
        <v>1</v>
      </c>
      <c r="BW124" s="46">
        <v>18</v>
      </c>
      <c r="BX124" s="46">
        <v>15</v>
      </c>
      <c r="BY124" s="46">
        <v>30</v>
      </c>
      <c r="BZ124" s="46">
        <v>0</v>
      </c>
      <c r="CA124" s="46">
        <v>0</v>
      </c>
      <c r="CB124" s="46">
        <v>0</v>
      </c>
      <c r="CC124" s="46">
        <v>1</v>
      </c>
      <c r="CD124" s="46">
        <v>19</v>
      </c>
      <c r="CE124" s="46">
        <v>11</v>
      </c>
      <c r="CF124" s="46">
        <v>0</v>
      </c>
      <c r="CG124" s="46">
        <v>0</v>
      </c>
      <c r="CH124" s="46">
        <v>1</v>
      </c>
      <c r="CI124" s="46">
        <v>9</v>
      </c>
      <c r="CJ124" s="46">
        <v>12</v>
      </c>
      <c r="CK124" s="46">
        <v>1</v>
      </c>
    </row>
    <row r="125" spans="1:89" x14ac:dyDescent="0.25">
      <c r="A125" s="8">
        <v>12</v>
      </c>
      <c r="B125" s="8" t="s">
        <v>388</v>
      </c>
      <c r="C125" s="8" t="s">
        <v>389</v>
      </c>
      <c r="D125" s="8" t="s">
        <v>390</v>
      </c>
      <c r="E125" s="8" t="s">
        <v>387</v>
      </c>
      <c r="F125" s="9"/>
      <c r="G125" s="46">
        <v>25482304.43</v>
      </c>
      <c r="H125" s="46">
        <v>25495698.940000001</v>
      </c>
      <c r="I125" s="46">
        <v>25356263.040000003</v>
      </c>
      <c r="J125" s="46">
        <v>0</v>
      </c>
      <c r="K125" s="46">
        <v>1647573.41</v>
      </c>
      <c r="L125" s="46">
        <v>4063013.03</v>
      </c>
      <c r="M125" s="46">
        <v>0</v>
      </c>
      <c r="N125" s="46">
        <v>0</v>
      </c>
      <c r="O125" s="46">
        <v>62029.62</v>
      </c>
      <c r="P125" s="46">
        <v>3208214.97</v>
      </c>
      <c r="Q125" s="46">
        <v>0</v>
      </c>
      <c r="R125" s="46">
        <v>0</v>
      </c>
      <c r="S125" s="46">
        <v>10857073.9</v>
      </c>
      <c r="T125" s="46">
        <v>3350094.67</v>
      </c>
      <c r="U125" s="46">
        <v>0</v>
      </c>
      <c r="V125" s="46">
        <v>0</v>
      </c>
      <c r="W125" s="46">
        <v>23190684.579999998</v>
      </c>
      <c r="X125" s="46">
        <v>1911932.34</v>
      </c>
      <c r="Y125" s="46">
        <v>25102616.920000002</v>
      </c>
      <c r="Z125" s="7">
        <v>9.0139701962471008E-2</v>
      </c>
      <c r="AA125" s="7">
        <v>8.1900000000000001E-2</v>
      </c>
      <c r="AB125" s="46">
        <v>1898537.83</v>
      </c>
      <c r="AC125" s="46">
        <v>0</v>
      </c>
      <c r="AD125" s="46">
        <v>0</v>
      </c>
      <c r="AE125" s="46">
        <v>13394.51</v>
      </c>
      <c r="AF125" s="46">
        <v>201.45</v>
      </c>
      <c r="AG125" s="46">
        <f t="shared" si="3"/>
        <v>13595.960000000001</v>
      </c>
      <c r="AH125" s="46">
        <v>838437.94</v>
      </c>
      <c r="AI125" s="46">
        <v>69504.800000000003</v>
      </c>
      <c r="AJ125" s="46">
        <v>196129.85</v>
      </c>
      <c r="AK125" s="46">
        <v>0</v>
      </c>
      <c r="AL125" s="46">
        <v>128491.96</v>
      </c>
      <c r="AM125" s="46">
        <v>31444.52</v>
      </c>
      <c r="AN125" s="46">
        <v>40050.25</v>
      </c>
      <c r="AO125" s="46">
        <v>21130</v>
      </c>
      <c r="AP125" s="46">
        <v>36531.480000000003</v>
      </c>
      <c r="AQ125" s="46">
        <v>0</v>
      </c>
      <c r="AR125" s="46">
        <v>63166.48</v>
      </c>
      <c r="AS125" s="46">
        <v>11445.67</v>
      </c>
      <c r="AT125" s="46">
        <v>0</v>
      </c>
      <c r="AU125" s="46">
        <v>43711.74</v>
      </c>
      <c r="AV125" s="46">
        <v>11521.74</v>
      </c>
      <c r="AW125" s="46">
        <v>0</v>
      </c>
      <c r="AX125" s="46">
        <v>1563732.63</v>
      </c>
      <c r="AY125" s="25">
        <f t="shared" si="4"/>
        <v>0</v>
      </c>
      <c r="AZ125" s="46">
        <v>0</v>
      </c>
      <c r="BA125" s="46">
        <v>190217</v>
      </c>
      <c r="BB125" s="46">
        <v>0</v>
      </c>
      <c r="BC125" s="46">
        <v>398444.02</v>
      </c>
      <c r="BD125" s="46">
        <v>7510.86</v>
      </c>
      <c r="BE125" s="46">
        <v>7510.86</v>
      </c>
      <c r="BF125" s="46">
        <v>0</v>
      </c>
      <c r="BG125" s="26">
        <f t="shared" si="5"/>
        <v>7510.86</v>
      </c>
      <c r="BH125" s="46">
        <v>0</v>
      </c>
      <c r="BI125" s="46">
        <v>5017</v>
      </c>
      <c r="BJ125" s="46">
        <v>1902</v>
      </c>
      <c r="BK125" s="46">
        <v>0</v>
      </c>
      <c r="BL125" s="46">
        <v>0</v>
      </c>
      <c r="BM125" s="46">
        <v>-61</v>
      </c>
      <c r="BN125" s="46">
        <v>-130</v>
      </c>
      <c r="BO125" s="46">
        <v>-144</v>
      </c>
      <c r="BP125" s="46">
        <v>-498</v>
      </c>
      <c r="BQ125" s="46">
        <v>69</v>
      </c>
      <c r="BR125" s="46">
        <v>-100</v>
      </c>
      <c r="BS125" s="46">
        <v>-876</v>
      </c>
      <c r="BT125" s="46">
        <v>-6</v>
      </c>
      <c r="BU125" s="46">
        <v>5173</v>
      </c>
      <c r="BV125" s="46">
        <v>0</v>
      </c>
      <c r="BW125" s="46">
        <v>153</v>
      </c>
      <c r="BX125" s="46">
        <v>137</v>
      </c>
      <c r="BY125" s="46">
        <v>578</v>
      </c>
      <c r="BZ125" s="46">
        <v>10</v>
      </c>
      <c r="CA125" s="46">
        <v>4</v>
      </c>
      <c r="CB125" s="46">
        <v>0</v>
      </c>
      <c r="CC125" s="46">
        <v>0</v>
      </c>
      <c r="CD125" s="46">
        <v>58</v>
      </c>
      <c r="CE125" s="46">
        <v>72</v>
      </c>
      <c r="CF125" s="46">
        <v>0</v>
      </c>
      <c r="CG125" s="46">
        <v>5</v>
      </c>
      <c r="CH125" s="46">
        <v>13</v>
      </c>
      <c r="CI125" s="46">
        <v>149</v>
      </c>
      <c r="CJ125" s="46">
        <v>330</v>
      </c>
      <c r="CK125" s="46">
        <v>1</v>
      </c>
    </row>
    <row r="126" spans="1:89" x14ac:dyDescent="0.25">
      <c r="A126" s="8">
        <v>12</v>
      </c>
      <c r="B126" s="8" t="s">
        <v>391</v>
      </c>
      <c r="C126" s="8" t="s">
        <v>111</v>
      </c>
      <c r="D126" s="8" t="s">
        <v>392</v>
      </c>
      <c r="E126" s="8" t="s">
        <v>385</v>
      </c>
      <c r="F126" s="8" t="s">
        <v>120</v>
      </c>
      <c r="G126" s="46">
        <v>8949727.8599999994</v>
      </c>
      <c r="H126" s="46">
        <v>8950592.1099999994</v>
      </c>
      <c r="I126" s="46">
        <v>8849337.6999999993</v>
      </c>
      <c r="J126" s="46">
        <v>0</v>
      </c>
      <c r="K126" s="46">
        <v>713740.39</v>
      </c>
      <c r="L126" s="46">
        <v>2198975.36</v>
      </c>
      <c r="M126" s="46">
        <v>0</v>
      </c>
      <c r="N126" s="46">
        <v>0</v>
      </c>
      <c r="O126" s="46">
        <v>0</v>
      </c>
      <c r="P126" s="46">
        <v>423035.08</v>
      </c>
      <c r="Q126" s="46">
        <v>0</v>
      </c>
      <c r="R126" s="46">
        <v>0</v>
      </c>
      <c r="S126" s="46">
        <v>4171356.07</v>
      </c>
      <c r="T126" s="46">
        <v>731976.85</v>
      </c>
      <c r="U126" s="46">
        <v>0</v>
      </c>
      <c r="V126" s="46">
        <v>0</v>
      </c>
      <c r="W126" s="46">
        <v>8266134.4800000004</v>
      </c>
      <c r="X126" s="46">
        <v>613205.16</v>
      </c>
      <c r="Y126" s="46">
        <v>8879339.6400000006</v>
      </c>
      <c r="Z126" s="7">
        <v>4.4854186475276947E-2</v>
      </c>
      <c r="AA126" s="7">
        <v>7.3999999999999996E-2</v>
      </c>
      <c r="AB126" s="46">
        <v>611374.91</v>
      </c>
      <c r="AC126" s="46">
        <v>0</v>
      </c>
      <c r="AD126" s="46">
        <v>0</v>
      </c>
      <c r="AE126" s="46">
        <v>864.25</v>
      </c>
      <c r="AF126" s="46">
        <v>24.73</v>
      </c>
      <c r="AG126" s="46">
        <f t="shared" si="3"/>
        <v>888.98</v>
      </c>
      <c r="AH126" s="46">
        <v>223541.72</v>
      </c>
      <c r="AI126" s="46">
        <v>17283.7</v>
      </c>
      <c r="AJ126" s="46">
        <v>50555.16</v>
      </c>
      <c r="AK126" s="46">
        <v>0</v>
      </c>
      <c r="AL126" s="46">
        <v>28329.17</v>
      </c>
      <c r="AM126" s="46">
        <v>0</v>
      </c>
      <c r="AN126" s="46">
        <v>28542.32</v>
      </c>
      <c r="AO126" s="46">
        <v>8845</v>
      </c>
      <c r="AP126" s="46">
        <v>0</v>
      </c>
      <c r="AQ126" s="46">
        <v>0</v>
      </c>
      <c r="AR126" s="46">
        <v>15094.41</v>
      </c>
      <c r="AS126" s="46">
        <v>8119.5</v>
      </c>
      <c r="AT126" s="46">
        <v>0</v>
      </c>
      <c r="AU126" s="46">
        <v>4181.01</v>
      </c>
      <c r="AV126" s="46">
        <v>10208.42</v>
      </c>
      <c r="AW126" s="46">
        <v>0</v>
      </c>
      <c r="AX126" s="46">
        <v>420485.37</v>
      </c>
      <c r="AY126" s="25">
        <f t="shared" si="4"/>
        <v>0</v>
      </c>
      <c r="AZ126" s="46">
        <v>0</v>
      </c>
      <c r="BA126" s="46">
        <v>190217</v>
      </c>
      <c r="BB126" s="46">
        <v>0</v>
      </c>
      <c r="BC126" s="46">
        <v>92673.2</v>
      </c>
      <c r="BD126" s="46">
        <v>0</v>
      </c>
      <c r="BE126" s="46">
        <v>0</v>
      </c>
      <c r="BF126" s="46">
        <v>0</v>
      </c>
      <c r="BG126" s="26">
        <f t="shared" si="5"/>
        <v>0</v>
      </c>
      <c r="BH126" s="46">
        <v>0</v>
      </c>
      <c r="BI126" s="46">
        <v>1244</v>
      </c>
      <c r="BJ126" s="46">
        <v>588</v>
      </c>
      <c r="BK126" s="46">
        <v>0</v>
      </c>
      <c r="BL126" s="46">
        <v>0</v>
      </c>
      <c r="BM126" s="46">
        <v>-17</v>
      </c>
      <c r="BN126" s="46">
        <v>-87</v>
      </c>
      <c r="BO126" s="46">
        <v>-63</v>
      </c>
      <c r="BP126" s="46">
        <v>-195</v>
      </c>
      <c r="BQ126" s="46">
        <v>0</v>
      </c>
      <c r="BR126" s="46">
        <v>39</v>
      </c>
      <c r="BS126" s="46">
        <v>-198</v>
      </c>
      <c r="BT126" s="46">
        <v>-3</v>
      </c>
      <c r="BU126" s="46">
        <v>1308</v>
      </c>
      <c r="BV126" s="46">
        <v>0</v>
      </c>
      <c r="BW126" s="46">
        <v>110</v>
      </c>
      <c r="BX126" s="46">
        <v>30</v>
      </c>
      <c r="BY126" s="46">
        <v>53</v>
      </c>
      <c r="BZ126" s="46">
        <v>0</v>
      </c>
      <c r="CA126" s="46">
        <v>5</v>
      </c>
      <c r="CB126" s="46">
        <v>4</v>
      </c>
      <c r="CC126" s="46">
        <v>1</v>
      </c>
      <c r="CD126" s="46">
        <v>22</v>
      </c>
      <c r="CE126" s="46">
        <v>60</v>
      </c>
      <c r="CF126" s="46">
        <v>0</v>
      </c>
      <c r="CG126" s="46">
        <v>2</v>
      </c>
      <c r="CH126" s="46">
        <v>4</v>
      </c>
      <c r="CI126" s="46">
        <v>38</v>
      </c>
      <c r="CJ126" s="46">
        <v>147</v>
      </c>
      <c r="CK126" s="46">
        <v>4</v>
      </c>
    </row>
    <row r="127" spans="1:89" x14ac:dyDescent="0.25">
      <c r="A127" s="8">
        <v>12</v>
      </c>
      <c r="B127" s="8" t="s">
        <v>393</v>
      </c>
      <c r="C127" s="8" t="s">
        <v>394</v>
      </c>
      <c r="D127" s="8" t="s">
        <v>395</v>
      </c>
      <c r="E127" s="8" t="s">
        <v>396</v>
      </c>
      <c r="F127" s="9"/>
      <c r="G127" s="46">
        <v>3626600.11</v>
      </c>
      <c r="H127" s="46">
        <v>3626601.21</v>
      </c>
      <c r="I127" s="46">
        <v>3540088.41</v>
      </c>
      <c r="J127" s="46">
        <v>0</v>
      </c>
      <c r="K127" s="46">
        <v>155919.04999999999</v>
      </c>
      <c r="L127" s="46">
        <v>290489.81</v>
      </c>
      <c r="M127" s="46">
        <v>1675.06</v>
      </c>
      <c r="N127" s="46">
        <v>0</v>
      </c>
      <c r="O127" s="46">
        <v>1170.82</v>
      </c>
      <c r="P127" s="46">
        <v>174851.73</v>
      </c>
      <c r="Q127" s="46">
        <v>0</v>
      </c>
      <c r="R127" s="46">
        <v>0</v>
      </c>
      <c r="S127" s="46">
        <v>2180655.4500000002</v>
      </c>
      <c r="T127" s="46">
        <v>376151.5</v>
      </c>
      <c r="U127" s="46">
        <v>2700</v>
      </c>
      <c r="V127" s="46">
        <v>0</v>
      </c>
      <c r="W127" s="46">
        <v>3179238.36</v>
      </c>
      <c r="X127" s="46">
        <v>322298.90000000002</v>
      </c>
      <c r="Y127" s="46">
        <v>3501537.26</v>
      </c>
      <c r="Z127" s="7">
        <v>0.15047144889831543</v>
      </c>
      <c r="AA127" s="7">
        <v>0.1</v>
      </c>
      <c r="AB127" s="46">
        <v>317923.84000000003</v>
      </c>
      <c r="AC127" s="46">
        <v>0</v>
      </c>
      <c r="AD127" s="46">
        <v>0</v>
      </c>
      <c r="AE127" s="46">
        <v>0</v>
      </c>
      <c r="AF127" s="46">
        <v>0</v>
      </c>
      <c r="AG127" s="46">
        <f t="shared" si="3"/>
        <v>0</v>
      </c>
      <c r="AH127" s="46">
        <v>63304.68</v>
      </c>
      <c r="AI127" s="46">
        <v>5994.57</v>
      </c>
      <c r="AJ127" s="46">
        <v>13869.02</v>
      </c>
      <c r="AK127" s="46">
        <v>0</v>
      </c>
      <c r="AL127" s="46">
        <v>17400.43</v>
      </c>
      <c r="AM127" s="46">
        <v>0</v>
      </c>
      <c r="AN127" s="46">
        <v>6311.25</v>
      </c>
      <c r="AO127" s="46">
        <v>5625</v>
      </c>
      <c r="AP127" s="46">
        <v>0</v>
      </c>
      <c r="AQ127" s="46">
        <v>0</v>
      </c>
      <c r="AR127" s="46">
        <v>16956.810000000001</v>
      </c>
      <c r="AS127" s="46">
        <v>250</v>
      </c>
      <c r="AT127" s="46">
        <v>0</v>
      </c>
      <c r="AU127" s="46">
        <v>3588.57</v>
      </c>
      <c r="AV127" s="46">
        <v>2142.36</v>
      </c>
      <c r="AW127" s="46">
        <v>0</v>
      </c>
      <c r="AX127" s="46">
        <v>152415.9</v>
      </c>
      <c r="AY127" s="25">
        <f t="shared" si="4"/>
        <v>0</v>
      </c>
      <c r="AZ127" s="46">
        <v>0</v>
      </c>
      <c r="BA127" s="46">
        <v>172750</v>
      </c>
      <c r="BB127" s="46">
        <v>0</v>
      </c>
      <c r="BC127" s="46">
        <v>132.12</v>
      </c>
      <c r="BD127" s="46">
        <v>0</v>
      </c>
      <c r="BE127" s="46">
        <v>0</v>
      </c>
      <c r="BF127" s="46">
        <v>0</v>
      </c>
      <c r="BG127" s="26">
        <f t="shared" si="5"/>
        <v>0</v>
      </c>
      <c r="BH127" s="46">
        <v>0</v>
      </c>
      <c r="BI127" s="46">
        <v>645</v>
      </c>
      <c r="BJ127" s="46">
        <v>187</v>
      </c>
      <c r="BK127" s="46">
        <v>0</v>
      </c>
      <c r="BL127" s="46">
        <v>8</v>
      </c>
      <c r="BM127" s="46">
        <v>-12</v>
      </c>
      <c r="BN127" s="46">
        <v>-13</v>
      </c>
      <c r="BO127" s="46">
        <v>-25</v>
      </c>
      <c r="BP127" s="46">
        <v>-45</v>
      </c>
      <c r="BQ127" s="46">
        <v>-10</v>
      </c>
      <c r="BR127" s="46">
        <v>-22</v>
      </c>
      <c r="BS127" s="46">
        <v>-126</v>
      </c>
      <c r="BT127" s="46">
        <v>-1</v>
      </c>
      <c r="BU127" s="46">
        <v>586</v>
      </c>
      <c r="BV127" s="46">
        <v>0</v>
      </c>
      <c r="BW127" s="46">
        <v>37</v>
      </c>
      <c r="BX127" s="46">
        <v>17</v>
      </c>
      <c r="BY127" s="46">
        <v>73</v>
      </c>
      <c r="BZ127" s="46">
        <v>0</v>
      </c>
      <c r="CA127" s="46">
        <v>0</v>
      </c>
      <c r="CB127" s="46">
        <v>1</v>
      </c>
      <c r="CC127" s="46">
        <v>0</v>
      </c>
      <c r="CD127" s="46">
        <v>7</v>
      </c>
      <c r="CE127" s="46">
        <v>2</v>
      </c>
      <c r="CF127" s="46">
        <v>0</v>
      </c>
      <c r="CG127" s="46">
        <v>2</v>
      </c>
      <c r="CH127" s="46">
        <v>2</v>
      </c>
      <c r="CI127" s="46">
        <v>23</v>
      </c>
      <c r="CJ127" s="46">
        <v>15</v>
      </c>
      <c r="CK127" s="46">
        <v>1</v>
      </c>
    </row>
    <row r="128" spans="1:89" x14ac:dyDescent="0.25">
      <c r="A128" s="8">
        <v>13</v>
      </c>
      <c r="B128" s="8" t="s">
        <v>397</v>
      </c>
      <c r="C128" s="8" t="s">
        <v>398</v>
      </c>
      <c r="D128" s="8" t="s">
        <v>399</v>
      </c>
      <c r="E128" s="8" t="s">
        <v>400</v>
      </c>
      <c r="F128" s="8" t="s">
        <v>401</v>
      </c>
      <c r="G128" s="46">
        <v>46618705.549999997</v>
      </c>
      <c r="H128" s="46">
        <v>46662392.119999997</v>
      </c>
      <c r="I128" s="46">
        <v>45127267.75</v>
      </c>
      <c r="J128" s="46">
        <v>14598850.98</v>
      </c>
      <c r="K128" s="46">
        <v>1231409.47</v>
      </c>
      <c r="L128" s="46">
        <v>14799821.98</v>
      </c>
      <c r="M128" s="46">
        <v>0</v>
      </c>
      <c r="N128" s="46">
        <v>0</v>
      </c>
      <c r="O128" s="46">
        <v>15389.5</v>
      </c>
      <c r="P128" s="46">
        <v>2188985.1</v>
      </c>
      <c r="Q128" s="46">
        <v>0</v>
      </c>
      <c r="R128" s="46">
        <v>0</v>
      </c>
      <c r="S128" s="46">
        <v>5301356.51</v>
      </c>
      <c r="T128" s="46">
        <v>4888007.66</v>
      </c>
      <c r="U128" s="46">
        <v>0</v>
      </c>
      <c r="V128" s="46">
        <v>0</v>
      </c>
      <c r="W128" s="46">
        <v>45770003.390000001</v>
      </c>
      <c r="X128" s="46">
        <v>43686.57</v>
      </c>
      <c r="Y128" s="46">
        <v>45813689.960000001</v>
      </c>
      <c r="Z128" s="7">
        <v>5.3001027554273605E-2</v>
      </c>
      <c r="AA128" s="7">
        <v>0.06</v>
      </c>
      <c r="AB128" s="46">
        <v>2746182.19</v>
      </c>
      <c r="AC128" s="46">
        <v>0</v>
      </c>
      <c r="AD128" s="46">
        <v>0</v>
      </c>
      <c r="AE128" s="46">
        <v>43686.57</v>
      </c>
      <c r="AF128" s="46">
        <v>2331.54</v>
      </c>
      <c r="AG128" s="46">
        <f t="shared" si="3"/>
        <v>46018.11</v>
      </c>
      <c r="AH128" s="46">
        <v>1413980.13</v>
      </c>
      <c r="AI128" s="46">
        <v>105129.09</v>
      </c>
      <c r="AJ128" s="46">
        <v>257726.91</v>
      </c>
      <c r="AK128" s="46">
        <v>3411</v>
      </c>
      <c r="AL128" s="46">
        <v>200574.76</v>
      </c>
      <c r="AM128" s="46">
        <v>2060</v>
      </c>
      <c r="AN128" s="46">
        <v>70277.25</v>
      </c>
      <c r="AO128" s="46">
        <v>10900</v>
      </c>
      <c r="AP128" s="46">
        <v>4330.62</v>
      </c>
      <c r="AQ128" s="46">
        <v>0</v>
      </c>
      <c r="AR128" s="59">
        <f>18699.1+58409.5+33304.03</f>
        <v>110412.63</v>
      </c>
      <c r="AS128" s="46">
        <v>32588.41</v>
      </c>
      <c r="AT128" s="46">
        <v>20166.88</v>
      </c>
      <c r="AU128" s="46">
        <v>3498</v>
      </c>
      <c r="AV128" s="46">
        <v>55322.81</v>
      </c>
      <c r="AW128" s="46">
        <v>0</v>
      </c>
      <c r="AX128" s="46">
        <v>2411616.0099999998</v>
      </c>
      <c r="AY128" s="25">
        <f t="shared" si="4"/>
        <v>0</v>
      </c>
      <c r="AZ128" s="46">
        <v>0</v>
      </c>
      <c r="BA128" s="46">
        <v>190217</v>
      </c>
      <c r="BB128" s="46">
        <v>0</v>
      </c>
      <c r="BC128" s="46">
        <v>576021.97</v>
      </c>
      <c r="BD128" s="46">
        <v>0</v>
      </c>
      <c r="BE128" s="46">
        <v>0</v>
      </c>
      <c r="BF128" s="46">
        <v>0</v>
      </c>
      <c r="BG128" s="26">
        <f t="shared" si="5"/>
        <v>0</v>
      </c>
      <c r="BH128" s="46">
        <v>0</v>
      </c>
      <c r="BI128" s="46">
        <v>6693</v>
      </c>
      <c r="BJ128" s="46">
        <v>2456</v>
      </c>
      <c r="BK128" s="46">
        <v>37</v>
      </c>
      <c r="BL128" s="46">
        <v>-7</v>
      </c>
      <c r="BM128" s="46">
        <v>-83</v>
      </c>
      <c r="BN128" s="46">
        <v>-174</v>
      </c>
      <c r="BO128" s="46">
        <v>-301</v>
      </c>
      <c r="BP128" s="46">
        <v>-661</v>
      </c>
      <c r="BQ128" s="46">
        <v>1</v>
      </c>
      <c r="BR128" s="46">
        <v>12</v>
      </c>
      <c r="BS128" s="46">
        <v>-1351</v>
      </c>
      <c r="BT128" s="46">
        <v>-6</v>
      </c>
      <c r="BU128" s="46">
        <v>6616</v>
      </c>
      <c r="BV128" s="46">
        <v>23</v>
      </c>
      <c r="BW128" s="46">
        <v>151</v>
      </c>
      <c r="BX128" s="46">
        <v>110</v>
      </c>
      <c r="BY128" s="46">
        <v>844</v>
      </c>
      <c r="BZ128" s="46">
        <v>245</v>
      </c>
      <c r="CA128" s="46">
        <v>2</v>
      </c>
      <c r="CB128" s="46">
        <v>0</v>
      </c>
      <c r="CC128" s="46">
        <v>3</v>
      </c>
      <c r="CD128" s="46">
        <v>38</v>
      </c>
      <c r="CE128" s="46">
        <v>135</v>
      </c>
      <c r="CF128" s="46">
        <v>0</v>
      </c>
      <c r="CG128" s="46">
        <v>4</v>
      </c>
      <c r="CH128" s="46">
        <v>13</v>
      </c>
      <c r="CI128" s="46">
        <v>104</v>
      </c>
      <c r="CJ128" s="46">
        <v>520</v>
      </c>
      <c r="CK128" s="46">
        <v>2</v>
      </c>
    </row>
    <row r="129" spans="1:89" x14ac:dyDescent="0.25">
      <c r="A129" s="8">
        <v>13</v>
      </c>
      <c r="B129" s="8" t="s">
        <v>403</v>
      </c>
      <c r="C129" s="8" t="s">
        <v>336</v>
      </c>
      <c r="D129" s="8" t="s">
        <v>404</v>
      </c>
      <c r="E129" s="8" t="s">
        <v>405</v>
      </c>
      <c r="F129" s="8" t="s">
        <v>113</v>
      </c>
      <c r="G129" s="46">
        <v>57909373.869999997</v>
      </c>
      <c r="H129" s="46">
        <v>57909972.789999999</v>
      </c>
      <c r="I129" s="46">
        <v>56730237.619999997</v>
      </c>
      <c r="J129" s="46">
        <v>8517898.2300000004</v>
      </c>
      <c r="K129" s="46">
        <v>2886782.25</v>
      </c>
      <c r="L129" s="46">
        <v>20561724.960000001</v>
      </c>
      <c r="M129" s="46">
        <v>0</v>
      </c>
      <c r="N129" s="46">
        <v>0</v>
      </c>
      <c r="O129" s="46">
        <v>2180</v>
      </c>
      <c r="P129" s="46">
        <v>4228184.75</v>
      </c>
      <c r="Q129" s="46">
        <v>0</v>
      </c>
      <c r="R129" s="46">
        <v>0</v>
      </c>
      <c r="S129" s="46">
        <v>8947955.0299999993</v>
      </c>
      <c r="T129" s="46">
        <v>5692979.8399999999</v>
      </c>
      <c r="U129" s="46">
        <v>0</v>
      </c>
      <c r="V129" s="46">
        <v>0</v>
      </c>
      <c r="W129" s="46">
        <v>54082664.039999999</v>
      </c>
      <c r="X129" s="46">
        <v>598.91999999999996</v>
      </c>
      <c r="Y129" s="46">
        <v>54083262.960000001</v>
      </c>
      <c r="Z129" s="7">
        <v>0.16511340439319611</v>
      </c>
      <c r="AA129" s="7">
        <v>0.06</v>
      </c>
      <c r="AB129" s="46">
        <v>3244958.98</v>
      </c>
      <c r="AC129" s="46">
        <v>0</v>
      </c>
      <c r="AD129" s="46">
        <v>0</v>
      </c>
      <c r="AE129" s="46">
        <v>598.91999999999996</v>
      </c>
      <c r="AF129" s="46">
        <v>0</v>
      </c>
      <c r="AG129" s="46">
        <f t="shared" si="3"/>
        <v>598.91999999999996</v>
      </c>
      <c r="AH129" s="46">
        <v>1632323.39</v>
      </c>
      <c r="AI129" s="46">
        <v>131755.76999999999</v>
      </c>
      <c r="AJ129" s="46">
        <v>358811.35</v>
      </c>
      <c r="AK129" s="46">
        <v>48178.44</v>
      </c>
      <c r="AL129" s="46">
        <v>186263.2</v>
      </c>
      <c r="AM129" s="46">
        <v>12230.25</v>
      </c>
      <c r="AN129" s="46">
        <v>55426.22</v>
      </c>
      <c r="AO129" s="46">
        <v>9400</v>
      </c>
      <c r="AP129" s="46">
        <v>2979</v>
      </c>
      <c r="AQ129" s="46">
        <v>122771.69</v>
      </c>
      <c r="AR129" s="46">
        <v>73068.84</v>
      </c>
      <c r="AS129" s="46">
        <v>22971.47</v>
      </c>
      <c r="AT129" s="46">
        <v>0</v>
      </c>
      <c r="AU129" s="46">
        <v>1037.5899999999999</v>
      </c>
      <c r="AV129" s="46">
        <v>61152.68</v>
      </c>
      <c r="AW129" s="46">
        <v>139971.71</v>
      </c>
      <c r="AX129" s="46">
        <v>2876698.17</v>
      </c>
      <c r="AY129" s="25">
        <f t="shared" si="4"/>
        <v>4.865707200696693E-2</v>
      </c>
      <c r="AZ129" s="46">
        <v>0</v>
      </c>
      <c r="BA129" s="46">
        <v>190217</v>
      </c>
      <c r="BB129" s="46">
        <v>0</v>
      </c>
      <c r="BC129" s="46">
        <v>538276.12</v>
      </c>
      <c r="BD129" s="46">
        <v>0</v>
      </c>
      <c r="BE129" s="46">
        <v>0</v>
      </c>
      <c r="BF129" s="46">
        <v>0</v>
      </c>
      <c r="BG129" s="26">
        <f t="shared" si="5"/>
        <v>0</v>
      </c>
      <c r="BH129" s="46">
        <v>0</v>
      </c>
      <c r="BI129" s="46">
        <v>8801</v>
      </c>
      <c r="BJ129" s="46">
        <v>3549</v>
      </c>
      <c r="BK129" s="46">
        <v>2</v>
      </c>
      <c r="BL129" s="46">
        <v>-2</v>
      </c>
      <c r="BM129" s="46">
        <v>-97</v>
      </c>
      <c r="BN129" s="46">
        <v>-247</v>
      </c>
      <c r="BO129" s="46">
        <v>-345</v>
      </c>
      <c r="BP129" s="46">
        <v>-890</v>
      </c>
      <c r="BQ129" s="46">
        <v>124</v>
      </c>
      <c r="BR129" s="46">
        <v>4</v>
      </c>
      <c r="BS129" s="46">
        <v>-1578</v>
      </c>
      <c r="BT129" s="46">
        <v>-14</v>
      </c>
      <c r="BU129" s="46">
        <v>9307</v>
      </c>
      <c r="BV129" s="46">
        <v>6</v>
      </c>
      <c r="BW129" s="46">
        <v>183</v>
      </c>
      <c r="BX129" s="46">
        <v>121</v>
      </c>
      <c r="BY129" s="46">
        <v>707</v>
      </c>
      <c r="BZ129" s="46">
        <v>565</v>
      </c>
      <c r="CA129" s="46">
        <v>2</v>
      </c>
      <c r="CB129" s="46">
        <v>0</v>
      </c>
      <c r="CC129" s="46">
        <v>2</v>
      </c>
      <c r="CD129" s="46">
        <v>28</v>
      </c>
      <c r="CE129" s="46">
        <v>216</v>
      </c>
      <c r="CF129" s="46">
        <v>2</v>
      </c>
      <c r="CG129" s="46">
        <v>6</v>
      </c>
      <c r="CH129" s="46">
        <v>8</v>
      </c>
      <c r="CI129" s="46">
        <v>85</v>
      </c>
      <c r="CJ129" s="46">
        <v>790</v>
      </c>
      <c r="CK129" s="46">
        <v>3</v>
      </c>
    </row>
    <row r="130" spans="1:89" s="34" customFormat="1" x14ac:dyDescent="0.25">
      <c r="A130" s="32">
        <v>13</v>
      </c>
      <c r="B130" s="33" t="s">
        <v>606</v>
      </c>
      <c r="C130" s="33" t="s">
        <v>590</v>
      </c>
      <c r="D130" s="32" t="s">
        <v>399</v>
      </c>
      <c r="E130" s="32" t="s">
        <v>400</v>
      </c>
      <c r="F130" s="32" t="s">
        <v>401</v>
      </c>
      <c r="G130" s="46">
        <v>45440736.740000002</v>
      </c>
      <c r="H130" s="46">
        <v>45470029.200000003</v>
      </c>
      <c r="I130" s="46">
        <v>44189394.260000005</v>
      </c>
      <c r="J130" s="46">
        <v>12589280.140000001</v>
      </c>
      <c r="K130" s="46">
        <v>1117266.53</v>
      </c>
      <c r="L130" s="46">
        <v>16688228.890000001</v>
      </c>
      <c r="M130" s="46">
        <v>0</v>
      </c>
      <c r="N130" s="46">
        <v>0</v>
      </c>
      <c r="O130" s="46">
        <v>5346.33</v>
      </c>
      <c r="P130" s="46">
        <v>2256406.4300000002</v>
      </c>
      <c r="Q130" s="46">
        <v>0</v>
      </c>
      <c r="R130" s="46">
        <v>0</v>
      </c>
      <c r="S130" s="46">
        <v>4015616.15</v>
      </c>
      <c r="T130" s="46">
        <v>5115968.29</v>
      </c>
      <c r="U130" s="46">
        <v>0</v>
      </c>
      <c r="V130" s="46">
        <v>0</v>
      </c>
      <c r="W130" s="46">
        <v>43987431.119999997</v>
      </c>
      <c r="X130" s="46">
        <v>29292.46</v>
      </c>
      <c r="Y130" s="46">
        <v>44016723.579999998</v>
      </c>
      <c r="Z130" s="7">
        <v>0.12420623749494553</v>
      </c>
      <c r="AA130" s="7">
        <v>0.05</v>
      </c>
      <c r="AB130" s="46">
        <v>2199318.36</v>
      </c>
      <c r="AC130" s="46">
        <v>0</v>
      </c>
      <c r="AD130" s="46">
        <v>0</v>
      </c>
      <c r="AE130" s="46">
        <v>29292.46</v>
      </c>
      <c r="AF130" s="46">
        <v>2052.39</v>
      </c>
      <c r="AG130" s="46">
        <f t="shared" si="3"/>
        <v>31344.85</v>
      </c>
      <c r="AH130" s="46">
        <v>1248154.45</v>
      </c>
      <c r="AI130" s="46">
        <v>104759.83</v>
      </c>
      <c r="AJ130" s="46">
        <v>268427.39</v>
      </c>
      <c r="AK130" s="46">
        <v>0</v>
      </c>
      <c r="AL130" s="46">
        <v>204397.42</v>
      </c>
      <c r="AM130" s="46">
        <v>5900</v>
      </c>
      <c r="AN130" s="46">
        <v>46839.839999999997</v>
      </c>
      <c r="AO130" s="46">
        <v>21100</v>
      </c>
      <c r="AP130" s="46">
        <v>1706.34</v>
      </c>
      <c r="AQ130" s="46">
        <v>0</v>
      </c>
      <c r="AR130" s="46">
        <v>102928.52</v>
      </c>
      <c r="AS130" s="46">
        <v>24868.240000000002</v>
      </c>
      <c r="AT130" s="46">
        <v>19364.95</v>
      </c>
      <c r="AU130" s="46">
        <v>9141.26</v>
      </c>
      <c r="AV130" s="46">
        <v>24178.51</v>
      </c>
      <c r="AW130" s="46">
        <v>0</v>
      </c>
      <c r="AX130" s="46">
        <v>2220705.77</v>
      </c>
      <c r="AY130" s="25">
        <f t="shared" si="4"/>
        <v>0</v>
      </c>
      <c r="AZ130" s="46">
        <v>0</v>
      </c>
      <c r="BA130" s="46">
        <v>190217</v>
      </c>
      <c r="BB130" s="46">
        <v>0</v>
      </c>
      <c r="BC130" s="46">
        <v>267667.78999999998</v>
      </c>
      <c r="BD130" s="46">
        <v>0</v>
      </c>
      <c r="BE130" s="46">
        <v>0</v>
      </c>
      <c r="BF130" s="46">
        <v>0</v>
      </c>
      <c r="BG130" s="26">
        <f t="shared" si="5"/>
        <v>0</v>
      </c>
      <c r="BH130" s="46">
        <v>0</v>
      </c>
      <c r="BI130" s="46">
        <v>7554</v>
      </c>
      <c r="BJ130" s="46">
        <v>2268</v>
      </c>
      <c r="BK130" s="46">
        <v>18</v>
      </c>
      <c r="BL130" s="46">
        <v>-2</v>
      </c>
      <c r="BM130" s="46">
        <v>-40</v>
      </c>
      <c r="BN130" s="46">
        <v>-158</v>
      </c>
      <c r="BO130" s="46">
        <v>-268</v>
      </c>
      <c r="BP130" s="46">
        <v>-822</v>
      </c>
      <c r="BQ130" s="46">
        <v>-1</v>
      </c>
      <c r="BR130" s="46">
        <v>19</v>
      </c>
      <c r="BS130" s="46">
        <v>-1355</v>
      </c>
      <c r="BT130" s="46">
        <v>-10</v>
      </c>
      <c r="BU130" s="46">
        <v>7203</v>
      </c>
      <c r="BV130" s="46">
        <v>34</v>
      </c>
      <c r="BW130" s="46">
        <v>108</v>
      </c>
      <c r="BX130" s="46">
        <v>91</v>
      </c>
      <c r="BY130" s="46">
        <v>804</v>
      </c>
      <c r="BZ130" s="46">
        <v>360</v>
      </c>
      <c r="CA130" s="46">
        <v>3</v>
      </c>
      <c r="CB130" s="46">
        <v>1</v>
      </c>
      <c r="CC130" s="46">
        <v>1</v>
      </c>
      <c r="CD130" s="46">
        <v>29</v>
      </c>
      <c r="CE130" s="46">
        <v>126</v>
      </c>
      <c r="CF130" s="46">
        <v>1</v>
      </c>
      <c r="CG130" s="46">
        <v>5</v>
      </c>
      <c r="CH130" s="46">
        <v>10</v>
      </c>
      <c r="CI130" s="46">
        <v>83</v>
      </c>
      <c r="CJ130" s="46">
        <v>722</v>
      </c>
      <c r="CK130" s="46">
        <v>2</v>
      </c>
    </row>
    <row r="131" spans="1:89" x14ac:dyDescent="0.25">
      <c r="A131" s="8">
        <v>13</v>
      </c>
      <c r="B131" s="8" t="s">
        <v>406</v>
      </c>
      <c r="C131" s="8" t="s">
        <v>83</v>
      </c>
      <c r="D131" s="8" t="s">
        <v>407</v>
      </c>
      <c r="E131" s="8" t="s">
        <v>405</v>
      </c>
      <c r="F131" s="8" t="s">
        <v>105</v>
      </c>
      <c r="G131" s="46">
        <v>58100268.270000003</v>
      </c>
      <c r="H131" s="46">
        <v>58142114.460000001</v>
      </c>
      <c r="I131" s="46">
        <v>57044238.520000003</v>
      </c>
      <c r="J131" s="46">
        <v>1499779.49</v>
      </c>
      <c r="K131" s="46">
        <v>4724715.0999999996</v>
      </c>
      <c r="L131" s="46">
        <v>19249066.82</v>
      </c>
      <c r="M131" s="46">
        <v>4072537.2</v>
      </c>
      <c r="N131" s="46">
        <v>0</v>
      </c>
      <c r="O131" s="46">
        <v>0</v>
      </c>
      <c r="P131" s="46">
        <v>3973776.68</v>
      </c>
      <c r="Q131" s="46">
        <v>0</v>
      </c>
      <c r="R131" s="46">
        <v>401.39</v>
      </c>
      <c r="S131" s="46">
        <v>14362432.880000001</v>
      </c>
      <c r="T131" s="46">
        <v>6419894.7699999996</v>
      </c>
      <c r="U131" s="46">
        <v>23113.360000000001</v>
      </c>
      <c r="V131" s="46">
        <v>0</v>
      </c>
      <c r="W131" s="46">
        <v>52965749.390000001</v>
      </c>
      <c r="X131" s="46">
        <v>4159360.84</v>
      </c>
      <c r="Y131" s="46">
        <v>57125110.229999997</v>
      </c>
      <c r="Z131" s="7">
        <v>6.5515264868736267E-2</v>
      </c>
      <c r="AA131" s="7">
        <v>0.05</v>
      </c>
      <c r="AB131" s="46">
        <v>2648274.8199999998</v>
      </c>
      <c r="AC131" s="46">
        <v>0</v>
      </c>
      <c r="AD131" s="46">
        <v>0</v>
      </c>
      <c r="AE131" s="46">
        <v>41846.19</v>
      </c>
      <c r="AF131" s="46">
        <v>571.66999999999996</v>
      </c>
      <c r="AG131" s="46">
        <f t="shared" si="3"/>
        <v>42417.86</v>
      </c>
      <c r="AH131" s="46">
        <v>1509002.21</v>
      </c>
      <c r="AI131" s="46">
        <v>115587.95</v>
      </c>
      <c r="AJ131" s="46">
        <v>334398.13</v>
      </c>
      <c r="AK131" s="46">
        <v>0</v>
      </c>
      <c r="AL131" s="46">
        <v>203930.54</v>
      </c>
      <c r="AM131" s="46">
        <v>7350.57</v>
      </c>
      <c r="AN131" s="46">
        <v>34955.120000000003</v>
      </c>
      <c r="AO131" s="46">
        <v>10900</v>
      </c>
      <c r="AP131" s="46">
        <v>0</v>
      </c>
      <c r="AQ131" s="46">
        <v>0</v>
      </c>
      <c r="AR131" s="46">
        <v>119931.15</v>
      </c>
      <c r="AS131" s="46">
        <v>15530.02</v>
      </c>
      <c r="AT131" s="46">
        <v>0</v>
      </c>
      <c r="AU131" s="46">
        <v>2469.2199999999998</v>
      </c>
      <c r="AV131" s="46">
        <v>7228.46</v>
      </c>
      <c r="AW131" s="46">
        <v>137107</v>
      </c>
      <c r="AX131" s="46">
        <v>2427126.41</v>
      </c>
      <c r="AY131" s="25">
        <f t="shared" si="4"/>
        <v>5.6489435175319111E-2</v>
      </c>
      <c r="AZ131" s="46">
        <v>335.16</v>
      </c>
      <c r="BA131" s="46">
        <v>190217</v>
      </c>
      <c r="BB131" s="46">
        <v>0</v>
      </c>
      <c r="BC131" s="46">
        <v>395356</v>
      </c>
      <c r="BD131" s="46">
        <v>0</v>
      </c>
      <c r="BE131" s="46">
        <v>0</v>
      </c>
      <c r="BF131" s="46">
        <v>0</v>
      </c>
      <c r="BG131" s="26">
        <f t="shared" si="5"/>
        <v>0</v>
      </c>
      <c r="BH131" s="46">
        <v>0</v>
      </c>
      <c r="BI131" s="46">
        <v>8995</v>
      </c>
      <c r="BJ131" s="46">
        <v>4086</v>
      </c>
      <c r="BK131" s="46">
        <v>0</v>
      </c>
      <c r="BL131" s="46">
        <v>0</v>
      </c>
      <c r="BM131" s="46">
        <v>-71</v>
      </c>
      <c r="BN131" s="46">
        <v>-388</v>
      </c>
      <c r="BO131" s="46">
        <v>-541</v>
      </c>
      <c r="BP131" s="46">
        <v>-1437</v>
      </c>
      <c r="BQ131" s="46">
        <v>0</v>
      </c>
      <c r="BR131" s="46">
        <v>3</v>
      </c>
      <c r="BS131" s="46">
        <v>-1464</v>
      </c>
      <c r="BT131" s="46">
        <v>-15</v>
      </c>
      <c r="BU131" s="46">
        <v>9168</v>
      </c>
      <c r="BV131" s="46">
        <v>5</v>
      </c>
      <c r="BW131" s="46">
        <v>344</v>
      </c>
      <c r="BX131" s="46">
        <v>211</v>
      </c>
      <c r="BY131" s="46">
        <v>887</v>
      </c>
      <c r="BZ131" s="46">
        <v>1</v>
      </c>
      <c r="CA131" s="46">
        <v>21</v>
      </c>
      <c r="CB131" s="46">
        <v>1</v>
      </c>
      <c r="CC131" s="46">
        <v>3</v>
      </c>
      <c r="CD131" s="46">
        <v>87</v>
      </c>
      <c r="CE131" s="46">
        <v>296</v>
      </c>
      <c r="CF131" s="46">
        <v>1</v>
      </c>
      <c r="CG131" s="46">
        <v>9</v>
      </c>
      <c r="CH131" s="46">
        <v>24</v>
      </c>
      <c r="CI131" s="46">
        <v>213</v>
      </c>
      <c r="CJ131" s="46">
        <v>1172</v>
      </c>
      <c r="CK131" s="46">
        <v>19</v>
      </c>
    </row>
    <row r="132" spans="1:89" x14ac:dyDescent="0.25">
      <c r="A132" s="8">
        <v>13</v>
      </c>
      <c r="B132" s="8" t="s">
        <v>408</v>
      </c>
      <c r="C132" s="8" t="s">
        <v>409</v>
      </c>
      <c r="D132" s="8" t="s">
        <v>410</v>
      </c>
      <c r="E132" s="8" t="s">
        <v>411</v>
      </c>
      <c r="F132" s="9"/>
      <c r="G132" s="46">
        <v>31447100.59</v>
      </c>
      <c r="H132" s="46">
        <v>31449323.239999998</v>
      </c>
      <c r="I132" s="46">
        <v>31101842.359999999</v>
      </c>
      <c r="J132" s="46">
        <v>142722.42000000001</v>
      </c>
      <c r="K132" s="46">
        <v>2130148.5099999998</v>
      </c>
      <c r="L132" s="46">
        <v>12656129.119999999</v>
      </c>
      <c r="M132" s="46">
        <v>0</v>
      </c>
      <c r="N132" s="46">
        <v>0</v>
      </c>
      <c r="O132" s="46">
        <v>0</v>
      </c>
      <c r="P132" s="46">
        <v>1845506</v>
      </c>
      <c r="Q132" s="46">
        <v>0</v>
      </c>
      <c r="R132" s="46">
        <v>0</v>
      </c>
      <c r="S132" s="46">
        <v>7652830.3700000001</v>
      </c>
      <c r="T132" s="46">
        <v>4822244.9400000004</v>
      </c>
      <c r="U132" s="46">
        <v>9000</v>
      </c>
      <c r="V132" s="46">
        <v>173.96</v>
      </c>
      <c r="W132" s="46">
        <v>31151909.75</v>
      </c>
      <c r="X132" s="46">
        <v>11396.61</v>
      </c>
      <c r="Y132" s="46">
        <v>31163306.359999999</v>
      </c>
      <c r="Z132" s="7">
        <v>9.0015321969985962E-2</v>
      </c>
      <c r="AA132" s="7">
        <v>6.1100000000000002E-2</v>
      </c>
      <c r="AB132" s="46">
        <v>1902328.39</v>
      </c>
      <c r="AC132" s="46">
        <v>0</v>
      </c>
      <c r="AD132" s="46">
        <v>0</v>
      </c>
      <c r="AE132" s="46">
        <v>2222.65</v>
      </c>
      <c r="AF132" s="46">
        <v>159.08000000000001</v>
      </c>
      <c r="AG132" s="46">
        <f t="shared" si="3"/>
        <v>2381.73</v>
      </c>
      <c r="AH132" s="46">
        <v>829166.07</v>
      </c>
      <c r="AI132" s="46">
        <v>64968.18</v>
      </c>
      <c r="AJ132" s="46">
        <v>188192.97</v>
      </c>
      <c r="AK132" s="46">
        <v>0</v>
      </c>
      <c r="AL132" s="46">
        <v>69773.570000000007</v>
      </c>
      <c r="AM132" s="46">
        <v>6947.56</v>
      </c>
      <c r="AN132" s="46">
        <v>103873.96</v>
      </c>
      <c r="AO132" s="46">
        <v>10900</v>
      </c>
      <c r="AP132" s="46">
        <v>2760</v>
      </c>
      <c r="AQ132" s="46">
        <v>0</v>
      </c>
      <c r="AR132" s="46">
        <v>66459.59</v>
      </c>
      <c r="AS132" s="46">
        <v>23559.17</v>
      </c>
      <c r="AT132" s="46">
        <v>0</v>
      </c>
      <c r="AU132" s="46">
        <v>0</v>
      </c>
      <c r="AV132" s="46">
        <v>55869.35</v>
      </c>
      <c r="AW132" s="46">
        <v>0</v>
      </c>
      <c r="AX132" s="46">
        <v>1530435.91</v>
      </c>
      <c r="AY132" s="25">
        <f t="shared" si="4"/>
        <v>0</v>
      </c>
      <c r="AZ132" s="46">
        <v>0</v>
      </c>
      <c r="BA132" s="46">
        <v>190217</v>
      </c>
      <c r="BB132" s="46">
        <v>0</v>
      </c>
      <c r="BC132" s="46">
        <v>341345.8</v>
      </c>
      <c r="BD132" s="46">
        <v>0</v>
      </c>
      <c r="BE132" s="46">
        <v>0</v>
      </c>
      <c r="BF132" s="46">
        <v>0</v>
      </c>
      <c r="BG132" s="26">
        <f t="shared" si="5"/>
        <v>0</v>
      </c>
      <c r="BH132" s="46">
        <v>0</v>
      </c>
      <c r="BI132" s="46">
        <v>5962</v>
      </c>
      <c r="BJ132" s="46">
        <v>1979</v>
      </c>
      <c r="BK132" s="46">
        <v>4</v>
      </c>
      <c r="BL132" s="46">
        <v>-1</v>
      </c>
      <c r="BM132" s="46">
        <v>-63</v>
      </c>
      <c r="BN132" s="46">
        <v>-189</v>
      </c>
      <c r="BO132" s="46">
        <v>-86</v>
      </c>
      <c r="BP132" s="46">
        <v>-389</v>
      </c>
      <c r="BQ132" s="46">
        <v>0</v>
      </c>
      <c r="BR132" s="46">
        <v>93</v>
      </c>
      <c r="BS132" s="46">
        <v>-1066</v>
      </c>
      <c r="BT132" s="46">
        <v>-6</v>
      </c>
      <c r="BU132" s="46">
        <v>6238</v>
      </c>
      <c r="BV132" s="46">
        <v>8</v>
      </c>
      <c r="BW132" s="46">
        <v>174</v>
      </c>
      <c r="BX132" s="46">
        <v>137</v>
      </c>
      <c r="BY132" s="46">
        <v>734</v>
      </c>
      <c r="BZ132" s="46">
        <v>25</v>
      </c>
      <c r="CA132" s="46">
        <v>3</v>
      </c>
      <c r="CB132" s="46">
        <v>2</v>
      </c>
      <c r="CC132" s="46">
        <v>0</v>
      </c>
      <c r="CD132" s="46">
        <v>41</v>
      </c>
      <c r="CE132" s="46">
        <v>146</v>
      </c>
      <c r="CF132" s="46">
        <v>0</v>
      </c>
      <c r="CG132" s="46">
        <v>6</v>
      </c>
      <c r="CH132" s="46">
        <v>11</v>
      </c>
      <c r="CI132" s="46">
        <v>89</v>
      </c>
      <c r="CJ132" s="46">
        <v>279</v>
      </c>
      <c r="CK132" s="46">
        <v>3</v>
      </c>
    </row>
    <row r="133" spans="1:89" x14ac:dyDescent="0.25">
      <c r="A133" s="8">
        <v>13</v>
      </c>
      <c r="B133" s="49" t="s">
        <v>607</v>
      </c>
      <c r="C133" s="9" t="s">
        <v>126</v>
      </c>
      <c r="D133" s="8" t="s">
        <v>402</v>
      </c>
      <c r="E133" s="8" t="s">
        <v>400</v>
      </c>
      <c r="F133" s="8" t="s">
        <v>401</v>
      </c>
      <c r="G133" s="46">
        <v>47055381.520000003</v>
      </c>
      <c r="H133" s="46">
        <v>47097771.490000002</v>
      </c>
      <c r="I133" s="46">
        <v>45586201</v>
      </c>
      <c r="J133" s="46">
        <v>15049126.130000001</v>
      </c>
      <c r="K133" s="46">
        <v>1281580.71</v>
      </c>
      <c r="L133" s="46">
        <v>14673143.52</v>
      </c>
      <c r="M133" s="46">
        <v>0</v>
      </c>
      <c r="N133" s="46">
        <v>0</v>
      </c>
      <c r="O133" s="46">
        <v>8401.9699999999993</v>
      </c>
      <c r="P133" s="46">
        <v>1967484.49</v>
      </c>
      <c r="Q133" s="46">
        <v>0</v>
      </c>
      <c r="R133" s="46">
        <v>0</v>
      </c>
      <c r="S133" s="46">
        <v>4880957.8899999997</v>
      </c>
      <c r="T133" s="46">
        <v>4723681.88</v>
      </c>
      <c r="U133" s="46">
        <v>0</v>
      </c>
      <c r="V133" s="46">
        <v>0</v>
      </c>
      <c r="W133" s="46">
        <v>45302493.75</v>
      </c>
      <c r="X133" s="46">
        <v>42389.97</v>
      </c>
      <c r="Y133" s="46">
        <v>45344883.719999999</v>
      </c>
      <c r="Z133" s="7">
        <v>5.050351470708847E-2</v>
      </c>
      <c r="AA133" s="7">
        <v>0.06</v>
      </c>
      <c r="AB133" s="46">
        <v>2718117.16</v>
      </c>
      <c r="AC133" s="46">
        <v>0</v>
      </c>
      <c r="AD133" s="46">
        <v>0</v>
      </c>
      <c r="AE133" s="46">
        <v>42389.97</v>
      </c>
      <c r="AF133" s="46">
        <v>0</v>
      </c>
      <c r="AG133" s="46">
        <f t="shared" si="3"/>
        <v>42389.97</v>
      </c>
      <c r="AH133" s="46">
        <v>1573713.05</v>
      </c>
      <c r="AI133" s="46">
        <v>121746.13</v>
      </c>
      <c r="AJ133" s="46">
        <v>312526.21000000002</v>
      </c>
      <c r="AK133" s="46">
        <v>0</v>
      </c>
      <c r="AL133" s="46">
        <v>168748.86</v>
      </c>
      <c r="AM133" s="46">
        <v>5000</v>
      </c>
      <c r="AN133" s="46">
        <v>51593.88</v>
      </c>
      <c r="AO133" s="46">
        <v>16000</v>
      </c>
      <c r="AP133" s="46">
        <v>1800</v>
      </c>
      <c r="AQ133" s="46">
        <v>0</v>
      </c>
      <c r="AR133" s="46">
        <v>95994.84</v>
      </c>
      <c r="AS133" s="46">
        <v>33426.089999999997</v>
      </c>
      <c r="AT133" s="46">
        <v>0</v>
      </c>
      <c r="AU133" s="46">
        <v>2826.36</v>
      </c>
      <c r="AV133" s="46">
        <v>68970.679999999993</v>
      </c>
      <c r="AW133" s="46">
        <v>0</v>
      </c>
      <c r="AX133" s="46">
        <v>2582802.16</v>
      </c>
      <c r="AY133" s="25">
        <f>+AW133/AX133</f>
        <v>0</v>
      </c>
      <c r="AZ133" s="46">
        <v>0</v>
      </c>
      <c r="BA133" s="46">
        <v>190217</v>
      </c>
      <c r="BB133" s="46">
        <v>0</v>
      </c>
      <c r="BC133" s="46">
        <v>360754.49</v>
      </c>
      <c r="BD133" s="46">
        <v>0</v>
      </c>
      <c r="BE133" s="46">
        <v>0</v>
      </c>
      <c r="BF133" s="46">
        <v>0</v>
      </c>
      <c r="BG133" s="26">
        <f>SUM(BE133:BF133)</f>
        <v>0</v>
      </c>
      <c r="BH133" s="46">
        <v>0</v>
      </c>
      <c r="BI133" s="46">
        <v>6290</v>
      </c>
      <c r="BJ133" s="46">
        <v>2501</v>
      </c>
      <c r="BK133" s="46">
        <v>35</v>
      </c>
      <c r="BL133" s="46">
        <v>-19</v>
      </c>
      <c r="BM133" s="46">
        <v>-67</v>
      </c>
      <c r="BN133" s="46">
        <v>-139</v>
      </c>
      <c r="BO133" s="46">
        <v>-336</v>
      </c>
      <c r="BP133" s="46">
        <v>-680</v>
      </c>
      <c r="BQ133" s="46">
        <v>1</v>
      </c>
      <c r="BR133" s="46">
        <v>30</v>
      </c>
      <c r="BS133" s="46">
        <v>-1315</v>
      </c>
      <c r="BT133" s="46">
        <v>-5</v>
      </c>
      <c r="BU133" s="46">
        <v>6296</v>
      </c>
      <c r="BV133" s="46">
        <v>25</v>
      </c>
      <c r="BW133" s="46">
        <v>148</v>
      </c>
      <c r="BX133" s="46">
        <v>120</v>
      </c>
      <c r="BY133" s="46">
        <v>784</v>
      </c>
      <c r="BZ133" s="46">
        <v>273</v>
      </c>
      <c r="CA133" s="46">
        <v>0</v>
      </c>
      <c r="CB133" s="46">
        <v>2</v>
      </c>
      <c r="CC133" s="46">
        <v>1</v>
      </c>
      <c r="CD133" s="46">
        <v>31</v>
      </c>
      <c r="CE133" s="46">
        <v>107</v>
      </c>
      <c r="CF133" s="46">
        <v>0</v>
      </c>
      <c r="CG133" s="46">
        <v>6</v>
      </c>
      <c r="CH133" s="46">
        <v>11</v>
      </c>
      <c r="CI133" s="46">
        <v>71</v>
      </c>
      <c r="CJ133" s="46">
        <v>576</v>
      </c>
      <c r="CK133" s="46">
        <v>3</v>
      </c>
    </row>
    <row r="134" spans="1:89" x14ac:dyDescent="0.25">
      <c r="A134" s="8">
        <v>14</v>
      </c>
      <c r="B134" s="8" t="s">
        <v>412</v>
      </c>
      <c r="C134" s="8" t="s">
        <v>360</v>
      </c>
      <c r="D134" s="8" t="s">
        <v>413</v>
      </c>
      <c r="E134" s="8" t="s">
        <v>414</v>
      </c>
      <c r="F134" s="9"/>
      <c r="G134" s="46">
        <v>14433895.93</v>
      </c>
      <c r="H134" s="46">
        <v>14433899.609999999</v>
      </c>
      <c r="I134" s="46">
        <v>14020595.229999999</v>
      </c>
      <c r="J134" s="46">
        <v>0</v>
      </c>
      <c r="K134" s="46">
        <v>603976.11</v>
      </c>
      <c r="L134" s="46">
        <v>4965503.45</v>
      </c>
      <c r="M134" s="46">
        <v>0</v>
      </c>
      <c r="N134" s="46">
        <v>110749.51</v>
      </c>
      <c r="O134" s="46">
        <v>87699.57</v>
      </c>
      <c r="P134" s="46">
        <v>616831.05000000005</v>
      </c>
      <c r="Q134" s="46">
        <v>0</v>
      </c>
      <c r="R134" s="46">
        <v>30227.03</v>
      </c>
      <c r="S134" s="46">
        <v>2486267.9900000002</v>
      </c>
      <c r="T134" s="46">
        <v>1226889.67</v>
      </c>
      <c r="U134" s="46">
        <v>0</v>
      </c>
      <c r="V134" s="46">
        <v>0</v>
      </c>
      <c r="W134" s="46">
        <v>11133746.880000001</v>
      </c>
      <c r="X134" s="46">
        <v>140980.22</v>
      </c>
      <c r="Y134" s="46">
        <v>11274727.1</v>
      </c>
      <c r="Z134" s="7">
        <v>0.36166921257972717</v>
      </c>
      <c r="AA134" s="7">
        <v>9.9000000000000005E-2</v>
      </c>
      <c r="AB134" s="46">
        <v>1102387.97</v>
      </c>
      <c r="AC134" s="46">
        <v>0</v>
      </c>
      <c r="AD134" s="46">
        <v>0</v>
      </c>
      <c r="AE134" s="46">
        <v>3.68</v>
      </c>
      <c r="AF134" s="46">
        <v>0.33</v>
      </c>
      <c r="AG134" s="46">
        <f t="shared" si="3"/>
        <v>4.01</v>
      </c>
      <c r="AH134" s="46">
        <v>485228.17</v>
      </c>
      <c r="AI134" s="46">
        <v>38853.339999999997</v>
      </c>
      <c r="AJ134" s="46">
        <v>86854.81</v>
      </c>
      <c r="AK134" s="46">
        <v>0</v>
      </c>
      <c r="AL134" s="46">
        <v>129113.7</v>
      </c>
      <c r="AM134" s="46">
        <v>7986.78</v>
      </c>
      <c r="AN134" s="46">
        <v>44429.69</v>
      </c>
      <c r="AO134" s="46">
        <v>7400</v>
      </c>
      <c r="AP134" s="46">
        <v>0</v>
      </c>
      <c r="AQ134" s="46">
        <v>0</v>
      </c>
      <c r="AR134" s="46">
        <v>30057.68</v>
      </c>
      <c r="AS134" s="46">
        <v>4330.59</v>
      </c>
      <c r="AT134" s="46">
        <v>0</v>
      </c>
      <c r="AU134" s="46">
        <v>4701.7700000000004</v>
      </c>
      <c r="AV134" s="46">
        <v>0</v>
      </c>
      <c r="AW134" s="46">
        <v>0</v>
      </c>
      <c r="AX134" s="46">
        <v>896110.58</v>
      </c>
      <c r="AY134" s="25">
        <f t="shared" si="4"/>
        <v>0</v>
      </c>
      <c r="AZ134" s="46">
        <v>0</v>
      </c>
      <c r="BA134" s="46">
        <v>190217</v>
      </c>
      <c r="BB134" s="46">
        <v>0</v>
      </c>
      <c r="BC134" s="46">
        <v>81855.03</v>
      </c>
      <c r="BD134" s="46">
        <v>0</v>
      </c>
      <c r="BE134" s="46">
        <v>0</v>
      </c>
      <c r="BF134" s="46">
        <v>0</v>
      </c>
      <c r="BG134" s="26">
        <f t="shared" si="5"/>
        <v>0</v>
      </c>
      <c r="BH134" s="46">
        <v>0</v>
      </c>
      <c r="BI134" s="46">
        <v>2121</v>
      </c>
      <c r="BJ134" s="46">
        <v>1960</v>
      </c>
      <c r="BK134" s="46">
        <v>28</v>
      </c>
      <c r="BL134" s="46">
        <v>2</v>
      </c>
      <c r="BM134" s="46">
        <v>-111</v>
      </c>
      <c r="BN134" s="46">
        <v>-61</v>
      </c>
      <c r="BO134" s="46">
        <v>-452</v>
      </c>
      <c r="BP134" s="46">
        <v>-131</v>
      </c>
      <c r="BQ134" s="46">
        <v>27</v>
      </c>
      <c r="BR134" s="46">
        <v>-5</v>
      </c>
      <c r="BS134" s="46">
        <v>-252</v>
      </c>
      <c r="BT134" s="46">
        <v>0</v>
      </c>
      <c r="BU134" s="46">
        <v>3126</v>
      </c>
      <c r="BV134" s="46">
        <v>21</v>
      </c>
      <c r="BW134" s="46">
        <v>41</v>
      </c>
      <c r="BX134" s="46">
        <v>34</v>
      </c>
      <c r="BY134" s="46">
        <v>131</v>
      </c>
      <c r="BZ134" s="46">
        <v>46</v>
      </c>
      <c r="CA134" s="46">
        <v>1</v>
      </c>
      <c r="CB134" s="46">
        <v>0</v>
      </c>
      <c r="CC134" s="46">
        <v>0</v>
      </c>
      <c r="CD134" s="46">
        <v>10</v>
      </c>
      <c r="CE134" s="46">
        <v>54</v>
      </c>
      <c r="CF134" s="46">
        <v>1</v>
      </c>
      <c r="CG134" s="46">
        <v>2</v>
      </c>
      <c r="CH134" s="46">
        <v>9</v>
      </c>
      <c r="CI134" s="46">
        <v>9</v>
      </c>
      <c r="CJ134" s="46">
        <v>99</v>
      </c>
      <c r="CK134" s="46">
        <v>1</v>
      </c>
    </row>
    <row r="135" spans="1:89" x14ac:dyDescent="0.25">
      <c r="A135" s="8">
        <v>14</v>
      </c>
      <c r="B135" s="8" t="s">
        <v>415</v>
      </c>
      <c r="C135" s="8" t="s">
        <v>416</v>
      </c>
      <c r="D135" s="8" t="s">
        <v>417</v>
      </c>
      <c r="E135" s="8" t="s">
        <v>414</v>
      </c>
      <c r="F135" s="9"/>
      <c r="G135" s="46">
        <v>11828688.6</v>
      </c>
      <c r="H135" s="46">
        <v>11839985.68</v>
      </c>
      <c r="I135" s="59">
        <f xml:space="preserve"> 11828688.5 - 177692.75</f>
        <v>11650995.75</v>
      </c>
      <c r="J135" s="46">
        <v>932458.48</v>
      </c>
      <c r="K135" s="46">
        <v>107328.23</v>
      </c>
      <c r="L135" s="46">
        <v>4616479.63</v>
      </c>
      <c r="M135" s="46">
        <v>0</v>
      </c>
      <c r="N135" s="46">
        <v>0</v>
      </c>
      <c r="O135" s="46">
        <v>0</v>
      </c>
      <c r="P135" s="46">
        <v>724674.47</v>
      </c>
      <c r="Q135" s="46">
        <v>0</v>
      </c>
      <c r="R135" s="46">
        <v>0</v>
      </c>
      <c r="S135" s="46">
        <v>1578096.21</v>
      </c>
      <c r="T135" s="46">
        <v>1359459.4</v>
      </c>
      <c r="U135" s="46">
        <v>0</v>
      </c>
      <c r="V135" s="46">
        <v>0</v>
      </c>
      <c r="W135" s="46">
        <v>10642030.76</v>
      </c>
      <c r="X135" s="46">
        <v>11297.08</v>
      </c>
      <c r="Y135" s="46">
        <v>10653327.84</v>
      </c>
      <c r="Z135" s="7">
        <v>0.25192400813102722</v>
      </c>
      <c r="AA135" s="7">
        <v>9.9900000000000003E-2</v>
      </c>
      <c r="AB135" s="46">
        <v>1074486.1499999999</v>
      </c>
      <c r="AC135" s="46">
        <v>9671.34</v>
      </c>
      <c r="AD135" s="46">
        <v>99855.52</v>
      </c>
      <c r="AE135" s="46">
        <v>1625.74</v>
      </c>
      <c r="AF135" s="46">
        <v>112.8</v>
      </c>
      <c r="AG135" s="46">
        <f t="shared" si="3"/>
        <v>1738.54</v>
      </c>
      <c r="AH135" s="46">
        <v>446662.37</v>
      </c>
      <c r="AI135" s="46">
        <v>36796.769999999997</v>
      </c>
      <c r="AJ135" s="46">
        <v>44425.7</v>
      </c>
      <c r="AK135" s="46">
        <v>0</v>
      </c>
      <c r="AL135" s="46">
        <v>101800.87</v>
      </c>
      <c r="AM135" s="46">
        <v>30050.880000000001</v>
      </c>
      <c r="AN135" s="46">
        <v>58215.199999999997</v>
      </c>
      <c r="AO135" s="46">
        <v>6400</v>
      </c>
      <c r="AP135" s="46">
        <v>5000</v>
      </c>
      <c r="AQ135" s="46">
        <v>0</v>
      </c>
      <c r="AR135" s="59">
        <f xml:space="preserve"> 4565.92+13283.81+14180.25</f>
        <v>32029.98</v>
      </c>
      <c r="AS135" s="46">
        <v>15449.36</v>
      </c>
      <c r="AT135" s="46">
        <v>0</v>
      </c>
      <c r="AU135" s="46">
        <v>0</v>
      </c>
      <c r="AV135" s="46">
        <v>4105.03</v>
      </c>
      <c r="AW135" s="46">
        <v>0</v>
      </c>
      <c r="AX135" s="46">
        <v>824310.58</v>
      </c>
      <c r="AY135" s="25">
        <f t="shared" si="4"/>
        <v>0</v>
      </c>
      <c r="AZ135" s="46">
        <v>0</v>
      </c>
      <c r="BA135" s="46">
        <v>190217</v>
      </c>
      <c r="BB135" s="46">
        <v>0</v>
      </c>
      <c r="BC135" s="46">
        <v>129964.85</v>
      </c>
      <c r="BD135" s="46">
        <v>0</v>
      </c>
      <c r="BE135" s="46">
        <v>0</v>
      </c>
      <c r="BF135" s="46">
        <v>0</v>
      </c>
      <c r="BG135" s="26">
        <f t="shared" si="5"/>
        <v>0</v>
      </c>
      <c r="BH135" s="46">
        <v>0</v>
      </c>
      <c r="BI135" s="46">
        <v>2186</v>
      </c>
      <c r="BJ135" s="46">
        <v>1172</v>
      </c>
      <c r="BK135" s="46">
        <v>76</v>
      </c>
      <c r="BL135" s="46">
        <v>7</v>
      </c>
      <c r="BM135" s="46">
        <v>-77</v>
      </c>
      <c r="BN135" s="46">
        <v>-66</v>
      </c>
      <c r="BO135" s="46">
        <v>-218</v>
      </c>
      <c r="BP135" s="46">
        <v>-124</v>
      </c>
      <c r="BQ135" s="46">
        <v>0</v>
      </c>
      <c r="BR135" s="46">
        <v>39</v>
      </c>
      <c r="BS135" s="46">
        <v>-366</v>
      </c>
      <c r="BT135" s="46">
        <v>0</v>
      </c>
      <c r="BU135" s="46">
        <v>2629</v>
      </c>
      <c r="BV135" s="46">
        <v>47</v>
      </c>
      <c r="BW135" s="46">
        <v>31</v>
      </c>
      <c r="BX135" s="46">
        <v>32</v>
      </c>
      <c r="BY135" s="46">
        <v>258</v>
      </c>
      <c r="BZ135" s="46">
        <v>2</v>
      </c>
      <c r="CA135" s="46">
        <v>3</v>
      </c>
      <c r="CB135" s="46">
        <v>0</v>
      </c>
      <c r="CC135" s="46">
        <v>2</v>
      </c>
      <c r="CD135" s="46">
        <v>5</v>
      </c>
      <c r="CE135" s="46">
        <v>66</v>
      </c>
      <c r="CF135" s="46">
        <v>0</v>
      </c>
      <c r="CG135" s="46">
        <v>0</v>
      </c>
      <c r="CH135" s="46">
        <v>2</v>
      </c>
      <c r="CI135" s="46">
        <v>11</v>
      </c>
      <c r="CJ135" s="46">
        <v>63</v>
      </c>
      <c r="CK135" s="46">
        <v>2</v>
      </c>
    </row>
    <row r="136" spans="1:89" x14ac:dyDescent="0.25">
      <c r="A136" s="8">
        <v>14</v>
      </c>
      <c r="B136" s="8" t="s">
        <v>418</v>
      </c>
      <c r="C136" s="8" t="s">
        <v>419</v>
      </c>
      <c r="D136" s="8" t="s">
        <v>413</v>
      </c>
      <c r="E136" s="8" t="s">
        <v>414</v>
      </c>
      <c r="F136" s="9"/>
      <c r="G136" s="46">
        <v>13332577.880000001</v>
      </c>
      <c r="H136" s="46">
        <v>13343094.23</v>
      </c>
      <c r="I136" s="46">
        <v>12836976.150000002</v>
      </c>
      <c r="J136" s="46">
        <v>0</v>
      </c>
      <c r="K136" s="46">
        <v>639704.02</v>
      </c>
      <c r="L136" s="46">
        <v>4822425.1900000004</v>
      </c>
      <c r="M136" s="46">
        <v>0</v>
      </c>
      <c r="N136" s="46">
        <v>4014.81</v>
      </c>
      <c r="O136" s="46">
        <v>2538.0100000000002</v>
      </c>
      <c r="P136" s="46">
        <v>677433.68</v>
      </c>
      <c r="Q136" s="46">
        <v>0</v>
      </c>
      <c r="R136" s="46">
        <v>0</v>
      </c>
      <c r="S136" s="46">
        <v>2406956.4500000002</v>
      </c>
      <c r="T136" s="46">
        <v>1618830.87</v>
      </c>
      <c r="U136" s="46">
        <v>0</v>
      </c>
      <c r="V136" s="46">
        <v>0</v>
      </c>
      <c r="W136" s="46">
        <v>11357966.27</v>
      </c>
      <c r="X136" s="46">
        <v>28875.17</v>
      </c>
      <c r="Y136" s="46">
        <v>11386841.439999999</v>
      </c>
      <c r="Z136" s="7">
        <v>0.2813965380191803</v>
      </c>
      <c r="AA136" s="7">
        <v>0.1</v>
      </c>
      <c r="AB136" s="46">
        <v>1135368.92</v>
      </c>
      <c r="AC136" s="46">
        <v>0</v>
      </c>
      <c r="AD136" s="46">
        <v>0</v>
      </c>
      <c r="AE136" s="46">
        <v>10516.35</v>
      </c>
      <c r="AF136" s="46">
        <v>0</v>
      </c>
      <c r="AG136" s="46">
        <f t="shared" si="3"/>
        <v>10516.35</v>
      </c>
      <c r="AH136" s="46">
        <v>471739.61</v>
      </c>
      <c r="AI136" s="46">
        <v>37489.56</v>
      </c>
      <c r="AJ136" s="46">
        <v>107159.69</v>
      </c>
      <c r="AK136" s="46">
        <v>0</v>
      </c>
      <c r="AL136" s="46">
        <v>118843.75</v>
      </c>
      <c r="AM136" s="46">
        <v>3521.6</v>
      </c>
      <c r="AN136" s="46">
        <v>34223.24</v>
      </c>
      <c r="AO136" s="46">
        <v>7400</v>
      </c>
      <c r="AP136" s="46">
        <v>1949.25</v>
      </c>
      <c r="AQ136" s="46">
        <v>0</v>
      </c>
      <c r="AR136" s="46">
        <v>46918.92</v>
      </c>
      <c r="AS136" s="46">
        <v>1282.96</v>
      </c>
      <c r="AT136" s="46">
        <v>0</v>
      </c>
      <c r="AU136" s="46">
        <v>16316.14</v>
      </c>
      <c r="AV136" s="46">
        <v>1485.96</v>
      </c>
      <c r="AW136" s="46">
        <v>0</v>
      </c>
      <c r="AX136" s="46">
        <v>902257.68</v>
      </c>
      <c r="AY136" s="25">
        <f t="shared" si="4"/>
        <v>0</v>
      </c>
      <c r="AZ136" s="46">
        <v>0</v>
      </c>
      <c r="BA136" s="46">
        <v>190217.04</v>
      </c>
      <c r="BB136" s="46">
        <v>0.04</v>
      </c>
      <c r="BC136" s="46">
        <v>123016.1</v>
      </c>
      <c r="BD136" s="46">
        <v>0</v>
      </c>
      <c r="BE136" s="46">
        <v>0</v>
      </c>
      <c r="BF136" s="46">
        <v>0</v>
      </c>
      <c r="BG136" s="26">
        <f t="shared" si="5"/>
        <v>0</v>
      </c>
      <c r="BH136" s="46">
        <v>0</v>
      </c>
      <c r="BI136" s="46">
        <v>2124</v>
      </c>
      <c r="BJ136" s="46">
        <v>1865</v>
      </c>
      <c r="BK136" s="46">
        <v>141</v>
      </c>
      <c r="BL136" s="46">
        <v>-260</v>
      </c>
      <c r="BM136" s="46">
        <v>-147</v>
      </c>
      <c r="BN136" s="46">
        <v>-56</v>
      </c>
      <c r="BO136" s="46">
        <v>-459</v>
      </c>
      <c r="BP136" s="46">
        <v>-147</v>
      </c>
      <c r="BQ136" s="46">
        <v>64</v>
      </c>
      <c r="BR136" s="46">
        <v>0</v>
      </c>
      <c r="BS136" s="46">
        <v>-272</v>
      </c>
      <c r="BT136" s="46">
        <v>-7</v>
      </c>
      <c r="BU136" s="46">
        <v>2846</v>
      </c>
      <c r="BV136" s="46">
        <v>7</v>
      </c>
      <c r="BW136" s="46">
        <v>70</v>
      </c>
      <c r="BX136" s="46">
        <v>37</v>
      </c>
      <c r="BY136" s="46">
        <v>154</v>
      </c>
      <c r="BZ136" s="46">
        <v>9</v>
      </c>
      <c r="CA136" s="46">
        <v>2</v>
      </c>
      <c r="CB136" s="46">
        <v>0</v>
      </c>
      <c r="CC136" s="46">
        <v>0</v>
      </c>
      <c r="CD136" s="46">
        <v>10</v>
      </c>
      <c r="CE136" s="46">
        <v>45</v>
      </c>
      <c r="CF136" s="46">
        <v>1</v>
      </c>
      <c r="CG136" s="46">
        <v>3</v>
      </c>
      <c r="CH136" s="46">
        <v>1</v>
      </c>
      <c r="CI136" s="46">
        <v>25</v>
      </c>
      <c r="CJ136" s="46">
        <v>116</v>
      </c>
      <c r="CK136" s="46">
        <v>2</v>
      </c>
    </row>
    <row r="137" spans="1:89" x14ac:dyDescent="0.25">
      <c r="A137" s="8">
        <v>15</v>
      </c>
      <c r="B137" s="8" t="s">
        <v>420</v>
      </c>
      <c r="C137" s="8" t="s">
        <v>248</v>
      </c>
      <c r="D137" s="8" t="s">
        <v>421</v>
      </c>
      <c r="E137" s="8" t="s">
        <v>422</v>
      </c>
      <c r="F137" s="8" t="s">
        <v>120</v>
      </c>
      <c r="G137" s="46">
        <v>12453166.720000001</v>
      </c>
      <c r="H137" s="46">
        <v>12453166.720000001</v>
      </c>
      <c r="I137" s="46">
        <v>11904637.289999999</v>
      </c>
      <c r="J137" s="46">
        <v>98838.5</v>
      </c>
      <c r="K137" s="46">
        <v>861784.85</v>
      </c>
      <c r="L137" s="46">
        <v>3168974.63</v>
      </c>
      <c r="M137" s="46">
        <v>0</v>
      </c>
      <c r="N137" s="46">
        <v>0</v>
      </c>
      <c r="O137" s="46">
        <v>0</v>
      </c>
      <c r="P137" s="46">
        <v>790664.92</v>
      </c>
      <c r="Q137" s="46">
        <v>0</v>
      </c>
      <c r="R137" s="46">
        <v>0</v>
      </c>
      <c r="S137" s="46">
        <v>3799933.57</v>
      </c>
      <c r="T137" s="46">
        <v>1179618.52</v>
      </c>
      <c r="U137" s="46">
        <v>0</v>
      </c>
      <c r="V137" s="46">
        <v>0</v>
      </c>
      <c r="W137" s="46">
        <v>10960174.84</v>
      </c>
      <c r="X137" s="46">
        <v>122709.83</v>
      </c>
      <c r="Y137" s="46">
        <v>11082884.67</v>
      </c>
      <c r="Z137" s="7">
        <v>0.18188925087451935</v>
      </c>
      <c r="AA137" s="7">
        <v>9.6699999999999994E-2</v>
      </c>
      <c r="AB137" s="46">
        <v>1060359.8500000001</v>
      </c>
      <c r="AC137" s="46">
        <v>0</v>
      </c>
      <c r="AD137" s="46">
        <v>0</v>
      </c>
      <c r="AE137" s="46">
        <v>0</v>
      </c>
      <c r="AF137" s="46">
        <v>554.48</v>
      </c>
      <c r="AG137" s="46">
        <f t="shared" si="3"/>
        <v>554.48</v>
      </c>
      <c r="AH137" s="46">
        <v>437466.9</v>
      </c>
      <c r="AI137" s="46">
        <v>37045.97</v>
      </c>
      <c r="AJ137" s="46">
        <v>80332.47</v>
      </c>
      <c r="AK137" s="46">
        <v>7860.64</v>
      </c>
      <c r="AL137" s="46">
        <v>105766.46</v>
      </c>
      <c r="AM137" s="46">
        <v>0</v>
      </c>
      <c r="AN137" s="46">
        <v>29820</v>
      </c>
      <c r="AO137" s="46">
        <v>8350</v>
      </c>
      <c r="AP137" s="46">
        <v>0</v>
      </c>
      <c r="AQ137" s="46">
        <v>0</v>
      </c>
      <c r="AR137" s="46">
        <v>35449.67</v>
      </c>
      <c r="AS137" s="46">
        <v>3937.19</v>
      </c>
      <c r="AT137" s="46">
        <v>104</v>
      </c>
      <c r="AU137" s="46">
        <v>929.12</v>
      </c>
      <c r="AV137" s="46">
        <v>6574.69</v>
      </c>
      <c r="AW137" s="46">
        <v>0</v>
      </c>
      <c r="AX137" s="46">
        <v>818474.66</v>
      </c>
      <c r="AY137" s="25">
        <f t="shared" si="4"/>
        <v>0</v>
      </c>
      <c r="AZ137" s="46">
        <v>0</v>
      </c>
      <c r="BA137" s="46">
        <v>190217</v>
      </c>
      <c r="BB137" s="46">
        <v>0</v>
      </c>
      <c r="BC137" s="46">
        <v>194906.51</v>
      </c>
      <c r="BD137" s="46">
        <v>0</v>
      </c>
      <c r="BE137" s="46">
        <v>0</v>
      </c>
      <c r="BF137" s="46">
        <v>0</v>
      </c>
      <c r="BG137" s="26">
        <f t="shared" si="5"/>
        <v>0</v>
      </c>
      <c r="BH137" s="46">
        <v>0</v>
      </c>
      <c r="BI137" s="46">
        <v>1553</v>
      </c>
      <c r="BJ137" s="46">
        <v>1493</v>
      </c>
      <c r="BK137" s="46">
        <v>0</v>
      </c>
      <c r="BL137" s="46">
        <v>-10</v>
      </c>
      <c r="BM137" s="46">
        <v>-111</v>
      </c>
      <c r="BN137" s="46">
        <v>-109</v>
      </c>
      <c r="BO137" s="46">
        <v>-564</v>
      </c>
      <c r="BP137" s="46">
        <v>-255</v>
      </c>
      <c r="BQ137" s="46">
        <v>24</v>
      </c>
      <c r="BR137" s="46">
        <v>-1</v>
      </c>
      <c r="BS137" s="46">
        <v>-230</v>
      </c>
      <c r="BT137" s="46">
        <v>0</v>
      </c>
      <c r="BU137" s="46">
        <v>1790</v>
      </c>
      <c r="BV137" s="46">
        <v>0</v>
      </c>
      <c r="BW137" s="46">
        <v>88</v>
      </c>
      <c r="BX137" s="46">
        <v>28</v>
      </c>
      <c r="BY137" s="46">
        <v>54</v>
      </c>
      <c r="BZ137" s="46">
        <v>58</v>
      </c>
      <c r="CA137" s="46">
        <v>2</v>
      </c>
      <c r="CB137" s="46">
        <v>0</v>
      </c>
      <c r="CC137" s="46">
        <v>4</v>
      </c>
      <c r="CD137" s="46">
        <v>44</v>
      </c>
      <c r="CE137" s="46">
        <v>61</v>
      </c>
      <c r="CF137" s="46">
        <v>0</v>
      </c>
      <c r="CG137" s="46">
        <v>11</v>
      </c>
      <c r="CH137" s="46">
        <v>18</v>
      </c>
      <c r="CI137" s="46">
        <v>70</v>
      </c>
      <c r="CJ137" s="46">
        <v>151</v>
      </c>
      <c r="CK137" s="46">
        <v>5</v>
      </c>
    </row>
    <row r="138" spans="1:89" x14ac:dyDescent="0.25">
      <c r="A138" s="8">
        <v>15</v>
      </c>
      <c r="B138" s="8" t="s">
        <v>423</v>
      </c>
      <c r="C138" s="8" t="s">
        <v>424</v>
      </c>
      <c r="D138" s="8" t="s">
        <v>425</v>
      </c>
      <c r="E138" s="8" t="s">
        <v>426</v>
      </c>
      <c r="F138" s="9"/>
      <c r="G138" s="46">
        <v>5837952.6900000004</v>
      </c>
      <c r="H138" s="46">
        <v>5841773.0199999996</v>
      </c>
      <c r="I138" s="46">
        <v>5721220.2000000011</v>
      </c>
      <c r="J138" s="46">
        <v>0</v>
      </c>
      <c r="K138" s="46">
        <v>306471.49</v>
      </c>
      <c r="L138" s="46">
        <v>1328322.44</v>
      </c>
      <c r="M138" s="46">
        <v>0</v>
      </c>
      <c r="N138" s="46">
        <v>-3948.72</v>
      </c>
      <c r="O138" s="46">
        <v>0</v>
      </c>
      <c r="P138" s="46">
        <v>367191.89</v>
      </c>
      <c r="Q138" s="46">
        <v>0</v>
      </c>
      <c r="R138" s="46">
        <v>0</v>
      </c>
      <c r="S138" s="46">
        <v>2294529.33</v>
      </c>
      <c r="T138" s="46">
        <v>457594.69</v>
      </c>
      <c r="U138" s="46">
        <v>2150</v>
      </c>
      <c r="V138" s="46">
        <v>0</v>
      </c>
      <c r="W138" s="46">
        <v>5281964.21</v>
      </c>
      <c r="X138" s="46">
        <v>14473.99</v>
      </c>
      <c r="Y138" s="46">
        <v>5296438.2</v>
      </c>
      <c r="Z138" s="7">
        <v>0.17234741151332855</v>
      </c>
      <c r="AA138" s="7">
        <v>9.9900000000000003E-2</v>
      </c>
      <c r="AB138" s="46">
        <v>527854.37</v>
      </c>
      <c r="AC138" s="46">
        <v>0</v>
      </c>
      <c r="AD138" s="46">
        <v>0</v>
      </c>
      <c r="AE138" s="46">
        <v>3820.33</v>
      </c>
      <c r="AF138" s="46">
        <v>72.989999999999995</v>
      </c>
      <c r="AG138" s="46">
        <f t="shared" si="3"/>
        <v>3893.3199999999997</v>
      </c>
      <c r="AH138" s="46">
        <v>140321.64000000001</v>
      </c>
      <c r="AI138" s="46">
        <v>10563.24</v>
      </c>
      <c r="AJ138" s="46">
        <v>22621.37</v>
      </c>
      <c r="AK138" s="46">
        <v>0</v>
      </c>
      <c r="AL138" s="46">
        <v>59942.79</v>
      </c>
      <c r="AM138" s="46">
        <v>2162.25</v>
      </c>
      <c r="AN138" s="46">
        <v>21164.87</v>
      </c>
      <c r="AO138" s="46">
        <v>7750</v>
      </c>
      <c r="AP138" s="46">
        <v>4714.6899999999996</v>
      </c>
      <c r="AQ138" s="46">
        <v>0</v>
      </c>
      <c r="AR138" s="46">
        <v>24753.46</v>
      </c>
      <c r="AS138" s="46">
        <v>8759.51</v>
      </c>
      <c r="AT138" s="46">
        <v>83.76</v>
      </c>
      <c r="AU138" s="46">
        <v>9554.1299999999992</v>
      </c>
      <c r="AV138" s="46">
        <v>481.66</v>
      </c>
      <c r="AW138" s="46">
        <v>0</v>
      </c>
      <c r="AX138" s="46">
        <v>359518.56</v>
      </c>
      <c r="AY138" s="25">
        <f t="shared" si="4"/>
        <v>0</v>
      </c>
      <c r="AZ138" s="46">
        <v>0</v>
      </c>
      <c r="BA138" s="46">
        <v>190217</v>
      </c>
      <c r="BB138" s="46">
        <v>0</v>
      </c>
      <c r="BC138" s="46">
        <v>53485.27</v>
      </c>
      <c r="BD138" s="46">
        <v>0</v>
      </c>
      <c r="BE138" s="46">
        <v>0</v>
      </c>
      <c r="BF138" s="46">
        <v>0</v>
      </c>
      <c r="BG138" s="26">
        <f t="shared" si="5"/>
        <v>0</v>
      </c>
      <c r="BH138" s="46">
        <v>0</v>
      </c>
      <c r="BI138" s="46">
        <v>722</v>
      </c>
      <c r="BJ138" s="46">
        <v>601</v>
      </c>
      <c r="BK138" s="46">
        <v>5</v>
      </c>
      <c r="BL138" s="46">
        <v>0</v>
      </c>
      <c r="BM138" s="46">
        <v>-35</v>
      </c>
      <c r="BN138" s="46">
        <v>-28</v>
      </c>
      <c r="BO138" s="46">
        <v>-89</v>
      </c>
      <c r="BP138" s="46">
        <v>-78</v>
      </c>
      <c r="BQ138" s="46">
        <v>0</v>
      </c>
      <c r="BR138" s="46">
        <v>0</v>
      </c>
      <c r="BS138" s="46">
        <v>-161</v>
      </c>
      <c r="BT138" s="46">
        <v>-1</v>
      </c>
      <c r="BU138" s="46">
        <v>936</v>
      </c>
      <c r="BV138" s="46">
        <v>3</v>
      </c>
      <c r="BW138" s="46">
        <v>32</v>
      </c>
      <c r="BX138" s="46">
        <v>21</v>
      </c>
      <c r="BY138" s="46">
        <v>101</v>
      </c>
      <c r="BZ138" s="46">
        <v>1</v>
      </c>
      <c r="CA138" s="46">
        <v>6</v>
      </c>
      <c r="CB138" s="46">
        <v>0</v>
      </c>
      <c r="CC138" s="46">
        <v>0</v>
      </c>
      <c r="CD138" s="46">
        <v>15</v>
      </c>
      <c r="CE138" s="46">
        <v>13</v>
      </c>
      <c r="CF138" s="46">
        <v>0</v>
      </c>
      <c r="CG138" s="46">
        <v>0</v>
      </c>
      <c r="CH138" s="46">
        <v>1</v>
      </c>
      <c r="CI138" s="46">
        <v>29</v>
      </c>
      <c r="CJ138" s="46">
        <v>48</v>
      </c>
      <c r="CK138" s="46">
        <v>0</v>
      </c>
    </row>
    <row r="139" spans="1:89" x14ac:dyDescent="0.25">
      <c r="A139" s="8">
        <v>15</v>
      </c>
      <c r="B139" s="8" t="s">
        <v>427</v>
      </c>
      <c r="C139" s="8" t="s">
        <v>275</v>
      </c>
      <c r="D139" s="8" t="s">
        <v>421</v>
      </c>
      <c r="E139" s="8" t="s">
        <v>422</v>
      </c>
      <c r="F139" s="8" t="s">
        <v>120</v>
      </c>
      <c r="G139" s="46">
        <v>12441031.65</v>
      </c>
      <c r="H139" s="46">
        <v>12441479.24</v>
      </c>
      <c r="I139" s="46">
        <v>11894320.560000001</v>
      </c>
      <c r="J139" s="46">
        <v>0</v>
      </c>
      <c r="K139" s="46">
        <v>871520.45</v>
      </c>
      <c r="L139" s="46">
        <v>3081721.7</v>
      </c>
      <c r="M139" s="46">
        <v>0</v>
      </c>
      <c r="N139" s="46">
        <v>0</v>
      </c>
      <c r="O139" s="46">
        <v>0</v>
      </c>
      <c r="P139" s="46">
        <v>785815.49</v>
      </c>
      <c r="Q139" s="46">
        <v>0</v>
      </c>
      <c r="R139" s="46">
        <v>0</v>
      </c>
      <c r="S139" s="46">
        <v>3921215.93</v>
      </c>
      <c r="T139" s="46">
        <v>1090029.6000000001</v>
      </c>
      <c r="U139" s="46">
        <v>0</v>
      </c>
      <c r="V139" s="46">
        <v>0</v>
      </c>
      <c r="W139" s="46">
        <v>10698741.119999999</v>
      </c>
      <c r="X139" s="46">
        <v>207173.07</v>
      </c>
      <c r="Y139" s="46">
        <v>10905914.189999999</v>
      </c>
      <c r="Z139" s="7">
        <v>0.2022438645362854</v>
      </c>
      <c r="AA139" s="7">
        <v>8.8599999999999998E-2</v>
      </c>
      <c r="AB139" s="46">
        <v>948437.95</v>
      </c>
      <c r="AC139" s="46">
        <v>0</v>
      </c>
      <c r="AD139" s="46">
        <v>0</v>
      </c>
      <c r="AE139" s="46">
        <v>447.59</v>
      </c>
      <c r="AF139" s="46">
        <v>0</v>
      </c>
      <c r="AG139" s="46">
        <f t="shared" ref="AG139:AG197" si="6">SUM(AE139:AF139)</f>
        <v>447.59</v>
      </c>
      <c r="AH139" s="46">
        <v>405956.66</v>
      </c>
      <c r="AI139" s="46">
        <v>35908.94</v>
      </c>
      <c r="AJ139" s="46">
        <v>67651.399999999994</v>
      </c>
      <c r="AK139" s="46">
        <v>6541.92</v>
      </c>
      <c r="AL139" s="46">
        <v>80703.820000000007</v>
      </c>
      <c r="AM139" s="46">
        <v>4683.9399999999996</v>
      </c>
      <c r="AN139" s="46">
        <v>33767.339999999997</v>
      </c>
      <c r="AO139" s="46">
        <v>8450</v>
      </c>
      <c r="AP139" s="46">
        <v>0</v>
      </c>
      <c r="AQ139" s="46">
        <v>0</v>
      </c>
      <c r="AR139" s="46">
        <v>29056.9</v>
      </c>
      <c r="AS139" s="46">
        <v>13234.93</v>
      </c>
      <c r="AT139" s="46">
        <v>0</v>
      </c>
      <c r="AU139" s="46">
        <v>656.71</v>
      </c>
      <c r="AV139" s="46">
        <v>9705.69</v>
      </c>
      <c r="AW139" s="46">
        <v>0</v>
      </c>
      <c r="AX139" s="46">
        <v>739644.4</v>
      </c>
      <c r="AY139" s="25">
        <f t="shared" ref="AY139:AY197" si="7">+AW139/AX139</f>
        <v>0</v>
      </c>
      <c r="AZ139" s="46">
        <v>0</v>
      </c>
      <c r="BA139" s="46">
        <v>190217</v>
      </c>
      <c r="BB139" s="46">
        <v>0</v>
      </c>
      <c r="BC139" s="46">
        <v>178461.7</v>
      </c>
      <c r="BD139" s="46">
        <v>0</v>
      </c>
      <c r="BE139" s="46">
        <v>0</v>
      </c>
      <c r="BF139" s="46">
        <v>0</v>
      </c>
      <c r="BG139" s="26">
        <f t="shared" ref="BG139:BG197" si="8">SUM(BE139:BF139)</f>
        <v>0</v>
      </c>
      <c r="BH139" s="46">
        <v>0</v>
      </c>
      <c r="BI139" s="46">
        <v>1611</v>
      </c>
      <c r="BJ139" s="46">
        <v>1571</v>
      </c>
      <c r="BK139" s="46">
        <v>0</v>
      </c>
      <c r="BL139" s="46">
        <v>0</v>
      </c>
      <c r="BM139" s="46">
        <v>-70</v>
      </c>
      <c r="BN139" s="46">
        <v>-99</v>
      </c>
      <c r="BO139" s="46">
        <v>-633</v>
      </c>
      <c r="BP139" s="46">
        <v>-180</v>
      </c>
      <c r="BQ139" s="46">
        <v>2</v>
      </c>
      <c r="BR139" s="46">
        <v>17</v>
      </c>
      <c r="BS139" s="46">
        <v>-281</v>
      </c>
      <c r="BT139" s="46">
        <v>-1</v>
      </c>
      <c r="BU139" s="46">
        <v>1937</v>
      </c>
      <c r="BV139" s="46">
        <v>9</v>
      </c>
      <c r="BW139" s="46">
        <v>70</v>
      </c>
      <c r="BX139" s="46">
        <v>30</v>
      </c>
      <c r="BY139" s="46">
        <v>82</v>
      </c>
      <c r="BZ139" s="46">
        <v>70</v>
      </c>
      <c r="CA139" s="46">
        <v>1</v>
      </c>
      <c r="CB139" s="46">
        <v>2</v>
      </c>
      <c r="CC139" s="46">
        <v>10</v>
      </c>
      <c r="CD139" s="46">
        <v>44</v>
      </c>
      <c r="CE139" s="46">
        <v>41</v>
      </c>
      <c r="CF139" s="46">
        <v>0</v>
      </c>
      <c r="CG139" s="46">
        <v>3</v>
      </c>
      <c r="CH139" s="46">
        <v>5</v>
      </c>
      <c r="CI139" s="46">
        <v>57</v>
      </c>
      <c r="CJ139" s="46">
        <v>100</v>
      </c>
      <c r="CK139" s="46">
        <v>1</v>
      </c>
    </row>
    <row r="140" spans="1:89" x14ac:dyDescent="0.25">
      <c r="A140" s="8">
        <v>16</v>
      </c>
      <c r="B140" s="8" t="s">
        <v>428</v>
      </c>
      <c r="C140" s="8" t="s">
        <v>429</v>
      </c>
      <c r="D140" s="8" t="s">
        <v>430</v>
      </c>
      <c r="E140" s="8" t="s">
        <v>422</v>
      </c>
      <c r="F140" s="8" t="s">
        <v>339</v>
      </c>
      <c r="G140" s="46">
        <v>7900524.1500000004</v>
      </c>
      <c r="H140" s="46">
        <v>7900524.1500000004</v>
      </c>
      <c r="I140" s="46">
        <v>7459744.6300000008</v>
      </c>
      <c r="J140" s="46">
        <v>101235.91</v>
      </c>
      <c r="K140" s="46">
        <v>920415.4</v>
      </c>
      <c r="L140" s="46">
        <v>975914.59</v>
      </c>
      <c r="M140" s="46">
        <v>0</v>
      </c>
      <c r="N140" s="46">
        <v>0</v>
      </c>
      <c r="O140" s="46">
        <v>0</v>
      </c>
      <c r="P140" s="46">
        <v>961999.49</v>
      </c>
      <c r="Q140" s="46">
        <v>0</v>
      </c>
      <c r="R140" s="46">
        <v>0</v>
      </c>
      <c r="S140" s="46">
        <v>2667813.16</v>
      </c>
      <c r="T140" s="46">
        <v>980365.64</v>
      </c>
      <c r="U140" s="46">
        <v>11407.61</v>
      </c>
      <c r="V140" s="46">
        <v>0</v>
      </c>
      <c r="W140" s="46">
        <v>7341321.1500000004</v>
      </c>
      <c r="X140" s="46">
        <v>11407.61</v>
      </c>
      <c r="Y140" s="46">
        <v>7352728.7599999998</v>
      </c>
      <c r="Z140" s="7">
        <v>7.4773870408535004E-2</v>
      </c>
      <c r="AA140" s="7">
        <v>9.9900000000000003E-2</v>
      </c>
      <c r="AB140" s="46">
        <v>733576.96</v>
      </c>
      <c r="AC140" s="46">
        <v>0</v>
      </c>
      <c r="AD140" s="46">
        <v>0</v>
      </c>
      <c r="AE140" s="46">
        <v>0</v>
      </c>
      <c r="AF140" s="46">
        <v>0</v>
      </c>
      <c r="AG140" s="46">
        <f t="shared" si="6"/>
        <v>0</v>
      </c>
      <c r="AH140" s="46">
        <v>223337.29</v>
      </c>
      <c r="AI140" s="46">
        <v>19525.419999999998</v>
      </c>
      <c r="AJ140" s="46">
        <v>57618</v>
      </c>
      <c r="AK140" s="46">
        <v>0</v>
      </c>
      <c r="AL140" s="46">
        <v>73046.16</v>
      </c>
      <c r="AM140" s="46">
        <v>27844.62</v>
      </c>
      <c r="AN140" s="46">
        <v>35285.99</v>
      </c>
      <c r="AO140" s="46">
        <v>10100</v>
      </c>
      <c r="AP140" s="46">
        <v>32917.5</v>
      </c>
      <c r="AQ140" s="46">
        <v>0</v>
      </c>
      <c r="AR140" s="46">
        <v>19890.14</v>
      </c>
      <c r="AS140" s="46">
        <v>4106.97</v>
      </c>
      <c r="AT140" s="46">
        <v>0</v>
      </c>
      <c r="AU140" s="46">
        <v>16418.91</v>
      </c>
      <c r="AV140" s="46">
        <v>2326.33</v>
      </c>
      <c r="AW140" s="46">
        <v>0</v>
      </c>
      <c r="AX140" s="46">
        <v>547196.32999999996</v>
      </c>
      <c r="AY140" s="25">
        <f t="shared" si="7"/>
        <v>0</v>
      </c>
      <c r="AZ140" s="46">
        <v>0</v>
      </c>
      <c r="BA140" s="46">
        <v>145744</v>
      </c>
      <c r="BB140" s="46">
        <v>0</v>
      </c>
      <c r="BC140" s="46">
        <v>65621.75</v>
      </c>
      <c r="BD140" s="46">
        <v>0</v>
      </c>
      <c r="BE140" s="46">
        <v>0</v>
      </c>
      <c r="BF140" s="46">
        <v>0</v>
      </c>
      <c r="BG140" s="26">
        <f t="shared" si="8"/>
        <v>0</v>
      </c>
      <c r="BH140" s="46">
        <v>0</v>
      </c>
      <c r="BI140" s="46">
        <v>1222</v>
      </c>
      <c r="BJ140" s="46">
        <v>1743</v>
      </c>
      <c r="BK140" s="46">
        <v>0</v>
      </c>
      <c r="BL140" s="46">
        <v>0</v>
      </c>
      <c r="BM140" s="46">
        <v>-169</v>
      </c>
      <c r="BN140" s="46">
        <v>-53</v>
      </c>
      <c r="BO140" s="46">
        <v>-837</v>
      </c>
      <c r="BP140" s="46">
        <v>-125</v>
      </c>
      <c r="BQ140" s="46">
        <v>-1</v>
      </c>
      <c r="BR140" s="46">
        <v>-9</v>
      </c>
      <c r="BS140" s="46">
        <v>-113</v>
      </c>
      <c r="BT140" s="46">
        <v>0</v>
      </c>
      <c r="BU140" s="46">
        <v>1658</v>
      </c>
      <c r="BV140" s="46">
        <v>0</v>
      </c>
      <c r="BW140" s="46">
        <v>56</v>
      </c>
      <c r="BX140" s="46">
        <v>15</v>
      </c>
      <c r="BY140" s="46">
        <v>35</v>
      </c>
      <c r="BZ140" s="46">
        <v>4</v>
      </c>
      <c r="CA140" s="46">
        <v>3</v>
      </c>
      <c r="CB140" s="46">
        <v>0</v>
      </c>
      <c r="CC140" s="46">
        <v>2</v>
      </c>
      <c r="CD140" s="46">
        <v>18</v>
      </c>
      <c r="CE140" s="46">
        <v>33</v>
      </c>
      <c r="CF140" s="46">
        <v>0</v>
      </c>
      <c r="CG140" s="46">
        <v>4</v>
      </c>
      <c r="CH140" s="46">
        <v>4</v>
      </c>
      <c r="CI140" s="46">
        <v>20</v>
      </c>
      <c r="CJ140" s="46">
        <v>94</v>
      </c>
      <c r="CK140" s="46">
        <v>3</v>
      </c>
    </row>
    <row r="141" spans="1:89" x14ac:dyDescent="0.25">
      <c r="A141" s="8">
        <v>16</v>
      </c>
      <c r="B141" s="8" t="s">
        <v>431</v>
      </c>
      <c r="C141" s="8" t="s">
        <v>179</v>
      </c>
      <c r="D141" s="8" t="s">
        <v>432</v>
      </c>
      <c r="E141" s="8" t="s">
        <v>422</v>
      </c>
      <c r="F141" s="8" t="s">
        <v>339</v>
      </c>
      <c r="G141" s="46">
        <v>11021159.74</v>
      </c>
      <c r="H141" s="46">
        <v>11028958.43</v>
      </c>
      <c r="I141" s="46">
        <v>10373879.940000001</v>
      </c>
      <c r="J141" s="46">
        <v>0</v>
      </c>
      <c r="K141" s="46">
        <v>1444500.7</v>
      </c>
      <c r="L141" s="46">
        <v>1526553.13</v>
      </c>
      <c r="M141" s="46">
        <v>0</v>
      </c>
      <c r="N141" s="46">
        <v>0</v>
      </c>
      <c r="O141" s="46">
        <v>0</v>
      </c>
      <c r="P141" s="46">
        <v>957289.77</v>
      </c>
      <c r="Q141" s="46">
        <v>0</v>
      </c>
      <c r="R141" s="46">
        <v>0</v>
      </c>
      <c r="S141" s="46">
        <v>2532844.87</v>
      </c>
      <c r="T141" s="46">
        <v>2305732.36</v>
      </c>
      <c r="U141" s="46">
        <v>31323.69</v>
      </c>
      <c r="V141" s="46">
        <v>0</v>
      </c>
      <c r="W141" s="46">
        <v>9652926.7200000007</v>
      </c>
      <c r="X141" s="46">
        <v>39122.379999999997</v>
      </c>
      <c r="Y141" s="46">
        <v>9692049.0999999996</v>
      </c>
      <c r="Z141" s="7">
        <v>0.11058837175369263</v>
      </c>
      <c r="AA141" s="7">
        <v>9.1899999999999996E-2</v>
      </c>
      <c r="AB141" s="46">
        <v>893804.58</v>
      </c>
      <c r="AC141" s="46">
        <v>7798.69</v>
      </c>
      <c r="AD141" s="46">
        <v>70188.14</v>
      </c>
      <c r="AE141" s="46">
        <v>0</v>
      </c>
      <c r="AF141" s="46">
        <v>0</v>
      </c>
      <c r="AG141" s="46">
        <f t="shared" si="6"/>
        <v>0</v>
      </c>
      <c r="AH141" s="46">
        <v>334332.7</v>
      </c>
      <c r="AI141" s="46">
        <v>29845.4</v>
      </c>
      <c r="AJ141" s="46">
        <v>87005.84</v>
      </c>
      <c r="AK141" s="46">
        <v>0</v>
      </c>
      <c r="AL141" s="46">
        <v>44713.83</v>
      </c>
      <c r="AM141" s="46">
        <v>21400.86</v>
      </c>
      <c r="AN141" s="46">
        <v>37320</v>
      </c>
      <c r="AO141" s="46">
        <v>11300</v>
      </c>
      <c r="AP141" s="46">
        <v>3180</v>
      </c>
      <c r="AQ141" s="46">
        <v>0</v>
      </c>
      <c r="AR141" s="46">
        <v>57134.720000000001</v>
      </c>
      <c r="AS141" s="46">
        <v>2368.88</v>
      </c>
      <c r="AT141" s="46">
        <v>0</v>
      </c>
      <c r="AU141" s="46">
        <v>20620.419999999998</v>
      </c>
      <c r="AV141" s="46">
        <v>9473.61</v>
      </c>
      <c r="AW141" s="46">
        <v>0</v>
      </c>
      <c r="AX141" s="46">
        <v>697760.95</v>
      </c>
      <c r="AY141" s="25">
        <f t="shared" si="7"/>
        <v>0</v>
      </c>
      <c r="AZ141" s="46">
        <v>0</v>
      </c>
      <c r="BA141" s="46">
        <v>190217</v>
      </c>
      <c r="BB141" s="46">
        <v>0</v>
      </c>
      <c r="BC141" s="46">
        <v>170289.38</v>
      </c>
      <c r="BD141" s="46">
        <v>0</v>
      </c>
      <c r="BE141" s="46">
        <v>0</v>
      </c>
      <c r="BF141" s="46">
        <v>0</v>
      </c>
      <c r="BG141" s="26">
        <f t="shared" si="8"/>
        <v>0</v>
      </c>
      <c r="BH141" s="46">
        <v>0</v>
      </c>
      <c r="BI141" s="46">
        <v>2782</v>
      </c>
      <c r="BJ141" s="46">
        <v>3908</v>
      </c>
      <c r="BK141" s="46">
        <v>0</v>
      </c>
      <c r="BL141" s="46">
        <v>0</v>
      </c>
      <c r="BM141" s="46">
        <v>-241</v>
      </c>
      <c r="BN141" s="46">
        <v>-235</v>
      </c>
      <c r="BO141" s="46">
        <v>-2315</v>
      </c>
      <c r="BP141" s="46">
        <v>-589</v>
      </c>
      <c r="BQ141" s="46">
        <v>27</v>
      </c>
      <c r="BR141" s="46">
        <v>-22</v>
      </c>
      <c r="BS141" s="46">
        <v>-314</v>
      </c>
      <c r="BT141" s="46">
        <v>0</v>
      </c>
      <c r="BU141" s="46">
        <v>3001</v>
      </c>
      <c r="BV141" s="46">
        <v>2</v>
      </c>
      <c r="BW141" s="46">
        <v>154</v>
      </c>
      <c r="BX141" s="46">
        <v>11</v>
      </c>
      <c r="BY141" s="46">
        <v>61</v>
      </c>
      <c r="BZ141" s="46">
        <v>88</v>
      </c>
      <c r="CA141" s="46">
        <v>0</v>
      </c>
      <c r="CB141" s="46">
        <v>62</v>
      </c>
      <c r="CC141" s="46">
        <v>6</v>
      </c>
      <c r="CD141" s="46">
        <v>47</v>
      </c>
      <c r="CE141" s="46">
        <v>120</v>
      </c>
      <c r="CF141" s="46">
        <v>0</v>
      </c>
      <c r="CG141" s="46">
        <v>319</v>
      </c>
      <c r="CH141" s="46">
        <v>24</v>
      </c>
      <c r="CI141" s="46">
        <v>88</v>
      </c>
      <c r="CJ141" s="46">
        <v>158</v>
      </c>
      <c r="CK141" s="46">
        <v>0</v>
      </c>
    </row>
    <row r="142" spans="1:89" x14ac:dyDescent="0.25">
      <c r="A142" s="8">
        <v>16</v>
      </c>
      <c r="B142" s="8" t="s">
        <v>433</v>
      </c>
      <c r="C142" s="8" t="s">
        <v>434</v>
      </c>
      <c r="D142" s="8" t="s">
        <v>435</v>
      </c>
      <c r="E142" s="8" t="s">
        <v>422</v>
      </c>
      <c r="F142" s="8" t="s">
        <v>339</v>
      </c>
      <c r="G142" s="46">
        <v>22203337.329999998</v>
      </c>
      <c r="H142" s="46">
        <v>22203337.329999998</v>
      </c>
      <c r="I142" s="46">
        <v>21610120.599999998</v>
      </c>
      <c r="J142" s="46">
        <v>0</v>
      </c>
      <c r="K142" s="46">
        <v>3472555.14</v>
      </c>
      <c r="L142" s="46">
        <v>4306800.5599999996</v>
      </c>
      <c r="M142" s="46">
        <v>0</v>
      </c>
      <c r="N142" s="46">
        <v>0</v>
      </c>
      <c r="O142" s="46">
        <v>45825.61</v>
      </c>
      <c r="P142" s="46">
        <v>1398471.29</v>
      </c>
      <c r="Q142" s="46">
        <v>0</v>
      </c>
      <c r="R142" s="46">
        <v>0</v>
      </c>
      <c r="S142" s="46">
        <v>5759000.4900000002</v>
      </c>
      <c r="T142" s="46">
        <v>3384972.94</v>
      </c>
      <c r="U142" s="46">
        <v>36140.94</v>
      </c>
      <c r="V142" s="46">
        <v>0</v>
      </c>
      <c r="W142" s="46">
        <v>20229454.93</v>
      </c>
      <c r="X142" s="46">
        <v>41717.31</v>
      </c>
      <c r="Y142" s="46">
        <v>20271172.239999998</v>
      </c>
      <c r="Z142" s="7">
        <v>0.13606858253479004</v>
      </c>
      <c r="AA142" s="7">
        <v>9.1800000000000007E-2</v>
      </c>
      <c r="AB142" s="46">
        <v>1867405.27</v>
      </c>
      <c r="AC142" s="46">
        <v>5576</v>
      </c>
      <c r="AD142" s="46">
        <v>42621.43</v>
      </c>
      <c r="AE142" s="46">
        <v>0</v>
      </c>
      <c r="AF142" s="46">
        <v>0</v>
      </c>
      <c r="AG142" s="46">
        <f t="shared" si="6"/>
        <v>0</v>
      </c>
      <c r="AH142" s="46">
        <v>818626.82</v>
      </c>
      <c r="AI142" s="46">
        <v>73454</v>
      </c>
      <c r="AJ142" s="46">
        <v>169069.39</v>
      </c>
      <c r="AK142" s="46">
        <v>16724.05</v>
      </c>
      <c r="AL142" s="46">
        <v>87646.41</v>
      </c>
      <c r="AM142" s="46">
        <v>9771.68</v>
      </c>
      <c r="AN142" s="46">
        <v>43191.25</v>
      </c>
      <c r="AO142" s="46">
        <v>11300</v>
      </c>
      <c r="AP142" s="46">
        <v>38907.35</v>
      </c>
      <c r="AQ142" s="46">
        <v>0</v>
      </c>
      <c r="AR142" s="46">
        <v>106148.42</v>
      </c>
      <c r="AS142" s="46">
        <v>10867.46</v>
      </c>
      <c r="AT142" s="46">
        <v>0</v>
      </c>
      <c r="AU142" s="46">
        <v>3219.66</v>
      </c>
      <c r="AV142" s="46">
        <v>73031.039999999994</v>
      </c>
      <c r="AW142" s="46">
        <v>0</v>
      </c>
      <c r="AX142" s="46">
        <v>1553130.28</v>
      </c>
      <c r="AY142" s="25">
        <f t="shared" si="7"/>
        <v>0</v>
      </c>
      <c r="AZ142" s="46">
        <v>0</v>
      </c>
      <c r="BA142" s="46">
        <v>190217</v>
      </c>
      <c r="BB142" s="46">
        <v>0</v>
      </c>
      <c r="BC142" s="46">
        <v>232671.88</v>
      </c>
      <c r="BD142" s="46">
        <v>0</v>
      </c>
      <c r="BE142" s="46">
        <v>0</v>
      </c>
      <c r="BF142" s="46">
        <v>0</v>
      </c>
      <c r="BG142" s="26">
        <f t="shared" si="8"/>
        <v>0</v>
      </c>
      <c r="BH142" s="46">
        <v>0</v>
      </c>
      <c r="BI142" s="46">
        <v>2968</v>
      </c>
      <c r="BJ142" s="46">
        <v>6009</v>
      </c>
      <c r="BK142" s="46">
        <v>2</v>
      </c>
      <c r="BL142" s="46">
        <v>0</v>
      </c>
      <c r="BM142" s="46">
        <v>-369</v>
      </c>
      <c r="BN142" s="46">
        <v>-220</v>
      </c>
      <c r="BO142" s="46">
        <v>-3154</v>
      </c>
      <c r="BP142" s="46">
        <v>-799</v>
      </c>
      <c r="BQ142" s="46">
        <v>62</v>
      </c>
      <c r="BR142" s="46">
        <v>-16</v>
      </c>
      <c r="BS142" s="46">
        <v>-138</v>
      </c>
      <c r="BT142" s="46">
        <v>-1</v>
      </c>
      <c r="BU142" s="46">
        <v>4344</v>
      </c>
      <c r="BV142" s="46">
        <v>0</v>
      </c>
      <c r="BW142" s="46">
        <v>110</v>
      </c>
      <c r="BX142" s="46">
        <v>11</v>
      </c>
      <c r="BY142" s="46">
        <v>10</v>
      </c>
      <c r="BZ142" s="46">
        <v>1</v>
      </c>
      <c r="CA142" s="46">
        <v>7</v>
      </c>
      <c r="CB142" s="46">
        <v>4</v>
      </c>
      <c r="CC142" s="46">
        <v>4</v>
      </c>
      <c r="CD142" s="46">
        <v>51</v>
      </c>
      <c r="CE142" s="46">
        <v>169</v>
      </c>
      <c r="CF142" s="46">
        <v>2</v>
      </c>
      <c r="CG142" s="46">
        <v>14</v>
      </c>
      <c r="CH142" s="46">
        <v>17</v>
      </c>
      <c r="CI142" s="46">
        <v>80</v>
      </c>
      <c r="CJ142" s="46">
        <v>650</v>
      </c>
      <c r="CK142" s="46">
        <v>34</v>
      </c>
    </row>
    <row r="143" spans="1:89" x14ac:dyDescent="0.25">
      <c r="A143" s="8">
        <v>16</v>
      </c>
      <c r="B143" s="8" t="s">
        <v>436</v>
      </c>
      <c r="C143" s="8" t="s">
        <v>437</v>
      </c>
      <c r="D143" s="8" t="s">
        <v>432</v>
      </c>
      <c r="E143" s="8" t="s">
        <v>422</v>
      </c>
      <c r="F143" s="8" t="s">
        <v>339</v>
      </c>
      <c r="G143" s="46">
        <v>13420926.68</v>
      </c>
      <c r="H143" s="46">
        <v>13422434.1</v>
      </c>
      <c r="I143" s="46">
        <v>12826673.23</v>
      </c>
      <c r="J143" s="46">
        <v>0</v>
      </c>
      <c r="K143" s="46">
        <v>1420096.9</v>
      </c>
      <c r="L143" s="46">
        <v>1879078.26</v>
      </c>
      <c r="M143" s="46">
        <v>0</v>
      </c>
      <c r="N143" s="46">
        <v>0</v>
      </c>
      <c r="O143" s="46">
        <v>0</v>
      </c>
      <c r="P143" s="46">
        <v>1091905.6399999999</v>
      </c>
      <c r="Q143" s="46">
        <v>0</v>
      </c>
      <c r="R143" s="46">
        <v>0</v>
      </c>
      <c r="S143" s="46">
        <v>3868869.79</v>
      </c>
      <c r="T143" s="46">
        <v>2276514.9300000002</v>
      </c>
      <c r="U143" s="46">
        <v>28470.61</v>
      </c>
      <c r="V143" s="46">
        <v>0</v>
      </c>
      <c r="W143" s="46">
        <v>11708617.720000001</v>
      </c>
      <c r="X143" s="46">
        <v>41864.93</v>
      </c>
      <c r="Y143" s="46">
        <v>11750482.65</v>
      </c>
      <c r="Z143" s="7">
        <v>0.1881546825170517</v>
      </c>
      <c r="AA143" s="7">
        <v>0.10009999999999999</v>
      </c>
      <c r="AB143" s="46">
        <v>1172152.2</v>
      </c>
      <c r="AC143" s="46">
        <v>0</v>
      </c>
      <c r="AD143" s="46">
        <v>0</v>
      </c>
      <c r="AE143" s="46">
        <v>1507.42</v>
      </c>
      <c r="AF143" s="46">
        <v>230.33</v>
      </c>
      <c r="AG143" s="46">
        <f t="shared" si="6"/>
        <v>1737.75</v>
      </c>
      <c r="AH143" s="46">
        <v>457908.33</v>
      </c>
      <c r="AI143" s="46">
        <v>41291.97</v>
      </c>
      <c r="AJ143" s="46">
        <v>63611.22</v>
      </c>
      <c r="AK143" s="46">
        <v>14326</v>
      </c>
      <c r="AL143" s="46">
        <v>109380.6</v>
      </c>
      <c r="AM143" s="46">
        <v>2358.2199999999998</v>
      </c>
      <c r="AN143" s="46">
        <v>51326.54</v>
      </c>
      <c r="AO143" s="46">
        <v>10700</v>
      </c>
      <c r="AP143" s="46">
        <v>14055</v>
      </c>
      <c r="AQ143" s="46">
        <v>0</v>
      </c>
      <c r="AR143" s="46">
        <v>82162.850000000006</v>
      </c>
      <c r="AS143" s="46">
        <v>11707.49</v>
      </c>
      <c r="AT143" s="46">
        <v>0</v>
      </c>
      <c r="AU143" s="46">
        <v>8971.7900000000009</v>
      </c>
      <c r="AV143" s="46">
        <v>50511.34</v>
      </c>
      <c r="AW143" s="46">
        <v>0</v>
      </c>
      <c r="AX143" s="46">
        <v>1007408.92</v>
      </c>
      <c r="AY143" s="25">
        <f t="shared" si="7"/>
        <v>0</v>
      </c>
      <c r="AZ143" s="46">
        <v>0</v>
      </c>
      <c r="BA143" s="46">
        <v>190298.99</v>
      </c>
      <c r="BB143" s="46">
        <v>81.99</v>
      </c>
      <c r="BC143" s="46">
        <v>242140.74</v>
      </c>
      <c r="BD143" s="46">
        <v>0</v>
      </c>
      <c r="BE143" s="46">
        <v>0</v>
      </c>
      <c r="BF143" s="46">
        <v>0</v>
      </c>
      <c r="BG143" s="26">
        <f t="shared" si="8"/>
        <v>0</v>
      </c>
      <c r="BH143" s="46">
        <v>0</v>
      </c>
      <c r="BI143" s="46">
        <v>2076</v>
      </c>
      <c r="BJ143" s="46">
        <v>4480</v>
      </c>
      <c r="BK143" s="46">
        <v>7</v>
      </c>
      <c r="BL143" s="46">
        <v>3</v>
      </c>
      <c r="BM143" s="46">
        <v>-354</v>
      </c>
      <c r="BN143" s="46">
        <v>-31</v>
      </c>
      <c r="BO143" s="46">
        <v>-2506</v>
      </c>
      <c r="BP143" s="46">
        <v>-238</v>
      </c>
      <c r="BQ143" s="46">
        <v>-113</v>
      </c>
      <c r="BR143" s="46">
        <v>-6</v>
      </c>
      <c r="BS143" s="46">
        <v>-150</v>
      </c>
      <c r="BT143" s="46">
        <v>-1</v>
      </c>
      <c r="BU143" s="46">
        <v>3167</v>
      </c>
      <c r="BV143" s="46">
        <v>42</v>
      </c>
      <c r="BW143" s="46">
        <v>73</v>
      </c>
      <c r="BX143" s="46">
        <v>14</v>
      </c>
      <c r="BY143" s="46">
        <v>48</v>
      </c>
      <c r="BZ143" s="46">
        <v>12</v>
      </c>
      <c r="CA143" s="46">
        <v>3</v>
      </c>
      <c r="CB143" s="46">
        <v>7</v>
      </c>
      <c r="CC143" s="46">
        <v>7</v>
      </c>
      <c r="CD143" s="46">
        <v>9</v>
      </c>
      <c r="CE143" s="46">
        <v>3</v>
      </c>
      <c r="CF143" s="46">
        <v>5</v>
      </c>
      <c r="CG143" s="46">
        <v>150</v>
      </c>
      <c r="CH143" s="46">
        <v>13</v>
      </c>
      <c r="CI143" s="46">
        <v>51</v>
      </c>
      <c r="CJ143" s="46">
        <v>24</v>
      </c>
      <c r="CK143" s="46">
        <v>0</v>
      </c>
    </row>
    <row r="144" spans="1:89" x14ac:dyDescent="0.25">
      <c r="A144" s="8">
        <v>16</v>
      </c>
      <c r="B144" s="8" t="s">
        <v>438</v>
      </c>
      <c r="C144" s="8" t="s">
        <v>439</v>
      </c>
      <c r="D144" s="8" t="s">
        <v>440</v>
      </c>
      <c r="E144" s="8" t="s">
        <v>422</v>
      </c>
      <c r="F144" s="8" t="s">
        <v>339</v>
      </c>
      <c r="G144" s="46">
        <v>15293925.66</v>
      </c>
      <c r="H144" s="46">
        <v>15294912.24</v>
      </c>
      <c r="I144" s="46">
        <v>14274174.619999999</v>
      </c>
      <c r="J144" s="46">
        <v>0</v>
      </c>
      <c r="K144" s="46">
        <v>2233923.5699999998</v>
      </c>
      <c r="L144" s="46">
        <v>1617997.82</v>
      </c>
      <c r="M144" s="46">
        <v>0</v>
      </c>
      <c r="N144" s="46">
        <v>0</v>
      </c>
      <c r="O144" s="46">
        <v>0</v>
      </c>
      <c r="P144" s="46">
        <v>1174752.3400000001</v>
      </c>
      <c r="Q144" s="46">
        <v>0</v>
      </c>
      <c r="R144" s="46">
        <v>0</v>
      </c>
      <c r="S144" s="46">
        <v>3336644.01</v>
      </c>
      <c r="T144" s="46">
        <v>2932170.49</v>
      </c>
      <c r="U144" s="46">
        <v>128982.62</v>
      </c>
      <c r="V144" s="46">
        <v>0</v>
      </c>
      <c r="W144" s="46">
        <v>12546571.09</v>
      </c>
      <c r="X144" s="46">
        <v>907820.19</v>
      </c>
      <c r="Y144" s="46">
        <v>13454391.279999999</v>
      </c>
      <c r="Z144" s="7">
        <v>0.14021626114845276</v>
      </c>
      <c r="AA144" s="7">
        <v>9.9699999999999997E-2</v>
      </c>
      <c r="AB144" s="46">
        <v>1251082.8600000001</v>
      </c>
      <c r="AC144" s="46">
        <v>0</v>
      </c>
      <c r="AD144" s="46">
        <v>0</v>
      </c>
      <c r="AE144" s="46">
        <v>986.55</v>
      </c>
      <c r="AF144" s="46">
        <v>0.1</v>
      </c>
      <c r="AG144" s="46">
        <f t="shared" si="6"/>
        <v>986.65</v>
      </c>
      <c r="AH144" s="46">
        <v>578173.93999999994</v>
      </c>
      <c r="AI144" s="46">
        <v>48180.43</v>
      </c>
      <c r="AJ144" s="46">
        <v>97969.59</v>
      </c>
      <c r="AK144" s="46">
        <v>0</v>
      </c>
      <c r="AL144" s="46">
        <v>114821.65</v>
      </c>
      <c r="AM144" s="46">
        <v>14494.4</v>
      </c>
      <c r="AN144" s="46">
        <v>43421.24</v>
      </c>
      <c r="AO144" s="46">
        <v>11300</v>
      </c>
      <c r="AP144" s="46">
        <v>1113.5999999999999</v>
      </c>
      <c r="AQ144" s="46">
        <v>0</v>
      </c>
      <c r="AR144" s="46">
        <v>70872.899999999994</v>
      </c>
      <c r="AS144" s="46">
        <v>3612.11</v>
      </c>
      <c r="AT144" s="46">
        <v>0</v>
      </c>
      <c r="AU144" s="46">
        <v>29872.23</v>
      </c>
      <c r="AV144" s="46">
        <v>7950</v>
      </c>
      <c r="AW144" s="46">
        <v>0</v>
      </c>
      <c r="AX144" s="46">
        <v>1118538.75</v>
      </c>
      <c r="AY144" s="25">
        <f t="shared" si="7"/>
        <v>0</v>
      </c>
      <c r="AZ144" s="46">
        <v>0</v>
      </c>
      <c r="BA144" s="46">
        <v>190214</v>
      </c>
      <c r="BB144" s="46">
        <v>0</v>
      </c>
      <c r="BC144" s="46">
        <v>108172.31</v>
      </c>
      <c r="BD144" s="46">
        <v>0</v>
      </c>
      <c r="BE144" s="46">
        <v>0</v>
      </c>
      <c r="BF144" s="46">
        <v>0</v>
      </c>
      <c r="BG144" s="26">
        <f t="shared" si="8"/>
        <v>0</v>
      </c>
      <c r="BH144" s="46">
        <v>0</v>
      </c>
      <c r="BI144" s="46">
        <v>3460</v>
      </c>
      <c r="BJ144" s="46">
        <v>5396</v>
      </c>
      <c r="BK144" s="46">
        <v>0</v>
      </c>
      <c r="BL144" s="46">
        <v>0</v>
      </c>
      <c r="BM144" s="46">
        <v>-443</v>
      </c>
      <c r="BN144" s="46">
        <v>-82</v>
      </c>
      <c r="BO144" s="46">
        <v>-4316</v>
      </c>
      <c r="BP144" s="46">
        <v>-451</v>
      </c>
      <c r="BQ144" s="46">
        <v>-1</v>
      </c>
      <c r="BR144" s="46">
        <v>-4</v>
      </c>
      <c r="BS144" s="46">
        <v>-57</v>
      </c>
      <c r="BT144" s="46">
        <v>0</v>
      </c>
      <c r="BU144" s="46">
        <v>3502</v>
      </c>
      <c r="BV144" s="46">
        <v>15</v>
      </c>
      <c r="BW144" s="46">
        <v>29</v>
      </c>
      <c r="BX144" s="46">
        <v>3</v>
      </c>
      <c r="BY144" s="46">
        <v>30</v>
      </c>
      <c r="BZ144" s="46">
        <v>5</v>
      </c>
      <c r="CA144" s="46">
        <v>1</v>
      </c>
      <c r="CB144" s="46">
        <v>0</v>
      </c>
      <c r="CC144" s="46">
        <v>1</v>
      </c>
      <c r="CD144" s="46">
        <v>20</v>
      </c>
      <c r="CE144" s="46">
        <v>59</v>
      </c>
      <c r="CF144" s="46">
        <v>1</v>
      </c>
      <c r="CG144" s="46">
        <v>6</v>
      </c>
      <c r="CH144" s="46">
        <v>10</v>
      </c>
      <c r="CI144" s="46">
        <v>45</v>
      </c>
      <c r="CJ144" s="46">
        <v>288</v>
      </c>
      <c r="CK144" s="46">
        <v>16</v>
      </c>
    </row>
    <row r="145" spans="1:89" x14ac:dyDescent="0.25">
      <c r="A145" s="8">
        <v>17</v>
      </c>
      <c r="B145" s="8" t="s">
        <v>441</v>
      </c>
      <c r="C145" s="8" t="s">
        <v>442</v>
      </c>
      <c r="D145" s="8" t="s">
        <v>443</v>
      </c>
      <c r="E145" s="8" t="s">
        <v>422</v>
      </c>
      <c r="F145" s="8" t="s">
        <v>101</v>
      </c>
      <c r="G145" s="46">
        <v>28847363.75</v>
      </c>
      <c r="H145" s="46">
        <v>28847363.75</v>
      </c>
      <c r="I145" s="46">
        <v>27528385.779999997</v>
      </c>
      <c r="J145" s="46">
        <v>0</v>
      </c>
      <c r="K145" s="46">
        <v>2128572.9</v>
      </c>
      <c r="L145" s="46">
        <v>8958612.25</v>
      </c>
      <c r="M145" s="46">
        <v>0</v>
      </c>
      <c r="N145" s="46">
        <v>0</v>
      </c>
      <c r="O145" s="46">
        <v>0</v>
      </c>
      <c r="P145" s="46">
        <v>3866127.97</v>
      </c>
      <c r="Q145" s="46">
        <v>0</v>
      </c>
      <c r="R145" s="46">
        <v>0</v>
      </c>
      <c r="S145" s="46">
        <v>5092056.7699999996</v>
      </c>
      <c r="T145" s="46">
        <v>4154431.47</v>
      </c>
      <c r="U145" s="46">
        <v>0</v>
      </c>
      <c r="V145" s="46">
        <v>0</v>
      </c>
      <c r="W145" s="46">
        <v>26493489.449999999</v>
      </c>
      <c r="X145" s="46">
        <v>0</v>
      </c>
      <c r="Y145" s="46">
        <v>26493489.449999999</v>
      </c>
      <c r="Z145" s="7">
        <v>0.12358052283525467</v>
      </c>
      <c r="AA145" s="7">
        <v>8.6599999999999996E-2</v>
      </c>
      <c r="AB145" s="46">
        <v>2293638.09</v>
      </c>
      <c r="AC145" s="46">
        <v>0</v>
      </c>
      <c r="AD145" s="46">
        <v>0</v>
      </c>
      <c r="AE145" s="46">
        <v>0</v>
      </c>
      <c r="AF145" s="46">
        <v>0</v>
      </c>
      <c r="AG145" s="46">
        <f t="shared" si="6"/>
        <v>0</v>
      </c>
      <c r="AH145" s="46">
        <v>1047821.13</v>
      </c>
      <c r="AI145" s="46">
        <v>89304.95</v>
      </c>
      <c r="AJ145" s="46">
        <v>199377.43</v>
      </c>
      <c r="AK145" s="46">
        <v>0</v>
      </c>
      <c r="AL145" s="46">
        <v>156479.47</v>
      </c>
      <c r="AM145" s="46">
        <v>11117.23</v>
      </c>
      <c r="AN145" s="46">
        <v>90075.63</v>
      </c>
      <c r="AO145" s="46">
        <v>9300</v>
      </c>
      <c r="AP145" s="46">
        <v>12088.7</v>
      </c>
      <c r="AQ145" s="46">
        <v>0</v>
      </c>
      <c r="AR145" s="46">
        <v>119993.33</v>
      </c>
      <c r="AS145" s="46">
        <v>26660.82</v>
      </c>
      <c r="AT145" s="46">
        <v>22264.93</v>
      </c>
      <c r="AU145" s="46">
        <v>29386.79</v>
      </c>
      <c r="AV145" s="46">
        <v>21833.59</v>
      </c>
      <c r="AW145" s="46">
        <v>0</v>
      </c>
      <c r="AX145" s="46">
        <v>1952869.91</v>
      </c>
      <c r="AY145" s="25">
        <f t="shared" si="7"/>
        <v>0</v>
      </c>
      <c r="AZ145" s="46">
        <v>0</v>
      </c>
      <c r="BA145" s="46">
        <v>190217.04</v>
      </c>
      <c r="BB145" s="46">
        <v>0</v>
      </c>
      <c r="BC145" s="46">
        <v>417980.36</v>
      </c>
      <c r="BD145" s="46">
        <v>0</v>
      </c>
      <c r="BE145" s="46">
        <v>0</v>
      </c>
      <c r="BF145" s="46">
        <v>0</v>
      </c>
      <c r="BG145" s="26">
        <f t="shared" si="8"/>
        <v>0</v>
      </c>
      <c r="BH145" s="46">
        <v>0</v>
      </c>
      <c r="BI145" s="46">
        <v>4723</v>
      </c>
      <c r="BJ145" s="46">
        <v>3287</v>
      </c>
      <c r="BK145" s="46">
        <v>0</v>
      </c>
      <c r="BL145" s="46">
        <v>0</v>
      </c>
      <c r="BM145" s="46">
        <v>-139</v>
      </c>
      <c r="BN145" s="46">
        <v>-184</v>
      </c>
      <c r="BO145" s="46">
        <v>-1023</v>
      </c>
      <c r="BP145" s="46">
        <v>-460</v>
      </c>
      <c r="BQ145" s="46">
        <v>-6</v>
      </c>
      <c r="BR145" s="46">
        <v>188</v>
      </c>
      <c r="BS145" s="46">
        <v>-771</v>
      </c>
      <c r="BT145" s="46">
        <v>-17</v>
      </c>
      <c r="BU145" s="46">
        <v>5598</v>
      </c>
      <c r="BV145" s="46">
        <v>0</v>
      </c>
      <c r="BW145" s="46">
        <v>66</v>
      </c>
      <c r="BX145" s="46">
        <v>42</v>
      </c>
      <c r="BY145" s="46">
        <v>494</v>
      </c>
      <c r="BZ145" s="46">
        <v>212</v>
      </c>
      <c r="CA145" s="46">
        <v>0</v>
      </c>
      <c r="CB145" s="46">
        <v>98</v>
      </c>
      <c r="CC145" s="46">
        <v>0</v>
      </c>
      <c r="CD145" s="46">
        <v>39</v>
      </c>
      <c r="CE145" s="46">
        <v>45</v>
      </c>
      <c r="CF145" s="46">
        <v>0</v>
      </c>
      <c r="CG145" s="46">
        <v>210</v>
      </c>
      <c r="CH145" s="46">
        <v>8</v>
      </c>
      <c r="CI145" s="46">
        <v>76</v>
      </c>
      <c r="CJ145" s="46">
        <v>139</v>
      </c>
      <c r="CK145" s="46">
        <v>0</v>
      </c>
    </row>
    <row r="146" spans="1:89" x14ac:dyDescent="0.25">
      <c r="A146" s="8">
        <v>17</v>
      </c>
      <c r="B146" s="8" t="s">
        <v>444</v>
      </c>
      <c r="C146" s="8" t="s">
        <v>275</v>
      </c>
      <c r="D146" s="8" t="s">
        <v>445</v>
      </c>
      <c r="E146" s="8" t="s">
        <v>422</v>
      </c>
      <c r="F146" s="8" t="s">
        <v>101</v>
      </c>
      <c r="G146" s="46">
        <v>16268415.619999999</v>
      </c>
      <c r="H146" s="46">
        <v>16270150.939999999</v>
      </c>
      <c r="I146" s="46">
        <v>15929428.709999999</v>
      </c>
      <c r="J146" s="46">
        <v>79443.240000000005</v>
      </c>
      <c r="K146" s="46">
        <v>871186.53</v>
      </c>
      <c r="L146" s="46">
        <v>5025896.8099999996</v>
      </c>
      <c r="M146" s="46">
        <v>0</v>
      </c>
      <c r="N146" s="46">
        <v>1065.69</v>
      </c>
      <c r="O146" s="46">
        <v>0</v>
      </c>
      <c r="P146" s="46">
        <v>1786383.41</v>
      </c>
      <c r="Q146" s="46">
        <v>0</v>
      </c>
      <c r="R146" s="46">
        <v>0.21</v>
      </c>
      <c r="S146" s="46">
        <v>4033513.06</v>
      </c>
      <c r="T146" s="46">
        <v>2160566.81</v>
      </c>
      <c r="U146" s="46">
        <v>0</v>
      </c>
      <c r="V146" s="46">
        <v>0</v>
      </c>
      <c r="W146" s="46">
        <v>15491304.060000001</v>
      </c>
      <c r="X146" s="46">
        <v>185917.39</v>
      </c>
      <c r="Y146" s="46">
        <v>15677221.449999999</v>
      </c>
      <c r="Z146" s="7">
        <v>7.9937756061553955E-2</v>
      </c>
      <c r="AA146" s="7">
        <v>9.9000000000000005E-2</v>
      </c>
      <c r="AB146" s="46">
        <v>1534314.2</v>
      </c>
      <c r="AC146" s="46">
        <v>0</v>
      </c>
      <c r="AD146" s="46">
        <v>0</v>
      </c>
      <c r="AE146" s="46">
        <v>1735.32</v>
      </c>
      <c r="AF146" s="46">
        <v>388.05</v>
      </c>
      <c r="AG146" s="46">
        <f t="shared" si="6"/>
        <v>2123.37</v>
      </c>
      <c r="AH146" s="46">
        <v>602756.15</v>
      </c>
      <c r="AI146" s="46">
        <v>50845.11</v>
      </c>
      <c r="AJ146" s="46">
        <v>106991.41</v>
      </c>
      <c r="AK146" s="46">
        <v>0</v>
      </c>
      <c r="AL146" s="46">
        <v>135696.71</v>
      </c>
      <c r="AM146" s="46">
        <v>10702.98</v>
      </c>
      <c r="AN146" s="46">
        <v>67646.429999999993</v>
      </c>
      <c r="AO146" s="46">
        <v>7000</v>
      </c>
      <c r="AP146" s="46">
        <v>96071.78</v>
      </c>
      <c r="AQ146" s="46">
        <v>0</v>
      </c>
      <c r="AR146" s="46">
        <v>80582.67</v>
      </c>
      <c r="AS146" s="46">
        <v>8093.09</v>
      </c>
      <c r="AT146" s="46">
        <v>0</v>
      </c>
      <c r="AU146" s="46">
        <v>576</v>
      </c>
      <c r="AV146" s="46">
        <v>19556.28</v>
      </c>
      <c r="AW146" s="46">
        <v>0</v>
      </c>
      <c r="AX146" s="46">
        <v>1274154.3</v>
      </c>
      <c r="AY146" s="25">
        <f t="shared" si="7"/>
        <v>0</v>
      </c>
      <c r="AZ146" s="46">
        <v>0</v>
      </c>
      <c r="BA146" s="46">
        <v>190217</v>
      </c>
      <c r="BB146" s="46">
        <v>0</v>
      </c>
      <c r="BC146" s="46">
        <v>281807.51</v>
      </c>
      <c r="BD146" s="46">
        <v>0</v>
      </c>
      <c r="BE146" s="46">
        <v>0</v>
      </c>
      <c r="BF146" s="46">
        <v>0</v>
      </c>
      <c r="BG146" s="26">
        <f t="shared" si="8"/>
        <v>0</v>
      </c>
      <c r="BH146" s="46">
        <v>0</v>
      </c>
      <c r="BI146" s="46">
        <v>2449</v>
      </c>
      <c r="BJ146" s="46">
        <v>1765</v>
      </c>
      <c r="BK146" s="46">
        <v>20</v>
      </c>
      <c r="BL146" s="46">
        <v>0</v>
      </c>
      <c r="BM146" s="46">
        <v>-79</v>
      </c>
      <c r="BN146" s="46">
        <v>-96</v>
      </c>
      <c r="BO146" s="46">
        <v>-466</v>
      </c>
      <c r="BP146" s="46">
        <v>-133</v>
      </c>
      <c r="BQ146" s="46">
        <v>0</v>
      </c>
      <c r="BR146" s="46">
        <v>0</v>
      </c>
      <c r="BS146" s="46">
        <v>-417</v>
      </c>
      <c r="BT146" s="46">
        <v>-6</v>
      </c>
      <c r="BU146" s="46">
        <v>3037</v>
      </c>
      <c r="BV146" s="46">
        <v>10</v>
      </c>
      <c r="BW146" s="46">
        <v>51</v>
      </c>
      <c r="BX146" s="46">
        <v>37</v>
      </c>
      <c r="BY146" s="46">
        <v>321</v>
      </c>
      <c r="BZ146" s="46">
        <v>18</v>
      </c>
      <c r="CA146" s="46">
        <v>0</v>
      </c>
      <c r="CB146" s="46">
        <v>1</v>
      </c>
      <c r="CC146" s="46">
        <v>2</v>
      </c>
      <c r="CD146" s="46">
        <v>29</v>
      </c>
      <c r="CE146" s="46">
        <v>64</v>
      </c>
      <c r="CF146" s="46">
        <v>0</v>
      </c>
      <c r="CG146" s="46">
        <v>3</v>
      </c>
      <c r="CH146" s="46">
        <v>1</v>
      </c>
      <c r="CI146" s="46">
        <v>20</v>
      </c>
      <c r="CJ146" s="46">
        <v>107</v>
      </c>
      <c r="CK146" s="46">
        <v>1</v>
      </c>
    </row>
    <row r="147" spans="1:89" x14ac:dyDescent="0.25">
      <c r="A147" s="8">
        <v>17</v>
      </c>
      <c r="B147" s="8" t="s">
        <v>446</v>
      </c>
      <c r="C147" s="8" t="s">
        <v>447</v>
      </c>
      <c r="D147" s="8" t="s">
        <v>448</v>
      </c>
      <c r="E147" s="8" t="s">
        <v>422</v>
      </c>
      <c r="F147" s="8" t="s">
        <v>101</v>
      </c>
      <c r="G147" s="46">
        <v>33512061.100000001</v>
      </c>
      <c r="H147" s="46">
        <v>33521866.039999999</v>
      </c>
      <c r="I147" s="46">
        <v>32944376.080000002</v>
      </c>
      <c r="J147" s="46">
        <v>0</v>
      </c>
      <c r="K147" s="46">
        <v>959576.87</v>
      </c>
      <c r="L147" s="46">
        <v>12495627.199999999</v>
      </c>
      <c r="M147" s="46">
        <v>0</v>
      </c>
      <c r="N147" s="46">
        <v>0</v>
      </c>
      <c r="O147" s="46">
        <v>0</v>
      </c>
      <c r="P147" s="46">
        <v>3491746.03</v>
      </c>
      <c r="Q147" s="46">
        <v>0</v>
      </c>
      <c r="R147" s="46">
        <v>0</v>
      </c>
      <c r="S147" s="46">
        <v>3477745.72</v>
      </c>
      <c r="T147" s="46">
        <v>8395755.8499999996</v>
      </c>
      <c r="U147" s="46">
        <v>0</v>
      </c>
      <c r="V147" s="46">
        <v>0</v>
      </c>
      <c r="W147" s="46">
        <v>31757810.140000001</v>
      </c>
      <c r="X147" s="46">
        <v>9804.94</v>
      </c>
      <c r="Y147" s="46">
        <v>31767615.079999998</v>
      </c>
      <c r="Z147" s="7">
        <v>0.1080721914768219</v>
      </c>
      <c r="AA147" s="7">
        <v>9.2499999999999999E-2</v>
      </c>
      <c r="AB147" s="46">
        <v>2937347.97</v>
      </c>
      <c r="AC147" s="46">
        <v>0</v>
      </c>
      <c r="AD147" s="46">
        <v>0</v>
      </c>
      <c r="AE147" s="46">
        <v>9804.94</v>
      </c>
      <c r="AF147" s="46">
        <v>0</v>
      </c>
      <c r="AG147" s="46">
        <f t="shared" si="6"/>
        <v>9804.94</v>
      </c>
      <c r="AH147" s="46">
        <v>1525722.52</v>
      </c>
      <c r="AI147" s="46">
        <v>123159.09</v>
      </c>
      <c r="AJ147" s="46">
        <v>332694.59999999998</v>
      </c>
      <c r="AK147" s="46">
        <v>0</v>
      </c>
      <c r="AL147" s="46">
        <v>332426.33</v>
      </c>
      <c r="AM147" s="46">
        <v>0</v>
      </c>
      <c r="AN147" s="46">
        <v>80094.570000000007</v>
      </c>
      <c r="AO147" s="46">
        <v>10300</v>
      </c>
      <c r="AP147" s="46">
        <v>20025.03</v>
      </c>
      <c r="AQ147" s="46">
        <v>0</v>
      </c>
      <c r="AR147" s="46">
        <v>105410.11</v>
      </c>
      <c r="AS147" s="46">
        <v>9929.07</v>
      </c>
      <c r="AT147" s="46">
        <v>0</v>
      </c>
      <c r="AU147" s="46">
        <v>52544.06</v>
      </c>
      <c r="AV147" s="46">
        <v>14923.41</v>
      </c>
      <c r="AW147" s="46">
        <v>0</v>
      </c>
      <c r="AX147" s="46">
        <v>2708871.51</v>
      </c>
      <c r="AY147" s="25">
        <f t="shared" si="7"/>
        <v>0</v>
      </c>
      <c r="AZ147" s="46">
        <v>0</v>
      </c>
      <c r="BA147" s="46">
        <v>190217</v>
      </c>
      <c r="BB147" s="46">
        <v>0</v>
      </c>
      <c r="BC147" s="46">
        <v>615568.5</v>
      </c>
      <c r="BD147" s="46">
        <v>0</v>
      </c>
      <c r="BE147" s="46">
        <v>0</v>
      </c>
      <c r="BF147" s="46">
        <v>0</v>
      </c>
      <c r="BG147" s="26">
        <f t="shared" si="8"/>
        <v>0</v>
      </c>
      <c r="BH147" s="46">
        <v>0</v>
      </c>
      <c r="BI147" s="46">
        <v>6769</v>
      </c>
      <c r="BJ147" s="46">
        <v>4093</v>
      </c>
      <c r="BK147" s="46">
        <v>14</v>
      </c>
      <c r="BL147" s="46">
        <v>1</v>
      </c>
      <c r="BM147" s="46">
        <v>-97</v>
      </c>
      <c r="BN147" s="46">
        <v>-75</v>
      </c>
      <c r="BO147" s="46">
        <v>-671</v>
      </c>
      <c r="BP147" s="46">
        <v>-487</v>
      </c>
      <c r="BQ147" s="46">
        <v>3</v>
      </c>
      <c r="BR147" s="46">
        <v>388</v>
      </c>
      <c r="BS147" s="46">
        <v>-1191</v>
      </c>
      <c r="BT147" s="46">
        <v>-16</v>
      </c>
      <c r="BU147" s="46">
        <v>8731</v>
      </c>
      <c r="BV147" s="46">
        <v>63</v>
      </c>
      <c r="BW147" s="46">
        <v>85</v>
      </c>
      <c r="BX147" s="46">
        <v>3</v>
      </c>
      <c r="BY147" s="46">
        <v>461</v>
      </c>
      <c r="BZ147" s="46">
        <v>184</v>
      </c>
      <c r="CA147" s="46">
        <v>3</v>
      </c>
      <c r="CB147" s="46">
        <v>0</v>
      </c>
      <c r="CC147" s="46">
        <v>1</v>
      </c>
      <c r="CD147" s="46">
        <v>11</v>
      </c>
      <c r="CE147" s="46">
        <v>47</v>
      </c>
      <c r="CF147" s="46">
        <v>0</v>
      </c>
      <c r="CG147" s="46">
        <v>0</v>
      </c>
      <c r="CH147" s="46">
        <v>3</v>
      </c>
      <c r="CI147" s="46">
        <v>34</v>
      </c>
      <c r="CJ147" s="46">
        <v>270</v>
      </c>
      <c r="CK147" s="46">
        <v>4</v>
      </c>
    </row>
    <row r="148" spans="1:89" x14ac:dyDescent="0.25">
      <c r="A148" s="8">
        <v>17</v>
      </c>
      <c r="B148" s="8" t="s">
        <v>449</v>
      </c>
      <c r="C148" s="8" t="s">
        <v>450</v>
      </c>
      <c r="D148" s="8" t="s">
        <v>451</v>
      </c>
      <c r="E148" s="8" t="s">
        <v>422</v>
      </c>
      <c r="F148" s="8" t="s">
        <v>105</v>
      </c>
      <c r="G148" s="46">
        <v>8560039.2400000002</v>
      </c>
      <c r="H148" s="46">
        <v>8560039.2400000002</v>
      </c>
      <c r="I148" s="46">
        <v>8396078.5199999996</v>
      </c>
      <c r="J148" s="46">
        <v>2586982.25</v>
      </c>
      <c r="K148" s="46">
        <v>290802.46999999997</v>
      </c>
      <c r="L148" s="46">
        <v>2017002.56</v>
      </c>
      <c r="M148" s="46">
        <v>0</v>
      </c>
      <c r="N148" s="46">
        <v>0</v>
      </c>
      <c r="O148" s="46">
        <v>0</v>
      </c>
      <c r="P148" s="46">
        <v>581982.09</v>
      </c>
      <c r="Q148" s="46">
        <v>0</v>
      </c>
      <c r="R148" s="46">
        <v>0</v>
      </c>
      <c r="S148" s="46">
        <v>1796527.8</v>
      </c>
      <c r="T148" s="46">
        <v>442914.13</v>
      </c>
      <c r="U148" s="46">
        <v>1779.78</v>
      </c>
      <c r="V148" s="46">
        <v>0</v>
      </c>
      <c r="W148" s="46">
        <v>8547836.7699999996</v>
      </c>
      <c r="X148" s="46">
        <v>9382.0499999999993</v>
      </c>
      <c r="Y148" s="46">
        <v>8557218.8200000003</v>
      </c>
      <c r="Z148" s="7">
        <v>2.083982527256012E-2</v>
      </c>
      <c r="AA148" s="7">
        <v>9.5000000000000001E-2</v>
      </c>
      <c r="AB148" s="46">
        <v>812177.56</v>
      </c>
      <c r="AC148" s="46">
        <v>0</v>
      </c>
      <c r="AD148" s="46">
        <v>0</v>
      </c>
      <c r="AE148" s="46">
        <v>0</v>
      </c>
      <c r="AF148" s="46">
        <v>0</v>
      </c>
      <c r="AG148" s="46">
        <f t="shared" si="6"/>
        <v>0</v>
      </c>
      <c r="AH148" s="46">
        <v>293895.95</v>
      </c>
      <c r="AI148" s="46">
        <v>25052.400000000001</v>
      </c>
      <c r="AJ148" s="46">
        <v>56776.53</v>
      </c>
      <c r="AK148" s="46">
        <v>0</v>
      </c>
      <c r="AL148" s="46">
        <v>82896.429999999993</v>
      </c>
      <c r="AM148" s="46">
        <v>28044.65</v>
      </c>
      <c r="AN148" s="46">
        <v>29608.43</v>
      </c>
      <c r="AO148" s="46">
        <v>7500</v>
      </c>
      <c r="AP148" s="46">
        <v>3599.65</v>
      </c>
      <c r="AQ148" s="46">
        <v>3382.83</v>
      </c>
      <c r="AR148" s="46">
        <v>30007.58</v>
      </c>
      <c r="AS148" s="46">
        <v>6254.89</v>
      </c>
      <c r="AT148" s="46">
        <v>6000</v>
      </c>
      <c r="AU148" s="46">
        <v>3856.08</v>
      </c>
      <c r="AV148" s="46">
        <v>0</v>
      </c>
      <c r="AW148" s="46">
        <v>0</v>
      </c>
      <c r="AX148" s="46">
        <v>629363.61</v>
      </c>
      <c r="AY148" s="25">
        <f t="shared" si="7"/>
        <v>0</v>
      </c>
      <c r="AZ148" s="46">
        <v>0</v>
      </c>
      <c r="BA148" s="46">
        <v>190217</v>
      </c>
      <c r="BB148" s="46">
        <v>0</v>
      </c>
      <c r="BC148" s="46">
        <v>152939.76</v>
      </c>
      <c r="BD148" s="46">
        <v>0</v>
      </c>
      <c r="BE148" s="46">
        <v>0</v>
      </c>
      <c r="BF148" s="46">
        <v>0</v>
      </c>
      <c r="BG148" s="26">
        <f t="shared" si="8"/>
        <v>0</v>
      </c>
      <c r="BH148" s="46">
        <v>0</v>
      </c>
      <c r="BI148" s="46">
        <v>652</v>
      </c>
      <c r="BJ148" s="46">
        <v>71</v>
      </c>
      <c r="BK148" s="46">
        <v>0</v>
      </c>
      <c r="BL148" s="46">
        <v>2</v>
      </c>
      <c r="BM148" s="46">
        <v>-25</v>
      </c>
      <c r="BN148" s="46">
        <v>-61</v>
      </c>
      <c r="BO148" s="46">
        <v>-121</v>
      </c>
      <c r="BP148" s="46">
        <v>-161</v>
      </c>
      <c r="BQ148" s="46">
        <v>0</v>
      </c>
      <c r="BR148" s="46">
        <v>0</v>
      </c>
      <c r="BS148" s="46">
        <v>-153</v>
      </c>
      <c r="BT148" s="46">
        <v>-1</v>
      </c>
      <c r="BU148" s="46">
        <v>203</v>
      </c>
      <c r="BV148" s="46">
        <v>1</v>
      </c>
      <c r="BW148" s="46">
        <v>27</v>
      </c>
      <c r="BX148" s="46">
        <v>12</v>
      </c>
      <c r="BY148" s="46">
        <v>71</v>
      </c>
      <c r="BZ148" s="46">
        <v>24</v>
      </c>
      <c r="CA148" s="46">
        <v>2</v>
      </c>
      <c r="CB148" s="46">
        <v>1</v>
      </c>
      <c r="CC148" s="46">
        <v>2</v>
      </c>
      <c r="CD148" s="46">
        <v>7</v>
      </c>
      <c r="CE148" s="46">
        <v>41</v>
      </c>
      <c r="CF148" s="46">
        <v>0</v>
      </c>
      <c r="CG148" s="46">
        <v>2</v>
      </c>
      <c r="CH148" s="46">
        <v>2</v>
      </c>
      <c r="CI148" s="46">
        <v>21</v>
      </c>
      <c r="CJ148" s="46">
        <v>110</v>
      </c>
      <c r="CK148" s="46">
        <v>3</v>
      </c>
    </row>
    <row r="149" spans="1:89" x14ac:dyDescent="0.25">
      <c r="A149" s="8">
        <v>17</v>
      </c>
      <c r="B149" s="8" t="s">
        <v>452</v>
      </c>
      <c r="C149" s="8" t="s">
        <v>360</v>
      </c>
      <c r="D149" s="8" t="s">
        <v>453</v>
      </c>
      <c r="E149" s="8" t="s">
        <v>422</v>
      </c>
      <c r="F149" s="8" t="s">
        <v>105</v>
      </c>
      <c r="G149" s="46">
        <v>15137250.630000001</v>
      </c>
      <c r="H149" s="46">
        <v>15141203.18</v>
      </c>
      <c r="I149" s="46">
        <v>14627492.620000001</v>
      </c>
      <c r="J149" s="46">
        <v>5181343.51</v>
      </c>
      <c r="K149" s="46">
        <v>382994.76</v>
      </c>
      <c r="L149" s="46">
        <v>3364511.18</v>
      </c>
      <c r="M149" s="46">
        <v>0</v>
      </c>
      <c r="N149" s="46">
        <v>0</v>
      </c>
      <c r="O149" s="46">
        <v>0</v>
      </c>
      <c r="P149" s="46">
        <v>848626.96</v>
      </c>
      <c r="Q149" s="46">
        <v>0</v>
      </c>
      <c r="R149" s="46">
        <v>0</v>
      </c>
      <c r="S149" s="46">
        <v>2286253.5299999998</v>
      </c>
      <c r="T149" s="46">
        <v>1128817.17</v>
      </c>
      <c r="U149" s="46">
        <v>40927.050000000003</v>
      </c>
      <c r="V149" s="46">
        <v>0</v>
      </c>
      <c r="W149" s="46">
        <v>14197587.619999999</v>
      </c>
      <c r="X149" s="46">
        <v>72333.73</v>
      </c>
      <c r="Y149" s="46">
        <v>14269921.35</v>
      </c>
      <c r="Z149" s="7">
        <v>6.2474492937326431E-2</v>
      </c>
      <c r="AA149" s="7">
        <v>7.0300000000000001E-2</v>
      </c>
      <c r="AB149" s="46">
        <v>997458.5</v>
      </c>
      <c r="AC149" s="46">
        <v>0</v>
      </c>
      <c r="AD149" s="46">
        <v>0</v>
      </c>
      <c r="AE149" s="46">
        <v>3952.48</v>
      </c>
      <c r="AF149" s="46">
        <v>503.19</v>
      </c>
      <c r="AG149" s="46">
        <f t="shared" si="6"/>
        <v>4455.67</v>
      </c>
      <c r="AH149" s="46">
        <v>413962.07</v>
      </c>
      <c r="AI149" s="46">
        <v>35101.03</v>
      </c>
      <c r="AJ149" s="46">
        <v>82763.7</v>
      </c>
      <c r="AK149" s="46">
        <v>0</v>
      </c>
      <c r="AL149" s="46">
        <v>113614.27</v>
      </c>
      <c r="AM149" s="46">
        <v>2700.61</v>
      </c>
      <c r="AN149" s="46">
        <v>37131.360000000001</v>
      </c>
      <c r="AO149" s="46">
        <v>7200</v>
      </c>
      <c r="AP149" s="46">
        <v>57460.7</v>
      </c>
      <c r="AQ149" s="46">
        <v>0</v>
      </c>
      <c r="AR149" s="46">
        <v>48700.65</v>
      </c>
      <c r="AS149" s="46">
        <v>4168.7299999999996</v>
      </c>
      <c r="AT149" s="46">
        <v>0</v>
      </c>
      <c r="AU149" s="46">
        <v>950.03</v>
      </c>
      <c r="AV149" s="46">
        <v>14278.48</v>
      </c>
      <c r="AW149" s="46">
        <v>0</v>
      </c>
      <c r="AX149" s="46">
        <v>870404.75</v>
      </c>
      <c r="AY149" s="25">
        <f t="shared" si="7"/>
        <v>0</v>
      </c>
      <c r="AZ149" s="46">
        <v>0</v>
      </c>
      <c r="BA149" s="46">
        <v>190217</v>
      </c>
      <c r="BB149" s="46">
        <v>0</v>
      </c>
      <c r="BC149" s="46">
        <v>183680.89</v>
      </c>
      <c r="BD149" s="46">
        <v>0</v>
      </c>
      <c r="BE149" s="46">
        <v>0</v>
      </c>
      <c r="BF149" s="46">
        <v>0</v>
      </c>
      <c r="BG149" s="26">
        <f t="shared" si="8"/>
        <v>0</v>
      </c>
      <c r="BH149" s="46">
        <v>0</v>
      </c>
      <c r="BI149" s="46">
        <v>1357</v>
      </c>
      <c r="BJ149" s="46">
        <v>1502</v>
      </c>
      <c r="BK149" s="46">
        <v>0</v>
      </c>
      <c r="BL149" s="46">
        <v>-2</v>
      </c>
      <c r="BM149" s="46">
        <v>-89</v>
      </c>
      <c r="BN149" s="46">
        <v>-85</v>
      </c>
      <c r="BO149" s="46">
        <v>-477</v>
      </c>
      <c r="BP149" s="46">
        <v>-201</v>
      </c>
      <c r="BQ149" s="46">
        <v>7</v>
      </c>
      <c r="BR149" s="46">
        <v>0</v>
      </c>
      <c r="BS149" s="46">
        <v>-196</v>
      </c>
      <c r="BT149" s="46">
        <v>0</v>
      </c>
      <c r="BU149" s="46">
        <v>1816</v>
      </c>
      <c r="BV149" s="46">
        <v>1</v>
      </c>
      <c r="BW149" s="46">
        <v>22</v>
      </c>
      <c r="BX149" s="46">
        <v>20</v>
      </c>
      <c r="BY149" s="46">
        <v>105</v>
      </c>
      <c r="BZ149" s="46">
        <v>46</v>
      </c>
      <c r="CA149" s="46">
        <v>1</v>
      </c>
      <c r="CB149" s="46">
        <v>0</v>
      </c>
      <c r="CC149" s="46">
        <v>2</v>
      </c>
      <c r="CD149" s="46">
        <v>31</v>
      </c>
      <c r="CE149" s="46">
        <v>52</v>
      </c>
      <c r="CF149" s="46">
        <v>0</v>
      </c>
      <c r="CG149" s="46">
        <v>1</v>
      </c>
      <c r="CH149" s="46">
        <v>3</v>
      </c>
      <c r="CI149" s="46">
        <v>41</v>
      </c>
      <c r="CJ149" s="46">
        <v>156</v>
      </c>
      <c r="CK149" s="46">
        <v>0</v>
      </c>
    </row>
    <row r="150" spans="1:89" x14ac:dyDescent="0.25">
      <c r="A150" s="8">
        <v>17</v>
      </c>
      <c r="B150" s="8" t="s">
        <v>454</v>
      </c>
      <c r="C150" s="8" t="s">
        <v>122</v>
      </c>
      <c r="D150" s="8" t="s">
        <v>455</v>
      </c>
      <c r="E150" s="8" t="s">
        <v>422</v>
      </c>
      <c r="F150" s="8" t="s">
        <v>105</v>
      </c>
      <c r="G150" s="46">
        <v>19900879.989999998</v>
      </c>
      <c r="H150" s="46">
        <v>19917596.120000001</v>
      </c>
      <c r="I150" s="46">
        <v>19166403.530000001</v>
      </c>
      <c r="J150" s="46">
        <v>6574343.6200000001</v>
      </c>
      <c r="K150" s="46">
        <v>689764.27</v>
      </c>
      <c r="L150" s="46">
        <v>4463802.03</v>
      </c>
      <c r="M150" s="46">
        <v>0</v>
      </c>
      <c r="N150" s="46">
        <v>0</v>
      </c>
      <c r="O150" s="46">
        <v>34159.199999999997</v>
      </c>
      <c r="P150" s="46">
        <v>1285138.02</v>
      </c>
      <c r="Q150" s="46">
        <v>0</v>
      </c>
      <c r="R150" s="46">
        <v>0</v>
      </c>
      <c r="S150" s="46">
        <v>2835094.13</v>
      </c>
      <c r="T150" s="46">
        <v>1214841.5</v>
      </c>
      <c r="U150" s="46">
        <v>23749.83</v>
      </c>
      <c r="V150" s="46">
        <v>0</v>
      </c>
      <c r="W150" s="46">
        <v>18760801.48</v>
      </c>
      <c r="X150" s="46">
        <v>75050.77</v>
      </c>
      <c r="Y150" s="46">
        <v>18835852.25</v>
      </c>
      <c r="Z150" s="7">
        <v>5.6581594049930573E-2</v>
      </c>
      <c r="AA150" s="7">
        <v>8.2500000000000004E-2</v>
      </c>
      <c r="AB150" s="46">
        <v>1548405.62</v>
      </c>
      <c r="AC150" s="46">
        <v>0</v>
      </c>
      <c r="AD150" s="46">
        <v>0</v>
      </c>
      <c r="AE150" s="46">
        <v>16716.13</v>
      </c>
      <c r="AF150" s="46">
        <v>602.9</v>
      </c>
      <c r="AG150" s="46">
        <f t="shared" si="6"/>
        <v>17319.030000000002</v>
      </c>
      <c r="AH150" s="46">
        <v>801737.17</v>
      </c>
      <c r="AI150" s="46">
        <v>66579.649999999994</v>
      </c>
      <c r="AJ150" s="46">
        <v>152985.18</v>
      </c>
      <c r="AK150" s="46">
        <v>0</v>
      </c>
      <c r="AL150" s="46">
        <v>112481.42</v>
      </c>
      <c r="AM150" s="46">
        <v>2358.67</v>
      </c>
      <c r="AN150" s="46">
        <v>51512.66</v>
      </c>
      <c r="AO150" s="46">
        <v>8200</v>
      </c>
      <c r="AP150" s="46">
        <v>8748.86</v>
      </c>
      <c r="AQ150" s="46">
        <v>0</v>
      </c>
      <c r="AR150" s="46">
        <v>67525.509999999995</v>
      </c>
      <c r="AS150" s="46">
        <v>19563.849999999999</v>
      </c>
      <c r="AT150" s="46">
        <v>0</v>
      </c>
      <c r="AU150" s="46">
        <v>27001.98</v>
      </c>
      <c r="AV150" s="46">
        <v>14994.26</v>
      </c>
      <c r="AW150" s="46">
        <v>0</v>
      </c>
      <c r="AX150" s="46">
        <v>1388525.92</v>
      </c>
      <c r="AY150" s="25">
        <f t="shared" si="7"/>
        <v>0</v>
      </c>
      <c r="AZ150" s="46">
        <v>0</v>
      </c>
      <c r="BA150" s="46">
        <v>190217</v>
      </c>
      <c r="BB150" s="46">
        <v>0</v>
      </c>
      <c r="BC150" s="46">
        <v>321838.55</v>
      </c>
      <c r="BD150" s="46">
        <v>0</v>
      </c>
      <c r="BE150" s="46">
        <v>0</v>
      </c>
      <c r="BF150" s="46">
        <v>0</v>
      </c>
      <c r="BG150" s="26">
        <f t="shared" si="8"/>
        <v>0</v>
      </c>
      <c r="BH150" s="46">
        <v>0</v>
      </c>
      <c r="BI150" s="46">
        <v>2101</v>
      </c>
      <c r="BJ150" s="46">
        <v>2126</v>
      </c>
      <c r="BK150" s="46">
        <v>0</v>
      </c>
      <c r="BL150" s="46">
        <v>20</v>
      </c>
      <c r="BM150" s="46">
        <v>-140</v>
      </c>
      <c r="BN150" s="46">
        <v>-108</v>
      </c>
      <c r="BO150" s="46">
        <v>-657</v>
      </c>
      <c r="BP150" s="46">
        <v>-346</v>
      </c>
      <c r="BQ150" s="46">
        <v>-5</v>
      </c>
      <c r="BR150" s="46">
        <v>0</v>
      </c>
      <c r="BS150" s="46">
        <v>-253</v>
      </c>
      <c r="BT150" s="46">
        <v>-1</v>
      </c>
      <c r="BU150" s="46">
        <v>2737</v>
      </c>
      <c r="BV150" s="46">
        <v>3</v>
      </c>
      <c r="BW150" s="46">
        <v>28</v>
      </c>
      <c r="BX150" s="46">
        <v>27</v>
      </c>
      <c r="BY150" s="46">
        <v>148</v>
      </c>
      <c r="BZ150" s="46">
        <v>45</v>
      </c>
      <c r="CA150" s="46">
        <v>0</v>
      </c>
      <c r="CB150" s="46">
        <v>11</v>
      </c>
      <c r="CC150" s="46">
        <v>6</v>
      </c>
      <c r="CD150" s="46">
        <v>23</v>
      </c>
      <c r="CE150" s="46">
        <v>53</v>
      </c>
      <c r="CF150" s="46">
        <v>0</v>
      </c>
      <c r="CG150" s="46">
        <v>61</v>
      </c>
      <c r="CH150" s="46">
        <v>12</v>
      </c>
      <c r="CI150" s="46">
        <v>59</v>
      </c>
      <c r="CJ150" s="46">
        <v>183</v>
      </c>
      <c r="CK150" s="46">
        <v>5</v>
      </c>
    </row>
    <row r="151" spans="1:89" x14ac:dyDescent="0.25">
      <c r="A151" s="8">
        <v>17</v>
      </c>
      <c r="B151" s="8" t="s">
        <v>456</v>
      </c>
      <c r="C151" s="8" t="s">
        <v>409</v>
      </c>
      <c r="D151" s="8" t="s">
        <v>457</v>
      </c>
      <c r="E151" s="8" t="s">
        <v>458</v>
      </c>
      <c r="F151" s="9"/>
      <c r="G151" s="46">
        <v>20838886.620000001</v>
      </c>
      <c r="H151" s="46">
        <v>20840957.719999999</v>
      </c>
      <c r="I151" s="46">
        <v>19850484.16</v>
      </c>
      <c r="J151" s="46">
        <v>23979.82</v>
      </c>
      <c r="K151" s="46">
        <v>943164.89</v>
      </c>
      <c r="L151" s="46">
        <v>2108742.09</v>
      </c>
      <c r="M151" s="46">
        <v>0</v>
      </c>
      <c r="N151" s="46">
        <v>26227.99</v>
      </c>
      <c r="O151" s="46">
        <v>0</v>
      </c>
      <c r="P151" s="46">
        <v>1968316.56</v>
      </c>
      <c r="Q151" s="46">
        <v>0</v>
      </c>
      <c r="R151" s="46">
        <v>2549.13</v>
      </c>
      <c r="S151" s="46">
        <v>4828433.88</v>
      </c>
      <c r="T151" s="46">
        <v>5326883.1399999997</v>
      </c>
      <c r="U151" s="46">
        <v>100309.58</v>
      </c>
      <c r="V151" s="46">
        <v>1930</v>
      </c>
      <c r="W151" s="46">
        <v>16898092.739999998</v>
      </c>
      <c r="X151" s="46">
        <v>182557.01</v>
      </c>
      <c r="Y151" s="46">
        <v>17080649.75</v>
      </c>
      <c r="Z151" s="7">
        <v>0.28117045760154724</v>
      </c>
      <c r="AA151" s="7">
        <v>0.1</v>
      </c>
      <c r="AB151" s="46">
        <v>1691631.02</v>
      </c>
      <c r="AC151" s="46">
        <v>1826.1</v>
      </c>
      <c r="AD151" s="46">
        <v>16434.849999999999</v>
      </c>
      <c r="AE151" s="46">
        <v>0</v>
      </c>
      <c r="AF151" s="46">
        <v>2371.62</v>
      </c>
      <c r="AG151" s="46">
        <f t="shared" si="6"/>
        <v>2371.62</v>
      </c>
      <c r="AH151" s="46">
        <v>867208.76</v>
      </c>
      <c r="AI151" s="46">
        <v>79918.240000000005</v>
      </c>
      <c r="AJ151" s="46">
        <v>175978.96</v>
      </c>
      <c r="AK151" s="46">
        <v>16402.97</v>
      </c>
      <c r="AL151" s="46">
        <v>165783.12</v>
      </c>
      <c r="AM151" s="46">
        <v>2975.13</v>
      </c>
      <c r="AN151" s="46">
        <v>47838.3</v>
      </c>
      <c r="AO151" s="46">
        <v>8600</v>
      </c>
      <c r="AP151" s="46">
        <v>41802.22</v>
      </c>
      <c r="AQ151" s="46">
        <v>0</v>
      </c>
      <c r="AR151" s="46">
        <v>68217.47</v>
      </c>
      <c r="AS151" s="46">
        <v>21009.1</v>
      </c>
      <c r="AT151" s="46">
        <v>0</v>
      </c>
      <c r="AU151" s="46">
        <v>8911.18</v>
      </c>
      <c r="AV151" s="46">
        <v>21078.07</v>
      </c>
      <c r="AW151" s="46">
        <v>0</v>
      </c>
      <c r="AX151" s="46">
        <v>1694412.2</v>
      </c>
      <c r="AY151" s="25">
        <f t="shared" si="7"/>
        <v>0</v>
      </c>
      <c r="AZ151" s="46">
        <v>199</v>
      </c>
      <c r="BA151" s="46">
        <v>190217</v>
      </c>
      <c r="BB151" s="46">
        <v>0</v>
      </c>
      <c r="BC151" s="46">
        <v>303648.15999999997</v>
      </c>
      <c r="BD151" s="46">
        <v>0</v>
      </c>
      <c r="BE151" s="46">
        <v>0</v>
      </c>
      <c r="BF151" s="46">
        <v>0</v>
      </c>
      <c r="BG151" s="26">
        <f t="shared" si="8"/>
        <v>0</v>
      </c>
      <c r="BH151" s="46">
        <v>0</v>
      </c>
      <c r="BI151" s="46">
        <v>4094</v>
      </c>
      <c r="BJ151" s="46">
        <v>3279</v>
      </c>
      <c r="BK151" s="46">
        <v>26</v>
      </c>
      <c r="BL151" s="46">
        <v>-9</v>
      </c>
      <c r="BM151" s="46">
        <v>-167</v>
      </c>
      <c r="BN151" s="46">
        <v>-245</v>
      </c>
      <c r="BO151" s="46">
        <v>-660</v>
      </c>
      <c r="BP151" s="46">
        <v>-751</v>
      </c>
      <c r="BQ151" s="46">
        <v>33</v>
      </c>
      <c r="BR151" s="46">
        <v>-19</v>
      </c>
      <c r="BS151" s="46">
        <v>-412</v>
      </c>
      <c r="BT151" s="46">
        <v>-3</v>
      </c>
      <c r="BU151" s="46">
        <v>5166</v>
      </c>
      <c r="BV151" s="46">
        <v>23</v>
      </c>
      <c r="BW151" s="46">
        <v>107</v>
      </c>
      <c r="BX151" s="46">
        <v>28</v>
      </c>
      <c r="BY151" s="46">
        <v>176</v>
      </c>
      <c r="BZ151" s="46">
        <v>101</v>
      </c>
      <c r="CA151" s="46">
        <v>0</v>
      </c>
      <c r="CB151" s="46">
        <v>37</v>
      </c>
      <c r="CC151" s="46">
        <v>12</v>
      </c>
      <c r="CD151" s="46">
        <v>22</v>
      </c>
      <c r="CE151" s="46">
        <v>174</v>
      </c>
      <c r="CF151" s="46">
        <v>0</v>
      </c>
      <c r="CG151" s="46">
        <v>141</v>
      </c>
      <c r="CH151" s="46">
        <v>7</v>
      </c>
      <c r="CI151" s="46">
        <v>57</v>
      </c>
      <c r="CJ151" s="46">
        <v>546</v>
      </c>
      <c r="CK151" s="46">
        <v>0</v>
      </c>
    </row>
    <row r="152" spans="1:89" x14ac:dyDescent="0.25">
      <c r="A152" s="8">
        <v>17</v>
      </c>
      <c r="B152" s="8" t="s">
        <v>459</v>
      </c>
      <c r="C152" s="8" t="s">
        <v>94</v>
      </c>
      <c r="D152" s="8" t="s">
        <v>455</v>
      </c>
      <c r="E152" s="8" t="s">
        <v>422</v>
      </c>
      <c r="F152" s="8" t="s">
        <v>105</v>
      </c>
      <c r="G152" s="46">
        <v>19543929.010000002</v>
      </c>
      <c r="H152" s="46">
        <v>19549855.620000001</v>
      </c>
      <c r="I152" s="46">
        <v>18997109.59</v>
      </c>
      <c r="J152" s="46">
        <v>6986318.7000000002</v>
      </c>
      <c r="K152" s="46">
        <v>503255.96</v>
      </c>
      <c r="L152" s="46">
        <v>4486865.84</v>
      </c>
      <c r="M152" s="46">
        <v>0</v>
      </c>
      <c r="N152" s="46">
        <v>0</v>
      </c>
      <c r="O152" s="46">
        <v>0</v>
      </c>
      <c r="P152" s="46">
        <v>1141953.42</v>
      </c>
      <c r="Q152" s="46">
        <v>0</v>
      </c>
      <c r="R152" s="46">
        <v>0</v>
      </c>
      <c r="S152" s="46">
        <v>2264309.06</v>
      </c>
      <c r="T152" s="46">
        <v>1495358.24</v>
      </c>
      <c r="U152" s="46">
        <v>20205.05</v>
      </c>
      <c r="V152" s="46">
        <v>0</v>
      </c>
      <c r="W152" s="46">
        <v>18484584.609999999</v>
      </c>
      <c r="X152" s="46">
        <v>56750.59</v>
      </c>
      <c r="Y152" s="46">
        <v>18541335.199999999</v>
      </c>
      <c r="Z152" s="7">
        <v>5.8128710836172104E-2</v>
      </c>
      <c r="AA152" s="7">
        <v>8.5800000000000001E-2</v>
      </c>
      <c r="AB152" s="46">
        <v>1586136.16</v>
      </c>
      <c r="AC152" s="46">
        <v>0</v>
      </c>
      <c r="AD152" s="46">
        <v>0</v>
      </c>
      <c r="AE152" s="46">
        <v>5924.06</v>
      </c>
      <c r="AF152" s="46">
        <v>469.28</v>
      </c>
      <c r="AG152" s="46">
        <f t="shared" si="6"/>
        <v>6393.34</v>
      </c>
      <c r="AH152" s="46">
        <v>817540.76</v>
      </c>
      <c r="AI152" s="46">
        <v>63809.27</v>
      </c>
      <c r="AJ152" s="46">
        <v>112140.34</v>
      </c>
      <c r="AK152" s="46">
        <v>10874.48</v>
      </c>
      <c r="AL152" s="46">
        <v>133202.31</v>
      </c>
      <c r="AM152" s="46">
        <v>1929.11</v>
      </c>
      <c r="AN152" s="46">
        <v>43421.25</v>
      </c>
      <c r="AO152" s="46">
        <v>8200</v>
      </c>
      <c r="AP152" s="46">
        <v>6729.6</v>
      </c>
      <c r="AQ152" s="46">
        <v>0</v>
      </c>
      <c r="AR152" s="59">
        <f xml:space="preserve"> 26344.37+23999.88+27045.97</f>
        <v>77390.22</v>
      </c>
      <c r="AS152" s="46">
        <v>10753.14</v>
      </c>
      <c r="AT152" s="46">
        <v>0</v>
      </c>
      <c r="AU152" s="46">
        <v>9933.36</v>
      </c>
      <c r="AV152" s="46">
        <v>47778.94</v>
      </c>
      <c r="AW152" s="46">
        <v>0</v>
      </c>
      <c r="AX152" s="46">
        <v>1401059.77</v>
      </c>
      <c r="AY152" s="25">
        <f t="shared" si="7"/>
        <v>0</v>
      </c>
      <c r="AZ152" s="46">
        <v>1100</v>
      </c>
      <c r="BA152" s="46">
        <v>190217</v>
      </c>
      <c r="BB152" s="46">
        <v>0</v>
      </c>
      <c r="BC152" s="46">
        <v>287071.25</v>
      </c>
      <c r="BD152" s="46">
        <v>0</v>
      </c>
      <c r="BE152" s="46">
        <v>0</v>
      </c>
      <c r="BF152" s="46">
        <v>0</v>
      </c>
      <c r="BG152" s="26">
        <f t="shared" si="8"/>
        <v>0</v>
      </c>
      <c r="BH152" s="46">
        <v>0</v>
      </c>
      <c r="BI152" s="46">
        <v>2110</v>
      </c>
      <c r="BJ152" s="46">
        <v>2142</v>
      </c>
      <c r="BK152" s="46">
        <v>0</v>
      </c>
      <c r="BL152" s="46">
        <v>-1</v>
      </c>
      <c r="BM152" s="46">
        <v>-135</v>
      </c>
      <c r="BN152" s="46">
        <v>-105</v>
      </c>
      <c r="BO152" s="46">
        <v>-683</v>
      </c>
      <c r="BP152" s="46">
        <v>-293</v>
      </c>
      <c r="BQ152" s="46">
        <v>0</v>
      </c>
      <c r="BR152" s="46">
        <v>0</v>
      </c>
      <c r="BS152" s="46">
        <v>-231</v>
      </c>
      <c r="BT152" s="46">
        <v>-3</v>
      </c>
      <c r="BU152" s="46">
        <v>2801</v>
      </c>
      <c r="BV152" s="46">
        <v>0</v>
      </c>
      <c r="BW152" s="46">
        <v>24</v>
      </c>
      <c r="BX152" s="46">
        <v>23</v>
      </c>
      <c r="BY152" s="46">
        <v>158</v>
      </c>
      <c r="BZ152" s="46">
        <v>26</v>
      </c>
      <c r="CA152" s="46">
        <v>0</v>
      </c>
      <c r="CB152" s="46">
        <v>15</v>
      </c>
      <c r="CC152" s="46">
        <v>6</v>
      </c>
      <c r="CD152" s="46">
        <v>32</v>
      </c>
      <c r="CE152" s="46">
        <v>52</v>
      </c>
      <c r="CF152" s="46">
        <v>0</v>
      </c>
      <c r="CG152" s="46">
        <v>56</v>
      </c>
      <c r="CH152" s="46">
        <v>8</v>
      </c>
      <c r="CI152" s="46">
        <v>52</v>
      </c>
      <c r="CJ152" s="46">
        <v>177</v>
      </c>
      <c r="CK152" s="46">
        <v>0</v>
      </c>
    </row>
    <row r="153" spans="1:89" x14ac:dyDescent="0.25">
      <c r="A153" s="8">
        <v>17</v>
      </c>
      <c r="B153" s="9" t="s">
        <v>371</v>
      </c>
      <c r="C153" s="9" t="s">
        <v>108</v>
      </c>
      <c r="D153" s="9" t="s">
        <v>451</v>
      </c>
      <c r="E153" s="9" t="s">
        <v>422</v>
      </c>
      <c r="F153" s="9" t="s">
        <v>105</v>
      </c>
      <c r="G153" s="46">
        <v>14108810.09</v>
      </c>
      <c r="H153" s="46">
        <v>14108810.09</v>
      </c>
      <c r="I153" s="46">
        <v>13691871.360000001</v>
      </c>
      <c r="J153" s="46">
        <v>4958690.8899999997</v>
      </c>
      <c r="K153" s="46">
        <v>377029.22</v>
      </c>
      <c r="L153" s="46">
        <v>3028309.1</v>
      </c>
      <c r="M153" s="46">
        <v>0.03</v>
      </c>
      <c r="N153" s="46">
        <v>0.02</v>
      </c>
      <c r="O153" s="46">
        <v>3017.05</v>
      </c>
      <c r="P153" s="46">
        <v>562257.1</v>
      </c>
      <c r="Q153" s="46">
        <v>0</v>
      </c>
      <c r="R153" s="46">
        <v>0</v>
      </c>
      <c r="S153" s="46">
        <v>1765942.37</v>
      </c>
      <c r="T153" s="46">
        <v>1032894.92</v>
      </c>
      <c r="U153" s="46">
        <v>0</v>
      </c>
      <c r="V153" s="46">
        <v>0</v>
      </c>
      <c r="W153" s="46">
        <v>12934900.01</v>
      </c>
      <c r="X153" s="46">
        <v>27567.75</v>
      </c>
      <c r="Y153" s="46">
        <v>12962467.76</v>
      </c>
      <c r="Z153" s="7">
        <v>7.3626920580863953E-2</v>
      </c>
      <c r="AA153" s="7">
        <v>9.3299999999999994E-2</v>
      </c>
      <c r="AB153" s="46">
        <v>1206624.3600000001</v>
      </c>
      <c r="AC153" s="46">
        <v>0</v>
      </c>
      <c r="AD153" s="46">
        <v>0</v>
      </c>
      <c r="AE153" s="46">
        <v>0</v>
      </c>
      <c r="AF153" s="46">
        <v>0</v>
      </c>
      <c r="AG153" s="46">
        <f t="shared" si="6"/>
        <v>0</v>
      </c>
      <c r="AH153" s="46">
        <v>446314.83</v>
      </c>
      <c r="AI153" s="46">
        <v>40818.82</v>
      </c>
      <c r="AJ153" s="46">
        <v>91241.02</v>
      </c>
      <c r="AK153" s="46">
        <v>0</v>
      </c>
      <c r="AL153" s="46">
        <v>68691.34</v>
      </c>
      <c r="AM153" s="46">
        <v>4701.24</v>
      </c>
      <c r="AN153" s="46">
        <v>67439.570000000007</v>
      </c>
      <c r="AO153" s="46">
        <v>7500</v>
      </c>
      <c r="AP153" s="46">
        <v>5783.53</v>
      </c>
      <c r="AQ153" s="46">
        <v>8306.02</v>
      </c>
      <c r="AR153" s="46">
        <v>65105.79</v>
      </c>
      <c r="AS153" s="46">
        <v>8765.85</v>
      </c>
      <c r="AT153" s="46">
        <v>0</v>
      </c>
      <c r="AU153" s="46">
        <v>633.65</v>
      </c>
      <c r="AV153" s="46">
        <v>39500.67</v>
      </c>
      <c r="AW153" s="46">
        <v>0</v>
      </c>
      <c r="AX153" s="46">
        <v>929458.72</v>
      </c>
      <c r="AY153" s="25">
        <f t="shared" si="7"/>
        <v>0</v>
      </c>
      <c r="AZ153" s="46">
        <v>0</v>
      </c>
      <c r="BA153" s="46">
        <v>190217</v>
      </c>
      <c r="BB153" s="46">
        <v>0</v>
      </c>
      <c r="BC153" s="46">
        <v>219298.45</v>
      </c>
      <c r="BD153" s="46">
        <v>0</v>
      </c>
      <c r="BE153" s="46">
        <v>0</v>
      </c>
      <c r="BF153" s="46">
        <v>0</v>
      </c>
      <c r="BG153" s="26">
        <f t="shared" si="8"/>
        <v>0</v>
      </c>
      <c r="BH153" s="46">
        <v>0</v>
      </c>
      <c r="BI153" s="46">
        <v>990</v>
      </c>
      <c r="BJ153" s="46">
        <v>1563</v>
      </c>
      <c r="BK153" s="46">
        <v>0</v>
      </c>
      <c r="BL153" s="46">
        <v>0</v>
      </c>
      <c r="BM153" s="46">
        <v>-64</v>
      </c>
      <c r="BN153" s="46">
        <v>-46</v>
      </c>
      <c r="BO153" s="46">
        <v>-395</v>
      </c>
      <c r="BP153" s="46">
        <v>-182</v>
      </c>
      <c r="BQ153" s="46">
        <v>3</v>
      </c>
      <c r="BR153" s="46">
        <v>37</v>
      </c>
      <c r="BS153" s="46">
        <v>-98</v>
      </c>
      <c r="BT153" s="46">
        <v>-1</v>
      </c>
      <c r="BU153" s="46">
        <v>1807</v>
      </c>
      <c r="BV153" s="46">
        <v>1</v>
      </c>
      <c r="BW153" s="46">
        <v>26</v>
      </c>
      <c r="BX153" s="46">
        <v>7</v>
      </c>
      <c r="BY153" s="46">
        <v>67</v>
      </c>
      <c r="BZ153" s="46">
        <v>17</v>
      </c>
      <c r="CA153" s="46">
        <v>1</v>
      </c>
      <c r="CB153" s="46">
        <v>0</v>
      </c>
      <c r="CC153" s="46">
        <v>0</v>
      </c>
      <c r="CD153" s="46">
        <v>13</v>
      </c>
      <c r="CE153" s="46">
        <v>39</v>
      </c>
      <c r="CF153" s="46">
        <v>0</v>
      </c>
      <c r="CG153" s="46">
        <v>1</v>
      </c>
      <c r="CH153" s="46">
        <v>3</v>
      </c>
      <c r="CI153" s="46">
        <v>34</v>
      </c>
      <c r="CJ153" s="46">
        <v>144</v>
      </c>
      <c r="CK153" s="46">
        <v>6</v>
      </c>
    </row>
    <row r="154" spans="1:89" x14ac:dyDescent="0.25">
      <c r="A154" s="8">
        <v>17</v>
      </c>
      <c r="B154" s="8" t="s">
        <v>460</v>
      </c>
      <c r="C154" s="8" t="s">
        <v>147</v>
      </c>
      <c r="D154" s="8" t="s">
        <v>461</v>
      </c>
      <c r="E154" s="8" t="s">
        <v>458</v>
      </c>
      <c r="F154" s="9"/>
      <c r="G154" s="46">
        <v>5096468.12</v>
      </c>
      <c r="H154" s="46">
        <v>5096468.12</v>
      </c>
      <c r="I154" s="46">
        <v>4993118.49</v>
      </c>
      <c r="J154" s="46">
        <v>0</v>
      </c>
      <c r="K154" s="46">
        <v>275050.43</v>
      </c>
      <c r="L154" s="46">
        <v>466416.6</v>
      </c>
      <c r="M154" s="46">
        <v>0</v>
      </c>
      <c r="N154" s="46">
        <v>0</v>
      </c>
      <c r="O154" s="46">
        <v>0</v>
      </c>
      <c r="P154" s="46">
        <v>459891.56</v>
      </c>
      <c r="Q154" s="46">
        <v>0</v>
      </c>
      <c r="R154" s="46">
        <v>0</v>
      </c>
      <c r="S154" s="46">
        <v>2204024</v>
      </c>
      <c r="T154" s="46">
        <v>1019500.39</v>
      </c>
      <c r="U154" s="46">
        <v>0</v>
      </c>
      <c r="V154" s="46">
        <v>0</v>
      </c>
      <c r="W154" s="46">
        <v>4976259.25</v>
      </c>
      <c r="X154" s="46">
        <v>-170.77</v>
      </c>
      <c r="Y154" s="46">
        <v>4976088.4800000004</v>
      </c>
      <c r="Z154" s="7">
        <v>8.0705516040325165E-2</v>
      </c>
      <c r="AA154" s="7">
        <v>0.1</v>
      </c>
      <c r="AB154" s="46">
        <v>497607.47</v>
      </c>
      <c r="AC154" s="46">
        <v>0</v>
      </c>
      <c r="AD154" s="46">
        <v>0</v>
      </c>
      <c r="AE154" s="46">
        <v>0</v>
      </c>
      <c r="AF154" s="46">
        <v>0</v>
      </c>
      <c r="AG154" s="46">
        <f t="shared" si="6"/>
        <v>0</v>
      </c>
      <c r="AH154" s="46">
        <v>160373.82999999999</v>
      </c>
      <c r="AI154" s="46">
        <v>12471.87</v>
      </c>
      <c r="AJ154" s="46">
        <v>33537.08</v>
      </c>
      <c r="AK154" s="46">
        <v>3128.63</v>
      </c>
      <c r="AL154" s="46">
        <v>37002.03</v>
      </c>
      <c r="AM154" s="46">
        <v>0</v>
      </c>
      <c r="AN154" s="46">
        <v>16720.990000000002</v>
      </c>
      <c r="AO154" s="46">
        <v>6000</v>
      </c>
      <c r="AP154" s="46">
        <v>925</v>
      </c>
      <c r="AQ154" s="46">
        <v>0</v>
      </c>
      <c r="AR154" s="46">
        <v>15138.27</v>
      </c>
      <c r="AS154" s="46">
        <v>280</v>
      </c>
      <c r="AT154" s="46">
        <v>0</v>
      </c>
      <c r="AU154" s="46">
        <v>350</v>
      </c>
      <c r="AV154" s="46">
        <v>2455.0700000000002</v>
      </c>
      <c r="AW154" s="46">
        <v>0</v>
      </c>
      <c r="AX154" s="46">
        <v>308588.73</v>
      </c>
      <c r="AY154" s="25">
        <f t="shared" si="7"/>
        <v>0</v>
      </c>
      <c r="AZ154" s="46">
        <v>0</v>
      </c>
      <c r="BA154" s="46">
        <v>189048.88</v>
      </c>
      <c r="BB154" s="46">
        <v>0</v>
      </c>
      <c r="BC154" s="46">
        <v>0</v>
      </c>
      <c r="BD154" s="46">
        <v>0</v>
      </c>
      <c r="BE154" s="46">
        <v>0</v>
      </c>
      <c r="BF154" s="46">
        <v>0</v>
      </c>
      <c r="BG154" s="26">
        <f t="shared" si="8"/>
        <v>0</v>
      </c>
      <c r="BH154" s="46">
        <v>0</v>
      </c>
      <c r="BI154" s="46">
        <v>850</v>
      </c>
      <c r="BJ154" s="46">
        <v>676</v>
      </c>
      <c r="BK154" s="46">
        <v>3</v>
      </c>
      <c r="BL154" s="46">
        <v>43</v>
      </c>
      <c r="BM154" s="46">
        <v>-35</v>
      </c>
      <c r="BN154" s="46">
        <v>-55</v>
      </c>
      <c r="BO154" s="46">
        <v>-67</v>
      </c>
      <c r="BP154" s="46">
        <v>-84</v>
      </c>
      <c r="BQ154" s="46">
        <v>0</v>
      </c>
      <c r="BR154" s="46">
        <v>0</v>
      </c>
      <c r="BS154" s="46">
        <v>-145</v>
      </c>
      <c r="BT154" s="46">
        <v>0</v>
      </c>
      <c r="BU154" s="46">
        <v>1186</v>
      </c>
      <c r="BV154" s="46">
        <v>1</v>
      </c>
      <c r="BW154" s="46">
        <v>41</v>
      </c>
      <c r="BX154" s="46">
        <v>28</v>
      </c>
      <c r="BY154" s="46">
        <v>78</v>
      </c>
      <c r="BZ154" s="46">
        <v>2</v>
      </c>
      <c r="CA154" s="46">
        <v>1</v>
      </c>
      <c r="CB154" s="46">
        <v>1</v>
      </c>
      <c r="CC154" s="46">
        <v>1</v>
      </c>
      <c r="CD154" s="46">
        <v>20</v>
      </c>
      <c r="CE154" s="46">
        <v>33</v>
      </c>
      <c r="CF154" s="46">
        <v>0</v>
      </c>
      <c r="CG154" s="46">
        <v>3</v>
      </c>
      <c r="CH154" s="46">
        <v>0</v>
      </c>
      <c r="CI154" s="46">
        <v>22</v>
      </c>
      <c r="CJ154" s="46">
        <v>55</v>
      </c>
      <c r="CK154" s="46">
        <v>0</v>
      </c>
    </row>
    <row r="155" spans="1:89" x14ac:dyDescent="0.25">
      <c r="A155" s="8">
        <v>17</v>
      </c>
      <c r="B155" s="8" t="s">
        <v>462</v>
      </c>
      <c r="C155" s="8" t="s">
        <v>463</v>
      </c>
      <c r="D155" s="8" t="s">
        <v>457</v>
      </c>
      <c r="E155" s="8" t="s">
        <v>458</v>
      </c>
      <c r="F155" s="9"/>
      <c r="G155" s="46">
        <v>20836619.260000002</v>
      </c>
      <c r="H155" s="46">
        <v>20837168.329999998</v>
      </c>
      <c r="I155" s="46">
        <v>19879272.110000003</v>
      </c>
      <c r="J155" s="46">
        <v>28497.72</v>
      </c>
      <c r="K155" s="46">
        <v>1222008.99</v>
      </c>
      <c r="L155" s="46">
        <v>2163849.02</v>
      </c>
      <c r="M155" s="46">
        <v>0</v>
      </c>
      <c r="N155" s="46">
        <v>0</v>
      </c>
      <c r="O155" s="46">
        <v>0</v>
      </c>
      <c r="P155" s="46">
        <v>1835773.79</v>
      </c>
      <c r="Q155" s="46">
        <v>0</v>
      </c>
      <c r="R155" s="46">
        <v>0</v>
      </c>
      <c r="S155" s="46">
        <v>4620942.79</v>
      </c>
      <c r="T155" s="46">
        <v>5276186.68</v>
      </c>
      <c r="U155" s="46">
        <v>57772.11</v>
      </c>
      <c r="V155" s="46">
        <v>125</v>
      </c>
      <c r="W155" s="46">
        <v>16836339.399999999</v>
      </c>
      <c r="X155" s="46">
        <v>60978.18</v>
      </c>
      <c r="Y155" s="46">
        <v>16897317.579999998</v>
      </c>
      <c r="Z155" s="7">
        <v>0.27676907181739807</v>
      </c>
      <c r="AA155" s="7">
        <v>0.1</v>
      </c>
      <c r="AB155" s="46">
        <v>1684060.07</v>
      </c>
      <c r="AC155" s="46">
        <v>549.07000000000005</v>
      </c>
      <c r="AD155" s="46">
        <v>4941.63</v>
      </c>
      <c r="AE155" s="46">
        <v>0</v>
      </c>
      <c r="AF155" s="46">
        <v>2222.67</v>
      </c>
      <c r="AG155" s="46">
        <f t="shared" si="6"/>
        <v>2222.67</v>
      </c>
      <c r="AH155" s="46">
        <v>860762.33</v>
      </c>
      <c r="AI155" s="46">
        <v>73044.160000000003</v>
      </c>
      <c r="AJ155" s="46">
        <v>160792.73000000001</v>
      </c>
      <c r="AK155" s="46">
        <v>18882.439999999999</v>
      </c>
      <c r="AL155" s="46">
        <v>76914.94</v>
      </c>
      <c r="AM155" s="46">
        <v>2700.94</v>
      </c>
      <c r="AN155" s="46">
        <v>50284.99</v>
      </c>
      <c r="AO155" s="46">
        <v>8800</v>
      </c>
      <c r="AP155" s="46">
        <v>51316.03</v>
      </c>
      <c r="AQ155" s="46">
        <v>0</v>
      </c>
      <c r="AR155" s="46">
        <v>77841.509999999995</v>
      </c>
      <c r="AS155" s="46">
        <v>24331.58</v>
      </c>
      <c r="AT155" s="46">
        <v>0</v>
      </c>
      <c r="AU155" s="46">
        <v>1237.5</v>
      </c>
      <c r="AV155" s="46">
        <v>53816.9</v>
      </c>
      <c r="AW155" s="46">
        <v>0</v>
      </c>
      <c r="AX155" s="46">
        <v>1559950.97</v>
      </c>
      <c r="AY155" s="25">
        <f t="shared" si="7"/>
        <v>0</v>
      </c>
      <c r="AZ155" s="46">
        <v>2666.17</v>
      </c>
      <c r="BA155" s="46">
        <v>190217</v>
      </c>
      <c r="BB155" s="46">
        <v>0</v>
      </c>
      <c r="BC155" s="46">
        <v>303763.88</v>
      </c>
      <c r="BD155" s="46">
        <v>0</v>
      </c>
      <c r="BE155" s="46">
        <v>0</v>
      </c>
      <c r="BF155" s="46">
        <v>0</v>
      </c>
      <c r="BG155" s="26">
        <f t="shared" si="8"/>
        <v>0</v>
      </c>
      <c r="BH155" s="46">
        <v>0</v>
      </c>
      <c r="BI155" s="46">
        <v>4091</v>
      </c>
      <c r="BJ155" s="46">
        <v>3224</v>
      </c>
      <c r="BK155" s="46">
        <v>60</v>
      </c>
      <c r="BL155" s="46">
        <v>-72</v>
      </c>
      <c r="BM155" s="46">
        <v>-127</v>
      </c>
      <c r="BN155" s="46">
        <v>-201</v>
      </c>
      <c r="BO155" s="46">
        <v>-541</v>
      </c>
      <c r="BP155" s="46">
        <v>-673</v>
      </c>
      <c r="BQ155" s="46">
        <v>1</v>
      </c>
      <c r="BR155" s="46">
        <v>334</v>
      </c>
      <c r="BS155" s="46">
        <v>-379</v>
      </c>
      <c r="BT155" s="46">
        <v>-2</v>
      </c>
      <c r="BU155" s="46">
        <v>5715</v>
      </c>
      <c r="BV155" s="46">
        <v>9</v>
      </c>
      <c r="BW155" s="46">
        <v>62</v>
      </c>
      <c r="BX155" s="46">
        <v>29</v>
      </c>
      <c r="BY155" s="46">
        <v>262</v>
      </c>
      <c r="BZ155" s="46">
        <v>26</v>
      </c>
      <c r="CA155" s="46">
        <v>0</v>
      </c>
      <c r="CB155" s="46">
        <v>41</v>
      </c>
      <c r="CC155" s="46">
        <v>11</v>
      </c>
      <c r="CD155" s="46">
        <v>34</v>
      </c>
      <c r="CE155" s="46">
        <v>117</v>
      </c>
      <c r="CF155" s="46">
        <v>0</v>
      </c>
      <c r="CG155" s="46">
        <v>170</v>
      </c>
      <c r="CH155" s="46">
        <v>22</v>
      </c>
      <c r="CI155" s="46">
        <v>98</v>
      </c>
      <c r="CJ155" s="46">
        <v>384</v>
      </c>
      <c r="CK155" s="46">
        <v>0</v>
      </c>
    </row>
    <row r="156" spans="1:89" x14ac:dyDescent="0.25">
      <c r="A156" s="8">
        <v>18</v>
      </c>
      <c r="B156" s="8" t="s">
        <v>464</v>
      </c>
      <c r="C156" s="8" t="s">
        <v>465</v>
      </c>
      <c r="D156" s="8" t="s">
        <v>466</v>
      </c>
      <c r="E156" s="8" t="s">
        <v>195</v>
      </c>
      <c r="F156" s="8" t="s">
        <v>105</v>
      </c>
      <c r="G156" s="46">
        <v>25632570.629999999</v>
      </c>
      <c r="H156" s="46">
        <v>25632570.629999999</v>
      </c>
      <c r="I156" s="46">
        <v>25099386.359999999</v>
      </c>
      <c r="J156" s="46">
        <v>6830737.5800000001</v>
      </c>
      <c r="K156" s="46">
        <v>931268.38</v>
      </c>
      <c r="L156" s="46">
        <v>6453990.3200000003</v>
      </c>
      <c r="M156" s="46">
        <v>0</v>
      </c>
      <c r="N156" s="46">
        <v>0</v>
      </c>
      <c r="O156" s="46">
        <v>53636.09</v>
      </c>
      <c r="P156" s="46">
        <v>1260724.3500000001</v>
      </c>
      <c r="Q156" s="46">
        <v>0</v>
      </c>
      <c r="R156" s="46">
        <v>0</v>
      </c>
      <c r="S156" s="46">
        <v>5948536.21</v>
      </c>
      <c r="T156" s="46">
        <v>1884471.07</v>
      </c>
      <c r="U156" s="46">
        <v>0</v>
      </c>
      <c r="V156" s="46">
        <v>5141.68</v>
      </c>
      <c r="W156" s="46">
        <v>25261075.050000001</v>
      </c>
      <c r="X156" s="46">
        <v>5141.68</v>
      </c>
      <c r="Y156" s="46">
        <v>25266216.73</v>
      </c>
      <c r="Z156" s="7">
        <v>9.6593007445335388E-2</v>
      </c>
      <c r="AA156" s="7">
        <v>7.51E-2</v>
      </c>
      <c r="AB156" s="46">
        <v>1897711.05</v>
      </c>
      <c r="AC156" s="46">
        <v>0</v>
      </c>
      <c r="AD156" s="46">
        <v>0</v>
      </c>
      <c r="AE156" s="46">
        <v>0</v>
      </c>
      <c r="AF156" s="46">
        <v>0</v>
      </c>
      <c r="AG156" s="46">
        <f t="shared" si="6"/>
        <v>0</v>
      </c>
      <c r="AH156" s="46">
        <v>942563.83999999997</v>
      </c>
      <c r="AI156" s="46">
        <v>75385.919999999998</v>
      </c>
      <c r="AJ156" s="46">
        <v>270085.5</v>
      </c>
      <c r="AK156" s="46">
        <v>3291.51</v>
      </c>
      <c r="AL156" s="46">
        <v>106640.25</v>
      </c>
      <c r="AM156" s="46">
        <v>0</v>
      </c>
      <c r="AN156" s="46">
        <v>38973.97</v>
      </c>
      <c r="AO156" s="46">
        <v>15729</v>
      </c>
      <c r="AP156" s="46">
        <v>250</v>
      </c>
      <c r="AQ156" s="46">
        <v>25368.02</v>
      </c>
      <c r="AR156" s="46">
        <v>42277.63</v>
      </c>
      <c r="AS156" s="46">
        <v>25436</v>
      </c>
      <c r="AT156" s="46">
        <v>0</v>
      </c>
      <c r="AU156" s="46">
        <v>3494.51</v>
      </c>
      <c r="AV156" s="46">
        <v>5571.82</v>
      </c>
      <c r="AW156" s="46">
        <v>0</v>
      </c>
      <c r="AX156" s="46">
        <v>1663692.23</v>
      </c>
      <c r="AY156" s="25">
        <f t="shared" si="7"/>
        <v>0</v>
      </c>
      <c r="AZ156" s="46">
        <v>0</v>
      </c>
      <c r="BA156" s="46">
        <v>190217</v>
      </c>
      <c r="BB156" s="46">
        <v>0</v>
      </c>
      <c r="BC156" s="46">
        <v>395689.51</v>
      </c>
      <c r="BD156" s="46">
        <v>0</v>
      </c>
      <c r="BE156" s="46">
        <v>0</v>
      </c>
      <c r="BF156" s="46">
        <v>0</v>
      </c>
      <c r="BG156" s="26">
        <f t="shared" si="8"/>
        <v>0</v>
      </c>
      <c r="BH156" s="46">
        <v>0</v>
      </c>
      <c r="BI156" s="46">
        <v>3333</v>
      </c>
      <c r="BJ156" s="46">
        <v>1410</v>
      </c>
      <c r="BK156" s="46">
        <v>1</v>
      </c>
      <c r="BL156" s="46">
        <v>0</v>
      </c>
      <c r="BM156" s="46">
        <v>-37</v>
      </c>
      <c r="BN156" s="46">
        <v>-100</v>
      </c>
      <c r="BO156" s="46">
        <v>-109</v>
      </c>
      <c r="BP156" s="46">
        <v>-313</v>
      </c>
      <c r="BQ156" s="46">
        <v>35</v>
      </c>
      <c r="BR156" s="46">
        <v>0</v>
      </c>
      <c r="BS156" s="46">
        <v>-859</v>
      </c>
      <c r="BT156" s="46">
        <v>-7</v>
      </c>
      <c r="BU156" s="46">
        <v>3354</v>
      </c>
      <c r="BV156" s="46">
        <v>0</v>
      </c>
      <c r="BW156" s="46">
        <v>148</v>
      </c>
      <c r="BX156" s="46">
        <v>87</v>
      </c>
      <c r="BY156" s="46">
        <v>597</v>
      </c>
      <c r="BZ156" s="46">
        <v>22</v>
      </c>
      <c r="CA156" s="46">
        <v>5</v>
      </c>
      <c r="CB156" s="46">
        <v>0</v>
      </c>
      <c r="CC156" s="46">
        <v>4</v>
      </c>
      <c r="CD156" s="46">
        <v>27</v>
      </c>
      <c r="CE156" s="46">
        <v>68</v>
      </c>
      <c r="CF156" s="46">
        <v>1</v>
      </c>
      <c r="CG156" s="46">
        <v>2</v>
      </c>
      <c r="CH156" s="46">
        <v>3</v>
      </c>
      <c r="CI156" s="46">
        <v>64</v>
      </c>
      <c r="CJ156" s="46">
        <v>240</v>
      </c>
      <c r="CK156" s="46">
        <v>4</v>
      </c>
    </row>
    <row r="157" spans="1:89" x14ac:dyDescent="0.25">
      <c r="A157" s="8">
        <v>18</v>
      </c>
      <c r="B157" s="8" t="s">
        <v>467</v>
      </c>
      <c r="C157" s="8" t="s">
        <v>468</v>
      </c>
      <c r="D157" s="8" t="s">
        <v>469</v>
      </c>
      <c r="E157" s="8" t="s">
        <v>470</v>
      </c>
      <c r="F157" s="9"/>
      <c r="G157" s="46">
        <v>2701248.29</v>
      </c>
      <c r="H157" s="46">
        <v>2701248.29</v>
      </c>
      <c r="I157" s="46">
        <v>2370348.64</v>
      </c>
      <c r="J157" s="46">
        <v>0</v>
      </c>
      <c r="K157" s="46">
        <v>351795.59</v>
      </c>
      <c r="L157" s="46">
        <v>927378.1</v>
      </c>
      <c r="M157" s="46">
        <v>0</v>
      </c>
      <c r="N157" s="46">
        <v>0</v>
      </c>
      <c r="O157" s="46">
        <v>0</v>
      </c>
      <c r="P157" s="46">
        <v>253919.02</v>
      </c>
      <c r="Q157" s="46">
        <v>0</v>
      </c>
      <c r="R157" s="46">
        <v>0</v>
      </c>
      <c r="S157" s="46">
        <v>1007730.68</v>
      </c>
      <c r="T157" s="46">
        <v>129283.64</v>
      </c>
      <c r="U157" s="46">
        <v>5605</v>
      </c>
      <c r="V157" s="46">
        <v>0</v>
      </c>
      <c r="W157" s="46">
        <v>2966789.6</v>
      </c>
      <c r="X157" s="46">
        <v>6457.14</v>
      </c>
      <c r="Y157" s="46">
        <v>2973246.74</v>
      </c>
      <c r="Z157" s="7">
        <v>3.0047256499528885E-2</v>
      </c>
      <c r="AA157" s="7">
        <v>0.1</v>
      </c>
      <c r="AB157" s="46">
        <v>296682.57</v>
      </c>
      <c r="AC157" s="46">
        <v>0</v>
      </c>
      <c r="AD157" s="46">
        <v>0</v>
      </c>
      <c r="AE157" s="46">
        <v>0</v>
      </c>
      <c r="AF157" s="46">
        <v>0</v>
      </c>
      <c r="AG157" s="46">
        <f t="shared" si="6"/>
        <v>0</v>
      </c>
      <c r="AH157" s="46">
        <v>82735.13</v>
      </c>
      <c r="AI157" s="46">
        <v>10810.21</v>
      </c>
      <c r="AJ157" s="46">
        <v>17019.599999999999</v>
      </c>
      <c r="AK157" s="46">
        <v>0</v>
      </c>
      <c r="AL157" s="46">
        <v>3391.83</v>
      </c>
      <c r="AM157" s="46">
        <v>1698.5</v>
      </c>
      <c r="AN157" s="46">
        <v>10962.11</v>
      </c>
      <c r="AO157" s="46">
        <v>6000</v>
      </c>
      <c r="AP157" s="46">
        <v>0</v>
      </c>
      <c r="AQ157" s="46">
        <v>0</v>
      </c>
      <c r="AR157" s="46">
        <v>17672.419999999998</v>
      </c>
      <c r="AS157" s="46">
        <v>6663</v>
      </c>
      <c r="AT157" s="46">
        <v>0</v>
      </c>
      <c r="AU157" s="46">
        <v>440.4</v>
      </c>
      <c r="AV157" s="46">
        <v>0</v>
      </c>
      <c r="AW157" s="46">
        <v>0</v>
      </c>
      <c r="AX157" s="46">
        <v>161091.59</v>
      </c>
      <c r="AY157" s="25">
        <f t="shared" si="7"/>
        <v>0</v>
      </c>
      <c r="AZ157" s="46">
        <v>0</v>
      </c>
      <c r="BA157" s="46">
        <v>148341.32</v>
      </c>
      <c r="BB157" s="46">
        <v>0</v>
      </c>
      <c r="BC157" s="46">
        <v>397.18</v>
      </c>
      <c r="BD157" s="46">
        <v>0</v>
      </c>
      <c r="BE157" s="46">
        <v>0</v>
      </c>
      <c r="BF157" s="46">
        <v>0</v>
      </c>
      <c r="BG157" s="26">
        <f t="shared" si="8"/>
        <v>0</v>
      </c>
      <c r="BH157" s="46">
        <v>0</v>
      </c>
      <c r="BI157" s="46">
        <v>288</v>
      </c>
      <c r="BJ157" s="46">
        <v>138</v>
      </c>
      <c r="BK157" s="46">
        <v>0</v>
      </c>
      <c r="BL157" s="46">
        <v>0</v>
      </c>
      <c r="BM157" s="46">
        <v>-9</v>
      </c>
      <c r="BN157" s="46">
        <v>-17</v>
      </c>
      <c r="BO157" s="46">
        <v>-33</v>
      </c>
      <c r="BP157" s="46">
        <v>-28</v>
      </c>
      <c r="BQ157" s="46">
        <v>0</v>
      </c>
      <c r="BR157" s="46">
        <v>15</v>
      </c>
      <c r="BS157" s="46">
        <v>-53</v>
      </c>
      <c r="BT157" s="46">
        <v>-3</v>
      </c>
      <c r="BU157" s="46">
        <v>298</v>
      </c>
      <c r="BV157" s="46">
        <v>0</v>
      </c>
      <c r="BW157" s="46">
        <v>11</v>
      </c>
      <c r="BX157" s="46">
        <v>11</v>
      </c>
      <c r="BY157" s="46">
        <v>36</v>
      </c>
      <c r="BZ157" s="46">
        <v>2</v>
      </c>
      <c r="CA157" s="46">
        <v>0</v>
      </c>
      <c r="CB157" s="46">
        <v>0</v>
      </c>
      <c r="CC157" s="46">
        <v>1</v>
      </c>
      <c r="CD157" s="46">
        <v>3</v>
      </c>
      <c r="CE157" s="46">
        <v>13</v>
      </c>
      <c r="CF157" s="46">
        <v>0</v>
      </c>
      <c r="CG157" s="46">
        <v>1</v>
      </c>
      <c r="CH157" s="46">
        <v>1</v>
      </c>
      <c r="CI157" s="46">
        <v>4</v>
      </c>
      <c r="CJ157" s="46">
        <v>20</v>
      </c>
      <c r="CK157" s="46">
        <v>2</v>
      </c>
    </row>
    <row r="158" spans="1:89" x14ac:dyDescent="0.25">
      <c r="A158" s="8">
        <v>18</v>
      </c>
      <c r="B158" s="8" t="s">
        <v>471</v>
      </c>
      <c r="C158" s="8" t="s">
        <v>185</v>
      </c>
      <c r="D158" s="8" t="s">
        <v>472</v>
      </c>
      <c r="E158" s="8" t="s">
        <v>473</v>
      </c>
      <c r="F158" s="9"/>
      <c r="G158" s="46">
        <v>4658843.1399999997</v>
      </c>
      <c r="H158" s="46">
        <v>4658843.1399999997</v>
      </c>
      <c r="I158" s="46">
        <v>4537378.1900000004</v>
      </c>
      <c r="J158" s="46">
        <v>0</v>
      </c>
      <c r="K158" s="46">
        <v>413350.3</v>
      </c>
      <c r="L158" s="46">
        <v>1380935.43</v>
      </c>
      <c r="M158" s="46">
        <v>0</v>
      </c>
      <c r="N158" s="46">
        <v>0</v>
      </c>
      <c r="O158" s="46">
        <v>0</v>
      </c>
      <c r="P158" s="46">
        <v>423693.98</v>
      </c>
      <c r="Q158" s="46">
        <v>0</v>
      </c>
      <c r="R158" s="46">
        <v>0</v>
      </c>
      <c r="S158" s="46">
        <v>1590033.54</v>
      </c>
      <c r="T158" s="46">
        <v>366128.31</v>
      </c>
      <c r="U158" s="46">
        <v>0</v>
      </c>
      <c r="V158" s="46">
        <v>0</v>
      </c>
      <c r="W158" s="46">
        <v>4640819.03</v>
      </c>
      <c r="X158" s="46">
        <v>0</v>
      </c>
      <c r="Y158" s="46">
        <v>4640819.03</v>
      </c>
      <c r="Z158" s="7">
        <v>5.2187267690896988E-2</v>
      </c>
      <c r="AA158" s="7">
        <v>0.1</v>
      </c>
      <c r="AB158" s="46">
        <v>464131.09</v>
      </c>
      <c r="AC158" s="46">
        <v>0</v>
      </c>
      <c r="AD158" s="46">
        <v>0</v>
      </c>
      <c r="AE158" s="46">
        <v>0</v>
      </c>
      <c r="AF158" s="46">
        <v>0</v>
      </c>
      <c r="AG158" s="46">
        <f t="shared" si="6"/>
        <v>0</v>
      </c>
      <c r="AH158" s="46">
        <v>96209.48</v>
      </c>
      <c r="AI158" s="46">
        <v>7987.76</v>
      </c>
      <c r="AJ158" s="46">
        <v>27490.799999999999</v>
      </c>
      <c r="AK158" s="46">
        <v>0</v>
      </c>
      <c r="AL158" s="46">
        <v>30887.200000000001</v>
      </c>
      <c r="AM158" s="46">
        <v>5475</v>
      </c>
      <c r="AN158" s="46">
        <v>23076.97</v>
      </c>
      <c r="AO158" s="46">
        <v>5050</v>
      </c>
      <c r="AP158" s="46">
        <v>4028.22</v>
      </c>
      <c r="AQ158" s="46">
        <v>0</v>
      </c>
      <c r="AR158" s="46">
        <v>21927.98</v>
      </c>
      <c r="AS158" s="46">
        <v>10983.88</v>
      </c>
      <c r="AT158" s="46">
        <v>0</v>
      </c>
      <c r="AU158" s="46">
        <v>2276.64</v>
      </c>
      <c r="AV158" s="46">
        <v>7294.53</v>
      </c>
      <c r="AW158" s="46">
        <v>0</v>
      </c>
      <c r="AX158" s="46">
        <v>276269.52</v>
      </c>
      <c r="AY158" s="25">
        <f t="shared" si="7"/>
        <v>0</v>
      </c>
      <c r="AZ158" s="46">
        <v>0</v>
      </c>
      <c r="BA158" s="46">
        <v>190217</v>
      </c>
      <c r="BB158" s="46">
        <v>0</v>
      </c>
      <c r="BC158" s="46">
        <v>68132.41</v>
      </c>
      <c r="BD158" s="46">
        <v>0</v>
      </c>
      <c r="BE158" s="46">
        <v>0</v>
      </c>
      <c r="BF158" s="46">
        <v>0</v>
      </c>
      <c r="BG158" s="26">
        <f t="shared" si="8"/>
        <v>0</v>
      </c>
      <c r="BH158" s="46">
        <v>0</v>
      </c>
      <c r="BI158" s="46">
        <v>870</v>
      </c>
      <c r="BJ158" s="46">
        <v>367</v>
      </c>
      <c r="BK158" s="46">
        <v>0</v>
      </c>
      <c r="BL158" s="46">
        <v>0</v>
      </c>
      <c r="BM158" s="46">
        <v>-39</v>
      </c>
      <c r="BN158" s="46">
        <v>-25</v>
      </c>
      <c r="BO158" s="46">
        <v>-55</v>
      </c>
      <c r="BP158" s="46">
        <v>-49</v>
      </c>
      <c r="BQ158" s="46">
        <v>17</v>
      </c>
      <c r="BR158" s="46">
        <v>-5</v>
      </c>
      <c r="BS158" s="46">
        <v>-174</v>
      </c>
      <c r="BT158" s="46">
        <v>0</v>
      </c>
      <c r="BU158" s="46">
        <v>907</v>
      </c>
      <c r="BV158" s="46">
        <v>2</v>
      </c>
      <c r="BW158" s="46">
        <v>18</v>
      </c>
      <c r="BX158" s="46">
        <v>16</v>
      </c>
      <c r="BY158" s="46">
        <v>133</v>
      </c>
      <c r="BZ158" s="46">
        <v>7</v>
      </c>
      <c r="CA158" s="46">
        <v>0</v>
      </c>
      <c r="CB158" s="46">
        <v>0</v>
      </c>
      <c r="CC158" s="46">
        <v>1</v>
      </c>
      <c r="CD158" s="46">
        <v>8</v>
      </c>
      <c r="CE158" s="46">
        <v>16</v>
      </c>
      <c r="CF158" s="46">
        <v>0</v>
      </c>
      <c r="CG158" s="46">
        <v>1</v>
      </c>
      <c r="CH158" s="46">
        <v>2</v>
      </c>
      <c r="CI158" s="46">
        <v>11</v>
      </c>
      <c r="CJ158" s="46">
        <v>34</v>
      </c>
      <c r="CK158" s="46">
        <v>1</v>
      </c>
    </row>
    <row r="159" spans="1:89" x14ac:dyDescent="0.25">
      <c r="A159" s="8">
        <v>18</v>
      </c>
      <c r="B159" s="8" t="s">
        <v>474</v>
      </c>
      <c r="C159" s="8" t="s">
        <v>475</v>
      </c>
      <c r="D159" s="8" t="s">
        <v>476</v>
      </c>
      <c r="E159" s="8" t="s">
        <v>195</v>
      </c>
      <c r="F159" s="8" t="s">
        <v>113</v>
      </c>
      <c r="G159" s="46">
        <v>60927953.009999998</v>
      </c>
      <c r="H159" s="46">
        <v>60937678.710000001</v>
      </c>
      <c r="I159" s="46">
        <v>55949538.309999995</v>
      </c>
      <c r="J159" s="46">
        <v>19158919.129999999</v>
      </c>
      <c r="K159" s="46">
        <v>2727140.37</v>
      </c>
      <c r="L159" s="46">
        <v>12836510.300000001</v>
      </c>
      <c r="M159" s="46">
        <v>0</v>
      </c>
      <c r="N159" s="46">
        <v>0</v>
      </c>
      <c r="O159" s="46">
        <v>80497.3</v>
      </c>
      <c r="P159" s="46">
        <v>2470869.73</v>
      </c>
      <c r="Q159" s="46">
        <v>0</v>
      </c>
      <c r="R159" s="46">
        <v>0</v>
      </c>
      <c r="S159" s="46">
        <v>9108671.9499999993</v>
      </c>
      <c r="T159" s="46">
        <v>4154811.66</v>
      </c>
      <c r="U159" s="46">
        <v>37006.47</v>
      </c>
      <c r="V159" s="46">
        <v>0</v>
      </c>
      <c r="W159" s="46">
        <v>54566376.960000001</v>
      </c>
      <c r="X159" s="46">
        <v>46732.17</v>
      </c>
      <c r="Y159" s="46">
        <v>54613109.130000003</v>
      </c>
      <c r="Z159" s="7">
        <v>0.11627388745546341</v>
      </c>
      <c r="AA159" s="7">
        <v>6.7500000000000004E-2</v>
      </c>
      <c r="AB159" s="46">
        <v>3681233.37</v>
      </c>
      <c r="AC159" s="46">
        <v>0</v>
      </c>
      <c r="AD159" s="46">
        <v>0</v>
      </c>
      <c r="AE159" s="46">
        <v>9725.7000000000007</v>
      </c>
      <c r="AF159" s="46">
        <v>491.5</v>
      </c>
      <c r="AG159" s="46">
        <f t="shared" si="6"/>
        <v>10217.200000000001</v>
      </c>
      <c r="AH159" s="46">
        <v>2073610.31</v>
      </c>
      <c r="AI159" s="46">
        <v>165044.42000000001</v>
      </c>
      <c r="AJ159" s="46">
        <v>435584.74</v>
      </c>
      <c r="AK159" s="46">
        <v>0</v>
      </c>
      <c r="AL159" s="46">
        <v>399964.38</v>
      </c>
      <c r="AM159" s="46">
        <v>15983.64</v>
      </c>
      <c r="AN159" s="46">
        <v>56758.22</v>
      </c>
      <c r="AO159" s="46">
        <v>28175</v>
      </c>
      <c r="AP159" s="46">
        <v>999.01</v>
      </c>
      <c r="AQ159" s="46">
        <v>0</v>
      </c>
      <c r="AR159" s="59">
        <f xml:space="preserve"> 16193.38+62383.37+27470.56</f>
        <v>106047.31</v>
      </c>
      <c r="AS159" s="46">
        <v>25549.59</v>
      </c>
      <c r="AT159" s="46">
        <v>4739.76</v>
      </c>
      <c r="AU159" s="46">
        <v>814.68</v>
      </c>
      <c r="AV159" s="46">
        <v>20759.03</v>
      </c>
      <c r="AW159" s="46">
        <v>0</v>
      </c>
      <c r="AX159" s="46">
        <v>3511158.96</v>
      </c>
      <c r="AY159" s="25">
        <f t="shared" si="7"/>
        <v>0</v>
      </c>
      <c r="AZ159" s="46">
        <v>0</v>
      </c>
      <c r="BA159" s="46">
        <v>190217</v>
      </c>
      <c r="BB159" s="46">
        <v>0</v>
      </c>
      <c r="BC159" s="46">
        <v>486423.37</v>
      </c>
      <c r="BD159" s="46">
        <v>0</v>
      </c>
      <c r="BE159" s="46">
        <v>0</v>
      </c>
      <c r="BF159" s="46">
        <v>0</v>
      </c>
      <c r="BG159" s="26">
        <f t="shared" si="8"/>
        <v>0</v>
      </c>
      <c r="BH159" s="46">
        <v>0</v>
      </c>
      <c r="BI159" s="46">
        <v>5972</v>
      </c>
      <c r="BJ159" s="46">
        <v>3247</v>
      </c>
      <c r="BK159" s="46">
        <v>10</v>
      </c>
      <c r="BL159" s="46">
        <v>-12</v>
      </c>
      <c r="BM159" s="46">
        <v>-191</v>
      </c>
      <c r="BN159" s="46">
        <v>-87</v>
      </c>
      <c r="BO159" s="46">
        <v>-804</v>
      </c>
      <c r="BP159" s="46">
        <v>-356</v>
      </c>
      <c r="BQ159" s="46">
        <v>0</v>
      </c>
      <c r="BR159" s="46">
        <v>35</v>
      </c>
      <c r="BS159" s="46">
        <v>-1116</v>
      </c>
      <c r="BT159" s="46">
        <v>-8</v>
      </c>
      <c r="BU159" s="46">
        <v>6690</v>
      </c>
      <c r="BV159" s="46">
        <v>30</v>
      </c>
      <c r="BW159" s="46">
        <v>249</v>
      </c>
      <c r="BX159" s="46">
        <v>91</v>
      </c>
      <c r="BY159" s="46">
        <v>543</v>
      </c>
      <c r="BZ159" s="46">
        <v>233</v>
      </c>
      <c r="CA159" s="46">
        <v>0</v>
      </c>
      <c r="CB159" s="46">
        <v>20</v>
      </c>
      <c r="CC159" s="46">
        <v>2</v>
      </c>
      <c r="CD159" s="46">
        <v>15</v>
      </c>
      <c r="CE159" s="46">
        <v>50</v>
      </c>
      <c r="CF159" s="46">
        <v>0</v>
      </c>
      <c r="CG159" s="46">
        <v>87</v>
      </c>
      <c r="CH159" s="46">
        <v>11</v>
      </c>
      <c r="CI159" s="46">
        <v>27</v>
      </c>
      <c r="CJ159" s="46">
        <v>231</v>
      </c>
      <c r="CK159" s="46">
        <v>0</v>
      </c>
    </row>
    <row r="160" spans="1:89" x14ac:dyDescent="0.25">
      <c r="A160" s="8">
        <v>18</v>
      </c>
      <c r="B160" s="8" t="s">
        <v>608</v>
      </c>
      <c r="C160" s="8" t="s">
        <v>477</v>
      </c>
      <c r="D160" s="8" t="s">
        <v>478</v>
      </c>
      <c r="E160" s="8" t="s">
        <v>479</v>
      </c>
      <c r="F160" s="9"/>
      <c r="G160" s="8">
        <v>297403.27</v>
      </c>
      <c r="H160" s="8">
        <v>297700.38</v>
      </c>
      <c r="I160" s="8">
        <f>297403.27-9213.8</f>
        <v>288189.47000000003</v>
      </c>
      <c r="J160" s="8">
        <v>0</v>
      </c>
      <c r="K160" s="8">
        <v>10664.14</v>
      </c>
      <c r="L160" s="8">
        <v>114981.92</v>
      </c>
      <c r="M160" s="8">
        <v>0</v>
      </c>
      <c r="N160" s="8">
        <v>0</v>
      </c>
      <c r="O160" s="8">
        <v>0</v>
      </c>
      <c r="P160" s="8">
        <v>36830.82</v>
      </c>
      <c r="Q160" s="8">
        <v>0</v>
      </c>
      <c r="R160" s="8">
        <v>0</v>
      </c>
      <c r="S160" s="8">
        <v>147575.26999999999</v>
      </c>
      <c r="T160" s="8">
        <v>10934.84</v>
      </c>
      <c r="U160" s="8">
        <v>0</v>
      </c>
      <c r="V160" s="8">
        <v>0</v>
      </c>
      <c r="W160" s="8">
        <v>354746.49</v>
      </c>
      <c r="X160" s="8">
        <v>297.11</v>
      </c>
      <c r="Y160" s="8">
        <v>355043.6</v>
      </c>
      <c r="Z160" s="7">
        <f>33831.11/297403.27</f>
        <v>0.11375500343355337</v>
      </c>
      <c r="AA160" s="7">
        <f>32807.31/354746.49</f>
        <v>9.2480999600588004E-2</v>
      </c>
      <c r="AB160" s="46">
        <v>32807.31</v>
      </c>
      <c r="AC160" s="46">
        <v>0</v>
      </c>
      <c r="AD160" s="46">
        <v>0</v>
      </c>
      <c r="AE160" s="46">
        <v>297.11</v>
      </c>
      <c r="AF160" s="46">
        <v>17.18</v>
      </c>
      <c r="AG160" s="46">
        <f t="shared" si="6"/>
        <v>314.29000000000002</v>
      </c>
      <c r="AH160" s="46">
        <v>0</v>
      </c>
      <c r="AI160" s="46">
        <v>0</v>
      </c>
      <c r="AJ160" s="46">
        <v>0</v>
      </c>
      <c r="AK160" s="46">
        <v>0</v>
      </c>
      <c r="AL160" s="46">
        <v>2935.92</v>
      </c>
      <c r="AM160" s="46">
        <v>535</v>
      </c>
      <c r="AN160" s="46">
        <v>786.5</v>
      </c>
      <c r="AO160" s="46">
        <v>0</v>
      </c>
      <c r="AP160" s="46">
        <v>0</v>
      </c>
      <c r="AQ160" s="46">
        <v>0</v>
      </c>
      <c r="AR160" s="46">
        <v>1004.91</v>
      </c>
      <c r="AS160" s="46">
        <v>0</v>
      </c>
      <c r="AT160" s="46">
        <v>0</v>
      </c>
      <c r="AU160" s="46">
        <v>0</v>
      </c>
      <c r="AV160" s="46">
        <v>0</v>
      </c>
      <c r="AW160" s="46">
        <v>0</v>
      </c>
      <c r="AX160" s="46">
        <v>10179.629999999999</v>
      </c>
      <c r="AY160" s="25">
        <f t="shared" si="7"/>
        <v>0</v>
      </c>
      <c r="AZ160" s="46">
        <v>0</v>
      </c>
      <c r="BA160" s="46">
        <v>13866.1</v>
      </c>
      <c r="BB160" s="46">
        <v>0</v>
      </c>
      <c r="BC160" s="46">
        <v>42988.87</v>
      </c>
      <c r="BD160" s="46">
        <v>40443.96</v>
      </c>
      <c r="BE160" s="46">
        <v>0</v>
      </c>
      <c r="BF160" s="46">
        <v>0</v>
      </c>
      <c r="BG160" s="26">
        <f t="shared" si="8"/>
        <v>0</v>
      </c>
      <c r="BH160" s="46">
        <v>0</v>
      </c>
      <c r="BI160" s="46">
        <v>263</v>
      </c>
      <c r="BJ160" s="46">
        <v>0</v>
      </c>
      <c r="BK160" s="46">
        <v>0</v>
      </c>
      <c r="BL160" s="46">
        <v>0</v>
      </c>
      <c r="BM160" s="46">
        <v>0</v>
      </c>
      <c r="BN160" s="46">
        <v>-1</v>
      </c>
      <c r="BO160" s="46">
        <v>0</v>
      </c>
      <c r="BP160" s="46">
        <v>-4</v>
      </c>
      <c r="BQ160" s="46">
        <v>0</v>
      </c>
      <c r="BR160" s="46">
        <v>0</v>
      </c>
      <c r="BS160" s="46">
        <v>-61</v>
      </c>
      <c r="BT160" s="46">
        <v>0</v>
      </c>
      <c r="BU160" s="46">
        <v>197</v>
      </c>
      <c r="BV160" s="46">
        <v>0</v>
      </c>
      <c r="BW160" s="46">
        <v>6</v>
      </c>
      <c r="BX160" s="46">
        <v>6</v>
      </c>
      <c r="BY160" s="46">
        <v>49</v>
      </c>
      <c r="BZ160" s="46">
        <v>0</v>
      </c>
      <c r="CA160" s="46">
        <v>0</v>
      </c>
      <c r="CB160" s="46">
        <v>1</v>
      </c>
      <c r="CC160" s="46">
        <v>0</v>
      </c>
      <c r="CD160" s="46">
        <v>2</v>
      </c>
      <c r="CE160" s="46">
        <v>1</v>
      </c>
      <c r="CF160" s="46">
        <v>0</v>
      </c>
      <c r="CG160" s="46">
        <v>0</v>
      </c>
      <c r="CH160" s="46">
        <v>1</v>
      </c>
      <c r="CI160" s="46">
        <v>0</v>
      </c>
      <c r="CJ160" s="46">
        <v>0</v>
      </c>
      <c r="CK160" s="46">
        <v>0</v>
      </c>
    </row>
    <row r="161" spans="1:89" x14ac:dyDescent="0.25">
      <c r="A161" s="8">
        <v>18</v>
      </c>
      <c r="B161" s="8" t="s">
        <v>609</v>
      </c>
      <c r="C161" s="8" t="s">
        <v>480</v>
      </c>
      <c r="D161" s="8" t="s">
        <v>481</v>
      </c>
      <c r="E161" s="8" t="s">
        <v>195</v>
      </c>
      <c r="F161" s="8" t="s">
        <v>113</v>
      </c>
      <c r="G161" s="8">
        <v>2262375.3199999998</v>
      </c>
      <c r="H161" s="8">
        <v>2262375</v>
      </c>
      <c r="I161" s="8">
        <f>2262375.32-122041.39</f>
        <v>2140333.9299999997</v>
      </c>
      <c r="J161" s="8">
        <v>512846.44</v>
      </c>
      <c r="K161" s="8">
        <v>111571.4</v>
      </c>
      <c r="L161" s="8">
        <v>419175.22</v>
      </c>
      <c r="M161" s="8">
        <v>0</v>
      </c>
      <c r="N161" s="8">
        <v>0</v>
      </c>
      <c r="O161" s="8">
        <v>3854.14</v>
      </c>
      <c r="P161" s="8">
        <v>138815.93</v>
      </c>
      <c r="Q161" s="8">
        <v>0</v>
      </c>
      <c r="R161" s="8">
        <v>0</v>
      </c>
      <c r="S161" s="8">
        <v>534433.61</v>
      </c>
      <c r="T161" s="8">
        <v>296629.21000000002</v>
      </c>
      <c r="U161" s="8">
        <v>801</v>
      </c>
      <c r="V161" s="8">
        <v>0</v>
      </c>
      <c r="W161" s="8">
        <v>2244040.7999999998</v>
      </c>
      <c r="X161" s="8">
        <v>801</v>
      </c>
      <c r="Y161" s="8">
        <v>2244842</v>
      </c>
      <c r="Z161" s="7">
        <f>191326.11/2262375.32</f>
        <v>8.4568686861382483E-2</v>
      </c>
      <c r="AA161" s="7">
        <f>224403.85/2244040.8</f>
        <v>9.9999897506319865E-2</v>
      </c>
      <c r="AB161" s="46">
        <v>224403.85</v>
      </c>
      <c r="AC161" s="46">
        <v>0</v>
      </c>
      <c r="AD161" s="46">
        <v>0</v>
      </c>
      <c r="AE161" s="46">
        <v>0</v>
      </c>
      <c r="AF161" s="46">
        <v>0</v>
      </c>
      <c r="AG161" s="46">
        <f t="shared" si="6"/>
        <v>0</v>
      </c>
      <c r="AH161" s="46">
        <v>168259.47</v>
      </c>
      <c r="AI161" s="46">
        <v>14635.36</v>
      </c>
      <c r="AJ161" s="46">
        <v>14216.74</v>
      </c>
      <c r="AK161" s="46">
        <v>0</v>
      </c>
      <c r="AL161" s="46">
        <v>11368.08</v>
      </c>
      <c r="AM161" s="46">
        <v>8271.5400000000009</v>
      </c>
      <c r="AN161" s="46">
        <v>9409.15</v>
      </c>
      <c r="AO161" s="46">
        <v>0</v>
      </c>
      <c r="AP161" s="46">
        <v>928</v>
      </c>
      <c r="AQ161" s="46">
        <v>0</v>
      </c>
      <c r="AR161" s="46">
        <f>995.65+86.02+252.86</f>
        <v>1334.5300000000002</v>
      </c>
      <c r="AS161" s="46">
        <v>0</v>
      </c>
      <c r="AT161" s="46">
        <v>0</v>
      </c>
      <c r="AU161" s="46">
        <v>2329.92</v>
      </c>
      <c r="AV161" s="46">
        <v>0</v>
      </c>
      <c r="AW161" s="46">
        <v>0</v>
      </c>
      <c r="AX161" s="46">
        <v>245143.15</v>
      </c>
      <c r="AY161" s="25">
        <f t="shared" si="7"/>
        <v>0</v>
      </c>
      <c r="AZ161" s="46">
        <v>93.08</v>
      </c>
      <c r="BA161" s="46">
        <v>60311.62</v>
      </c>
      <c r="BB161" s="46">
        <v>0</v>
      </c>
      <c r="BC161" s="46">
        <v>45666.25</v>
      </c>
      <c r="BD161" s="46">
        <v>0</v>
      </c>
      <c r="BE161" s="46">
        <v>0</v>
      </c>
      <c r="BF161" s="46">
        <v>0</v>
      </c>
      <c r="BG161" s="26">
        <f t="shared" si="8"/>
        <v>0</v>
      </c>
      <c r="BH161" s="46">
        <v>0</v>
      </c>
      <c r="BI161" s="46">
        <v>928</v>
      </c>
      <c r="BJ161" s="46">
        <v>42</v>
      </c>
      <c r="BK161" s="46">
        <v>8</v>
      </c>
      <c r="BL161" s="46">
        <v>-3</v>
      </c>
      <c r="BM161" s="46">
        <v>-7</v>
      </c>
      <c r="BN161" s="46">
        <v>-7</v>
      </c>
      <c r="BO161" s="46">
        <v>-35</v>
      </c>
      <c r="BP161" s="46">
        <v>-36</v>
      </c>
      <c r="BQ161" s="46">
        <v>1</v>
      </c>
      <c r="BR161" s="46">
        <v>0</v>
      </c>
      <c r="BS161" s="46">
        <v>-81</v>
      </c>
      <c r="BT161" s="46">
        <v>0</v>
      </c>
      <c r="BU161" s="46">
        <v>810</v>
      </c>
      <c r="BV161" s="46">
        <v>1</v>
      </c>
      <c r="BW161" s="46">
        <v>19</v>
      </c>
      <c r="BX161" s="46">
        <v>11</v>
      </c>
      <c r="BY161" s="46">
        <v>27</v>
      </c>
      <c r="BZ161" s="46">
        <v>20</v>
      </c>
      <c r="CA161" s="46">
        <v>1</v>
      </c>
      <c r="CB161" s="46">
        <v>0</v>
      </c>
      <c r="CC161" s="46">
        <v>0</v>
      </c>
      <c r="CD161" s="46">
        <v>0</v>
      </c>
      <c r="CE161" s="46">
        <v>7</v>
      </c>
      <c r="CF161" s="46">
        <v>0</v>
      </c>
      <c r="CG161" s="46">
        <v>0</v>
      </c>
      <c r="CH161" s="46">
        <v>1</v>
      </c>
      <c r="CI161" s="46">
        <v>7</v>
      </c>
      <c r="CJ161" s="46">
        <v>25</v>
      </c>
      <c r="CK161" s="46">
        <v>2</v>
      </c>
    </row>
    <row r="162" spans="1:89" x14ac:dyDescent="0.25">
      <c r="A162" s="8">
        <v>18</v>
      </c>
      <c r="B162" s="8" t="s">
        <v>482</v>
      </c>
      <c r="C162" s="8" t="s">
        <v>275</v>
      </c>
      <c r="D162" s="8" t="s">
        <v>483</v>
      </c>
      <c r="E162" s="8" t="s">
        <v>195</v>
      </c>
      <c r="F162" s="8" t="s">
        <v>113</v>
      </c>
      <c r="G162" s="46">
        <v>42067977.899999999</v>
      </c>
      <c r="H162" s="46">
        <v>42264232.920000002</v>
      </c>
      <c r="I162" s="46">
        <v>39805121.670000002</v>
      </c>
      <c r="J162" s="46">
        <v>17732692.469999999</v>
      </c>
      <c r="K162" s="46">
        <v>1936966.29</v>
      </c>
      <c r="L162" s="46">
        <v>6918330.9100000001</v>
      </c>
      <c r="M162" s="46">
        <v>0</v>
      </c>
      <c r="N162" s="46">
        <v>0</v>
      </c>
      <c r="O162" s="46">
        <v>231010.92</v>
      </c>
      <c r="P162" s="46">
        <v>1630114.54</v>
      </c>
      <c r="Q162" s="46">
        <v>0</v>
      </c>
      <c r="R162" s="46">
        <v>0</v>
      </c>
      <c r="S162" s="46">
        <v>6359158.3099999996</v>
      </c>
      <c r="T162" s="46">
        <v>2750593.38</v>
      </c>
      <c r="U162" s="46">
        <v>16994.25</v>
      </c>
      <c r="V162" s="46">
        <v>0</v>
      </c>
      <c r="W162" s="46">
        <v>39864370.229999997</v>
      </c>
      <c r="X162" s="46">
        <v>23626.49</v>
      </c>
      <c r="Y162" s="46">
        <v>39887996.719999999</v>
      </c>
      <c r="Z162" s="7">
        <v>6.6610164940357208E-2</v>
      </c>
      <c r="AA162" s="7">
        <v>5.1299999999999998E-2</v>
      </c>
      <c r="AB162" s="46">
        <v>2043300.19</v>
      </c>
      <c r="AC162" s="46">
        <v>0</v>
      </c>
      <c r="AD162" s="46">
        <v>0</v>
      </c>
      <c r="AE162" s="46">
        <v>6632.24</v>
      </c>
      <c r="AF162" s="46">
        <v>1478.33</v>
      </c>
      <c r="AG162" s="46">
        <f t="shared" si="6"/>
        <v>8110.57</v>
      </c>
      <c r="AH162" s="46">
        <v>1030421.25</v>
      </c>
      <c r="AI162" s="46">
        <v>93393.18</v>
      </c>
      <c r="AJ162" s="46">
        <v>186490.64</v>
      </c>
      <c r="AK162" s="46">
        <v>2313.75</v>
      </c>
      <c r="AL162" s="46">
        <v>159146.96</v>
      </c>
      <c r="AM162" s="46">
        <v>17832.62</v>
      </c>
      <c r="AN162" s="46">
        <v>47000.5</v>
      </c>
      <c r="AO162" s="46">
        <v>20470</v>
      </c>
      <c r="AP162" s="46">
        <v>8759.11</v>
      </c>
      <c r="AQ162" s="46">
        <v>0</v>
      </c>
      <c r="AR162" s="46">
        <v>67872.59</v>
      </c>
      <c r="AS162" s="46">
        <v>3466.55</v>
      </c>
      <c r="AT162" s="46">
        <v>0</v>
      </c>
      <c r="AU162" s="46">
        <v>559.12</v>
      </c>
      <c r="AV162" s="46">
        <v>63021.79</v>
      </c>
      <c r="AW162" s="46">
        <v>0</v>
      </c>
      <c r="AX162" s="46">
        <v>1842022.98</v>
      </c>
      <c r="AY162" s="25">
        <f t="shared" si="7"/>
        <v>0</v>
      </c>
      <c r="AZ162" s="46">
        <v>0</v>
      </c>
      <c r="BA162" s="46">
        <v>190216.91</v>
      </c>
      <c r="BB162" s="46">
        <v>0</v>
      </c>
      <c r="BC162" s="46">
        <v>373073.39</v>
      </c>
      <c r="BD162" s="46">
        <v>0</v>
      </c>
      <c r="BE162" s="46">
        <v>0</v>
      </c>
      <c r="BF162" s="46">
        <v>0</v>
      </c>
      <c r="BG162" s="26">
        <f t="shared" si="8"/>
        <v>0</v>
      </c>
      <c r="BH162" s="46">
        <v>0</v>
      </c>
      <c r="BI162" s="46">
        <v>3095</v>
      </c>
      <c r="BJ162" s="46">
        <v>1992</v>
      </c>
      <c r="BK162" s="46">
        <v>9</v>
      </c>
      <c r="BL162" s="46">
        <v>0</v>
      </c>
      <c r="BM162" s="46">
        <v>-65</v>
      </c>
      <c r="BN162" s="46">
        <v>-103</v>
      </c>
      <c r="BO162" s="46">
        <v>-319</v>
      </c>
      <c r="BP162" s="46">
        <v>-350</v>
      </c>
      <c r="BQ162" s="46">
        <v>27</v>
      </c>
      <c r="BR162" s="46">
        <v>748</v>
      </c>
      <c r="BS162" s="46">
        <v>-624</v>
      </c>
      <c r="BT162" s="46">
        <v>-3</v>
      </c>
      <c r="BU162" s="46">
        <v>4407</v>
      </c>
      <c r="BV162" s="46">
        <v>3</v>
      </c>
      <c r="BW162" s="46">
        <v>125</v>
      </c>
      <c r="BX162" s="46">
        <v>56</v>
      </c>
      <c r="BY162" s="46">
        <v>289</v>
      </c>
      <c r="BZ162" s="46">
        <v>147</v>
      </c>
      <c r="CA162" s="46">
        <v>0</v>
      </c>
      <c r="CB162" s="46">
        <v>17</v>
      </c>
      <c r="CC162" s="46">
        <v>7</v>
      </c>
      <c r="CD162" s="46">
        <v>39</v>
      </c>
      <c r="CE162" s="46">
        <v>40</v>
      </c>
      <c r="CF162" s="46">
        <v>0</v>
      </c>
      <c r="CG162" s="46">
        <v>114</v>
      </c>
      <c r="CH162" s="46">
        <v>21</v>
      </c>
      <c r="CI162" s="46">
        <v>85</v>
      </c>
      <c r="CJ162" s="46">
        <v>128</v>
      </c>
      <c r="CK162" s="46">
        <v>0</v>
      </c>
    </row>
    <row r="163" spans="1:89" x14ac:dyDescent="0.25">
      <c r="A163" s="8">
        <v>18</v>
      </c>
      <c r="B163" s="8" t="s">
        <v>484</v>
      </c>
      <c r="C163" s="8" t="s">
        <v>83</v>
      </c>
      <c r="D163" s="8" t="s">
        <v>485</v>
      </c>
      <c r="E163" s="8" t="s">
        <v>479</v>
      </c>
      <c r="F163" s="9"/>
      <c r="G163" s="46">
        <v>2284247.7999999998</v>
      </c>
      <c r="H163" s="46">
        <v>2284247.7999999998</v>
      </c>
      <c r="I163" s="46">
        <v>2095826.09</v>
      </c>
      <c r="J163" s="46">
        <v>0</v>
      </c>
      <c r="K163" s="46">
        <v>119073.51</v>
      </c>
      <c r="L163" s="46">
        <v>407639.57</v>
      </c>
      <c r="M163" s="46">
        <v>0</v>
      </c>
      <c r="N163" s="46">
        <v>0</v>
      </c>
      <c r="O163" s="46">
        <v>0</v>
      </c>
      <c r="P163" s="46">
        <v>279947.71000000002</v>
      </c>
      <c r="Q163" s="46">
        <v>0</v>
      </c>
      <c r="R163" s="46">
        <v>0</v>
      </c>
      <c r="S163" s="46">
        <v>905161.24</v>
      </c>
      <c r="T163" s="46">
        <v>180341.46</v>
      </c>
      <c r="U163" s="46">
        <v>165.85</v>
      </c>
      <c r="V163" s="46">
        <v>0</v>
      </c>
      <c r="W163" s="46">
        <v>2102413.12</v>
      </c>
      <c r="X163" s="46">
        <v>165.85</v>
      </c>
      <c r="Y163" s="46">
        <v>2102578.9700000002</v>
      </c>
      <c r="Z163" s="7">
        <v>3.9183109998703003E-2</v>
      </c>
      <c r="AA163" s="7">
        <v>0.1</v>
      </c>
      <c r="AB163" s="46">
        <v>210249.63</v>
      </c>
      <c r="AC163" s="46">
        <v>0</v>
      </c>
      <c r="AD163" s="46">
        <v>0</v>
      </c>
      <c r="AE163" s="46">
        <v>0</v>
      </c>
      <c r="AF163" s="46">
        <v>7.13</v>
      </c>
      <c r="AG163" s="46">
        <f t="shared" si="6"/>
        <v>7.13</v>
      </c>
      <c r="AH163" s="46">
        <v>63480.09</v>
      </c>
      <c r="AI163" s="46">
        <v>5744.17</v>
      </c>
      <c r="AJ163" s="46">
        <v>6833.82</v>
      </c>
      <c r="AK163" s="46">
        <v>0</v>
      </c>
      <c r="AL163" s="46">
        <v>10651.36</v>
      </c>
      <c r="AM163" s="46">
        <v>3050</v>
      </c>
      <c r="AN163" s="46">
        <v>13000.85</v>
      </c>
      <c r="AO163" s="46">
        <v>5050</v>
      </c>
      <c r="AP163" s="46">
        <v>0</v>
      </c>
      <c r="AQ163" s="46">
        <v>0</v>
      </c>
      <c r="AR163" s="46">
        <v>7957.29</v>
      </c>
      <c r="AS163" s="46">
        <v>250</v>
      </c>
      <c r="AT163" s="46">
        <v>0</v>
      </c>
      <c r="AU163" s="46">
        <v>8627.52</v>
      </c>
      <c r="AV163" s="46">
        <v>0</v>
      </c>
      <c r="AW163" s="46">
        <v>0</v>
      </c>
      <c r="AX163" s="46">
        <v>136845.6</v>
      </c>
      <c r="AY163" s="25">
        <f t="shared" si="7"/>
        <v>0</v>
      </c>
      <c r="AZ163" s="46">
        <v>0</v>
      </c>
      <c r="BA163" s="46">
        <v>71869.55</v>
      </c>
      <c r="BB163" s="46">
        <v>0</v>
      </c>
      <c r="BC163" s="46">
        <v>1760.09</v>
      </c>
      <c r="BD163" s="46">
        <v>0</v>
      </c>
      <c r="BE163" s="46">
        <v>0</v>
      </c>
      <c r="BF163" s="46">
        <v>0</v>
      </c>
      <c r="BG163" s="26">
        <f t="shared" si="8"/>
        <v>0</v>
      </c>
      <c r="BH163" s="46">
        <v>0</v>
      </c>
      <c r="BI163" s="46">
        <v>511</v>
      </c>
      <c r="BJ163" s="46">
        <v>0</v>
      </c>
      <c r="BK163" s="46">
        <v>0</v>
      </c>
      <c r="BL163" s="46">
        <v>0</v>
      </c>
      <c r="BM163" s="46">
        <v>0</v>
      </c>
      <c r="BN163" s="46">
        <v>-9</v>
      </c>
      <c r="BO163" s="46">
        <v>-11</v>
      </c>
      <c r="BP163" s="46">
        <v>-24</v>
      </c>
      <c r="BQ163" s="46">
        <v>0</v>
      </c>
      <c r="BR163" s="46">
        <v>0</v>
      </c>
      <c r="BS163" s="46">
        <v>-113</v>
      </c>
      <c r="BT163" s="46">
        <v>-8</v>
      </c>
      <c r="BU163" s="46">
        <v>346</v>
      </c>
      <c r="BV163" s="46">
        <v>0</v>
      </c>
      <c r="BW163" s="46">
        <v>13</v>
      </c>
      <c r="BX163" s="46">
        <v>13</v>
      </c>
      <c r="BY163" s="46">
        <v>86</v>
      </c>
      <c r="BZ163" s="46">
        <v>2</v>
      </c>
      <c r="CA163" s="46">
        <v>0</v>
      </c>
      <c r="CB163" s="46">
        <v>0</v>
      </c>
      <c r="CC163" s="46">
        <v>0</v>
      </c>
      <c r="CD163" s="46">
        <v>0</v>
      </c>
      <c r="CE163" s="46">
        <v>8</v>
      </c>
      <c r="CF163" s="46">
        <v>0</v>
      </c>
      <c r="CG163" s="46">
        <v>0</v>
      </c>
      <c r="CH163" s="46">
        <v>1</v>
      </c>
      <c r="CI163" s="46">
        <v>7</v>
      </c>
      <c r="CJ163" s="46">
        <v>20</v>
      </c>
      <c r="CK163" s="46">
        <v>0</v>
      </c>
    </row>
    <row r="164" spans="1:89" x14ac:dyDescent="0.25">
      <c r="A164" s="8">
        <v>18</v>
      </c>
      <c r="B164" s="8" t="s">
        <v>486</v>
      </c>
      <c r="C164" s="8" t="s">
        <v>487</v>
      </c>
      <c r="D164" s="8" t="s">
        <v>488</v>
      </c>
      <c r="E164" s="8" t="s">
        <v>489</v>
      </c>
      <c r="F164" s="9"/>
      <c r="G164" s="46">
        <v>19099412.190000001</v>
      </c>
      <c r="H164" s="46">
        <v>19099412.190000001</v>
      </c>
      <c r="I164" s="46">
        <v>18585108.969999999</v>
      </c>
      <c r="J164" s="46">
        <v>0</v>
      </c>
      <c r="K164" s="46">
        <v>1020279.1</v>
      </c>
      <c r="L164" s="46">
        <v>5201230.84</v>
      </c>
      <c r="M164" s="46">
        <v>0</v>
      </c>
      <c r="N164" s="46">
        <v>0</v>
      </c>
      <c r="O164" s="46">
        <v>0</v>
      </c>
      <c r="P164" s="46">
        <v>2031766.96</v>
      </c>
      <c r="Q164" s="46">
        <v>0</v>
      </c>
      <c r="R164" s="46">
        <v>0</v>
      </c>
      <c r="S164" s="46">
        <v>5090433.8499999996</v>
      </c>
      <c r="T164" s="46">
        <v>3524426.49</v>
      </c>
      <c r="U164" s="46">
        <v>0</v>
      </c>
      <c r="V164" s="46">
        <v>0</v>
      </c>
      <c r="W164" s="46">
        <v>18313476.32</v>
      </c>
      <c r="X164" s="46">
        <v>0</v>
      </c>
      <c r="Y164" s="46">
        <v>18313476.32</v>
      </c>
      <c r="Z164" s="7">
        <v>9.5533914864063263E-2</v>
      </c>
      <c r="AA164" s="7">
        <v>7.8E-2</v>
      </c>
      <c r="AB164" s="46">
        <v>1428385.76</v>
      </c>
      <c r="AC164" s="46">
        <v>0</v>
      </c>
      <c r="AD164" s="46">
        <v>0</v>
      </c>
      <c r="AE164" s="46">
        <v>0</v>
      </c>
      <c r="AF164" s="46">
        <v>342.85</v>
      </c>
      <c r="AG164" s="46">
        <f t="shared" si="6"/>
        <v>342.85</v>
      </c>
      <c r="AH164" s="46">
        <v>747786.54</v>
      </c>
      <c r="AI164" s="46">
        <v>66602.820000000007</v>
      </c>
      <c r="AJ164" s="46">
        <v>197920.86</v>
      </c>
      <c r="AK164" s="46">
        <v>2723.31</v>
      </c>
      <c r="AL164" s="46">
        <v>74510.31</v>
      </c>
      <c r="AM164" s="46">
        <v>40.42</v>
      </c>
      <c r="AN164" s="46">
        <v>40312.5</v>
      </c>
      <c r="AO164" s="46">
        <v>14151</v>
      </c>
      <c r="AP164" s="46">
        <v>0</v>
      </c>
      <c r="AQ164" s="46">
        <v>0</v>
      </c>
      <c r="AR164" s="46">
        <v>55387.199999999997</v>
      </c>
      <c r="AS164" s="46">
        <v>12776.2</v>
      </c>
      <c r="AT164" s="46">
        <v>0</v>
      </c>
      <c r="AU164" s="46">
        <v>840</v>
      </c>
      <c r="AV164" s="46">
        <v>7228.31</v>
      </c>
      <c r="AW164" s="46">
        <v>0</v>
      </c>
      <c r="AX164" s="46">
        <v>1266325.69</v>
      </c>
      <c r="AY164" s="25">
        <f t="shared" si="7"/>
        <v>0</v>
      </c>
      <c r="AZ164" s="46">
        <v>0</v>
      </c>
      <c r="BA164" s="46">
        <v>190217</v>
      </c>
      <c r="BB164" s="46">
        <v>0</v>
      </c>
      <c r="BC164" s="46">
        <v>188342.24</v>
      </c>
      <c r="BD164" s="46">
        <v>0</v>
      </c>
      <c r="BE164" s="46">
        <v>0</v>
      </c>
      <c r="BF164" s="46">
        <v>0</v>
      </c>
      <c r="BG164" s="26">
        <f t="shared" si="8"/>
        <v>0</v>
      </c>
      <c r="BH164" s="46">
        <v>0</v>
      </c>
      <c r="BI164" s="46">
        <v>3056</v>
      </c>
      <c r="BJ164" s="46">
        <v>1647</v>
      </c>
      <c r="BK164" s="46">
        <v>18</v>
      </c>
      <c r="BL164" s="46">
        <v>-4</v>
      </c>
      <c r="BM164" s="46">
        <v>-40</v>
      </c>
      <c r="BN164" s="46">
        <v>-106</v>
      </c>
      <c r="BO164" s="46">
        <v>-121</v>
      </c>
      <c r="BP164" s="46">
        <v>-298</v>
      </c>
      <c r="BQ164" s="46">
        <v>36</v>
      </c>
      <c r="BR164" s="46">
        <v>11</v>
      </c>
      <c r="BS164" s="46">
        <v>-664</v>
      </c>
      <c r="BT164" s="46">
        <v>-11</v>
      </c>
      <c r="BU164" s="46">
        <v>3524</v>
      </c>
      <c r="BV164" s="46">
        <v>0</v>
      </c>
      <c r="BW164" s="46">
        <v>109</v>
      </c>
      <c r="BX164" s="46">
        <v>70</v>
      </c>
      <c r="BY164" s="46">
        <v>349</v>
      </c>
      <c r="BZ164" s="46">
        <v>147</v>
      </c>
      <c r="CA164" s="46">
        <v>0</v>
      </c>
      <c r="CB164" s="46">
        <v>1</v>
      </c>
      <c r="CC164" s="46">
        <v>5</v>
      </c>
      <c r="CD164" s="46">
        <v>16</v>
      </c>
      <c r="CE164" s="46">
        <v>84</v>
      </c>
      <c r="CF164" s="46">
        <v>0</v>
      </c>
      <c r="CG164" s="46">
        <v>2</v>
      </c>
      <c r="CH164" s="46">
        <v>8</v>
      </c>
      <c r="CI164" s="46">
        <v>30</v>
      </c>
      <c r="CJ164" s="46">
        <v>257</v>
      </c>
      <c r="CK164" s="46">
        <v>1</v>
      </c>
    </row>
    <row r="165" spans="1:89" x14ac:dyDescent="0.25">
      <c r="A165" s="8">
        <v>18</v>
      </c>
      <c r="B165" s="8" t="s">
        <v>490</v>
      </c>
      <c r="C165" s="8" t="s">
        <v>491</v>
      </c>
      <c r="D165" s="8" t="s">
        <v>492</v>
      </c>
      <c r="E165" s="8" t="s">
        <v>489</v>
      </c>
      <c r="F165" s="9"/>
      <c r="G165" s="46">
        <v>25192202.949999999</v>
      </c>
      <c r="H165" s="46">
        <v>25217485.100000001</v>
      </c>
      <c r="I165" s="46">
        <v>23792240.830000002</v>
      </c>
      <c r="J165" s="46">
        <v>13178.04</v>
      </c>
      <c r="K165" s="46">
        <v>1371259.14</v>
      </c>
      <c r="L165" s="46">
        <v>5980914.2699999996</v>
      </c>
      <c r="M165" s="46">
        <v>0</v>
      </c>
      <c r="N165" s="46">
        <v>0</v>
      </c>
      <c r="O165" s="46">
        <v>262667.49</v>
      </c>
      <c r="P165" s="46">
        <v>3142897.6</v>
      </c>
      <c r="Q165" s="46">
        <v>0</v>
      </c>
      <c r="R165" s="46">
        <v>838.94</v>
      </c>
      <c r="S165" s="46">
        <v>6880832.8399999999</v>
      </c>
      <c r="T165" s="46">
        <v>4618942.71</v>
      </c>
      <c r="U165" s="46">
        <v>0</v>
      </c>
      <c r="V165" s="46">
        <v>962.69</v>
      </c>
      <c r="W165" s="46">
        <v>24277838.210000001</v>
      </c>
      <c r="X165" s="46">
        <v>27083.78</v>
      </c>
      <c r="Y165" s="46">
        <v>24304921.989999998</v>
      </c>
      <c r="Z165" s="7">
        <v>5.6364096701145172E-2</v>
      </c>
      <c r="AA165" s="7">
        <v>8.2400000000000001E-2</v>
      </c>
      <c r="AB165" s="46">
        <v>2026030.9</v>
      </c>
      <c r="AC165" s="46">
        <v>25282.15</v>
      </c>
      <c r="AD165" s="46">
        <v>321541.71999999997</v>
      </c>
      <c r="AE165" s="46">
        <v>0</v>
      </c>
      <c r="AF165" s="46">
        <v>1343.91</v>
      </c>
      <c r="AG165" s="46">
        <f t="shared" si="6"/>
        <v>1343.91</v>
      </c>
      <c r="AH165" s="46">
        <v>994687.12</v>
      </c>
      <c r="AI165" s="46">
        <v>90033.44</v>
      </c>
      <c r="AJ165" s="46">
        <v>210918.34</v>
      </c>
      <c r="AK165" s="46">
        <v>0</v>
      </c>
      <c r="AL165" s="46">
        <v>177665.14</v>
      </c>
      <c r="AM165" s="46">
        <v>43593.88</v>
      </c>
      <c r="AN165" s="46">
        <v>83183.320000000007</v>
      </c>
      <c r="AO165" s="46">
        <v>21725</v>
      </c>
      <c r="AP165" s="46">
        <v>7186.5</v>
      </c>
      <c r="AQ165" s="46">
        <v>0</v>
      </c>
      <c r="AR165" s="46">
        <v>48511.360000000001</v>
      </c>
      <c r="AS165" s="46">
        <v>19101.939999999999</v>
      </c>
      <c r="AT165" s="46">
        <v>8364</v>
      </c>
      <c r="AU165" s="46">
        <v>1348.5</v>
      </c>
      <c r="AV165" s="46">
        <v>8987.01</v>
      </c>
      <c r="AW165" s="46">
        <v>0</v>
      </c>
      <c r="AX165" s="46">
        <v>1841724.14</v>
      </c>
      <c r="AY165" s="25">
        <f t="shared" si="7"/>
        <v>0</v>
      </c>
      <c r="AZ165" s="46">
        <v>0</v>
      </c>
      <c r="BA165" s="46">
        <v>190217</v>
      </c>
      <c r="BB165" s="46">
        <v>0</v>
      </c>
      <c r="BC165" s="46">
        <v>360485.8</v>
      </c>
      <c r="BD165" s="46">
        <v>0</v>
      </c>
      <c r="BE165" s="46">
        <v>0</v>
      </c>
      <c r="BF165" s="46">
        <v>0</v>
      </c>
      <c r="BG165" s="26">
        <f t="shared" si="8"/>
        <v>0</v>
      </c>
      <c r="BH165" s="46">
        <v>0</v>
      </c>
      <c r="BI165" s="46">
        <v>4744</v>
      </c>
      <c r="BJ165" s="46">
        <v>1954</v>
      </c>
      <c r="BK165" s="46">
        <v>33</v>
      </c>
      <c r="BL165" s="46">
        <v>-32</v>
      </c>
      <c r="BM165" s="46">
        <v>-76</v>
      </c>
      <c r="BN165" s="46">
        <v>-173</v>
      </c>
      <c r="BO165" s="46">
        <v>-265</v>
      </c>
      <c r="BP165" s="46">
        <v>-431</v>
      </c>
      <c r="BQ165" s="46">
        <v>42</v>
      </c>
      <c r="BR165" s="46">
        <v>32</v>
      </c>
      <c r="BS165" s="46">
        <v>-905</v>
      </c>
      <c r="BT165" s="46">
        <v>-13</v>
      </c>
      <c r="BU165" s="46">
        <v>4910</v>
      </c>
      <c r="BV165" s="46">
        <v>5</v>
      </c>
      <c r="BW165" s="46">
        <v>154</v>
      </c>
      <c r="BX165" s="46">
        <v>79</v>
      </c>
      <c r="BY165" s="46">
        <v>412</v>
      </c>
      <c r="BZ165" s="46">
        <v>268</v>
      </c>
      <c r="CA165" s="46">
        <v>5</v>
      </c>
      <c r="CB165" s="46">
        <v>2</v>
      </c>
      <c r="CC165" s="46">
        <v>1</v>
      </c>
      <c r="CD165" s="46">
        <v>34</v>
      </c>
      <c r="CE165" s="46">
        <v>100</v>
      </c>
      <c r="CF165" s="46">
        <v>30</v>
      </c>
      <c r="CG165" s="46">
        <v>2</v>
      </c>
      <c r="CH165" s="46">
        <v>4</v>
      </c>
      <c r="CI165" s="46">
        <v>64</v>
      </c>
      <c r="CJ165" s="46">
        <v>310</v>
      </c>
      <c r="CK165" s="46">
        <v>41</v>
      </c>
    </row>
    <row r="166" spans="1:89" x14ac:dyDescent="0.25">
      <c r="A166" s="8">
        <v>18</v>
      </c>
      <c r="B166" s="8" t="s">
        <v>591</v>
      </c>
      <c r="C166" s="8" t="s">
        <v>409</v>
      </c>
      <c r="D166" s="8" t="s">
        <v>485</v>
      </c>
      <c r="E166" s="9" t="s">
        <v>479</v>
      </c>
      <c r="F166" s="9"/>
      <c r="G166" s="46">
        <v>3584806.63</v>
      </c>
      <c r="H166" s="46">
        <v>3618662.28</v>
      </c>
      <c r="I166" s="46">
        <v>3410733.94</v>
      </c>
      <c r="J166" s="46">
        <v>10720.56</v>
      </c>
      <c r="K166" s="46">
        <v>180024.87</v>
      </c>
      <c r="L166" s="46">
        <v>770241.06</v>
      </c>
      <c r="M166" s="46">
        <v>0</v>
      </c>
      <c r="N166" s="46">
        <v>0</v>
      </c>
      <c r="O166" s="46">
        <v>0</v>
      </c>
      <c r="P166" s="46">
        <v>259968.76</v>
      </c>
      <c r="Q166" s="46">
        <v>0</v>
      </c>
      <c r="R166" s="46">
        <v>0</v>
      </c>
      <c r="S166" s="46">
        <v>1227099.68</v>
      </c>
      <c r="T166" s="46">
        <v>446641.47</v>
      </c>
      <c r="U166" s="46">
        <v>951.95</v>
      </c>
      <c r="V166" s="46">
        <v>0</v>
      </c>
      <c r="W166" s="46">
        <v>3218964.43</v>
      </c>
      <c r="X166" s="46">
        <v>4366.49</v>
      </c>
      <c r="Y166" s="46">
        <v>3223330.92</v>
      </c>
      <c r="Z166" s="7">
        <v>9.1306760907173157E-2</v>
      </c>
      <c r="AA166" s="7">
        <v>9.9699999999999997E-2</v>
      </c>
      <c r="AB166" s="46">
        <v>320981.33</v>
      </c>
      <c r="AC166" s="46">
        <v>0</v>
      </c>
      <c r="AD166" s="46">
        <v>0</v>
      </c>
      <c r="AE166" s="46">
        <v>0</v>
      </c>
      <c r="AF166" s="46">
        <v>0</v>
      </c>
      <c r="AG166" s="46">
        <f t="shared" si="6"/>
        <v>0</v>
      </c>
      <c r="AH166" s="46">
        <v>62528.81</v>
      </c>
      <c r="AI166" s="46">
        <v>4818.99</v>
      </c>
      <c r="AJ166" s="46">
        <v>0</v>
      </c>
      <c r="AK166" s="46">
        <v>850.3</v>
      </c>
      <c r="AL166" s="46">
        <v>17044.59</v>
      </c>
      <c r="AM166" s="46">
        <v>6035.54</v>
      </c>
      <c r="AN166" s="46">
        <v>13962.11</v>
      </c>
      <c r="AO166" s="46">
        <v>10050</v>
      </c>
      <c r="AP166" s="46">
        <v>1025</v>
      </c>
      <c r="AQ166" s="46">
        <v>0</v>
      </c>
      <c r="AR166" s="46">
        <v>11475.92</v>
      </c>
      <c r="AS166" s="46">
        <v>7120.68</v>
      </c>
      <c r="AT166" s="46">
        <v>0</v>
      </c>
      <c r="AU166" s="46">
        <v>11714.4</v>
      </c>
      <c r="AV166" s="46">
        <v>272.41000000000003</v>
      </c>
      <c r="AW166" s="46">
        <v>0</v>
      </c>
      <c r="AX166" s="46">
        <v>182627.6</v>
      </c>
      <c r="AY166" s="25">
        <f t="shared" si="7"/>
        <v>0</v>
      </c>
      <c r="AZ166" s="46">
        <v>0</v>
      </c>
      <c r="BA166" s="46">
        <v>171000</v>
      </c>
      <c r="BB166" s="46">
        <v>463.3</v>
      </c>
      <c r="BC166" s="46">
        <v>12688.74</v>
      </c>
      <c r="BD166" s="46">
        <v>0</v>
      </c>
      <c r="BE166" s="46">
        <v>0</v>
      </c>
      <c r="BF166" s="46">
        <v>0</v>
      </c>
      <c r="BG166" s="26">
        <f t="shared" si="8"/>
        <v>0</v>
      </c>
      <c r="BH166" s="46">
        <v>0</v>
      </c>
      <c r="BI166" s="46">
        <v>306</v>
      </c>
      <c r="BJ166" s="46">
        <v>670</v>
      </c>
      <c r="BK166" s="46">
        <v>0</v>
      </c>
      <c r="BL166" s="46">
        <v>0</v>
      </c>
      <c r="BM166" s="46">
        <v>-40</v>
      </c>
      <c r="BN166" s="46">
        <v>-22</v>
      </c>
      <c r="BO166" s="46">
        <v>-141</v>
      </c>
      <c r="BP166" s="46">
        <v>-51</v>
      </c>
      <c r="BQ166" s="46">
        <v>170</v>
      </c>
      <c r="BR166" s="46">
        <v>39</v>
      </c>
      <c r="BS166" s="46">
        <v>-61</v>
      </c>
      <c r="BT166" s="46">
        <v>0</v>
      </c>
      <c r="BU166" s="46">
        <v>870</v>
      </c>
      <c r="BV166" s="46">
        <v>0</v>
      </c>
      <c r="BW166" s="46">
        <v>14</v>
      </c>
      <c r="BX166" s="46">
        <v>6</v>
      </c>
      <c r="BY166" s="46">
        <v>41</v>
      </c>
      <c r="BZ166" s="46">
        <v>0</v>
      </c>
      <c r="CA166" s="46">
        <v>0</v>
      </c>
      <c r="CB166" s="46">
        <v>0</v>
      </c>
      <c r="CC166" s="46">
        <v>0</v>
      </c>
      <c r="CD166" s="46">
        <v>10</v>
      </c>
      <c r="CE166" s="46">
        <v>7</v>
      </c>
      <c r="CF166" s="46">
        <v>0</v>
      </c>
      <c r="CG166" s="46">
        <v>2</v>
      </c>
      <c r="CH166" s="46">
        <v>2</v>
      </c>
      <c r="CI166" s="46">
        <v>21</v>
      </c>
      <c r="CJ166" s="46">
        <v>25</v>
      </c>
      <c r="CK166" s="46">
        <v>0</v>
      </c>
    </row>
    <row r="167" spans="1:89" x14ac:dyDescent="0.25">
      <c r="A167" s="8">
        <v>18</v>
      </c>
      <c r="B167" s="8" t="s">
        <v>493</v>
      </c>
      <c r="C167" s="8" t="s">
        <v>494</v>
      </c>
      <c r="D167" s="8" t="s">
        <v>485</v>
      </c>
      <c r="E167" s="8" t="s">
        <v>479</v>
      </c>
      <c r="F167" s="9"/>
      <c r="G167" s="46">
        <v>1711884.72</v>
      </c>
      <c r="H167" s="46">
        <v>1711985.46</v>
      </c>
      <c r="I167" s="46">
        <v>1663302.36</v>
      </c>
      <c r="J167" s="46">
        <v>0</v>
      </c>
      <c r="K167" s="46">
        <v>95204.15</v>
      </c>
      <c r="L167" s="46">
        <v>380816.53</v>
      </c>
      <c r="M167" s="46">
        <v>0</v>
      </c>
      <c r="N167" s="46">
        <v>0</v>
      </c>
      <c r="O167" s="46">
        <v>2230.7600000000002</v>
      </c>
      <c r="P167" s="46">
        <v>200083.36</v>
      </c>
      <c r="Q167" s="46">
        <v>0</v>
      </c>
      <c r="R167" s="46">
        <v>0</v>
      </c>
      <c r="S167" s="46">
        <v>733784.78</v>
      </c>
      <c r="T167" s="46">
        <v>176612.47</v>
      </c>
      <c r="U167" s="46">
        <v>381.61</v>
      </c>
      <c r="V167" s="46">
        <v>0</v>
      </c>
      <c r="W167" s="46">
        <v>1767902.4</v>
      </c>
      <c r="X167" s="46">
        <v>8256.4</v>
      </c>
      <c r="Y167" s="46">
        <v>1776158.8</v>
      </c>
      <c r="Z167" s="7">
        <v>5.2311357110738754E-2</v>
      </c>
      <c r="AA167" s="7">
        <v>9.9699999999999997E-2</v>
      </c>
      <c r="AB167" s="46">
        <v>176307.47</v>
      </c>
      <c r="AC167" s="46">
        <v>0</v>
      </c>
      <c r="AD167" s="46">
        <v>0</v>
      </c>
      <c r="AE167" s="46">
        <v>105.79</v>
      </c>
      <c r="AF167" s="46">
        <v>9.24</v>
      </c>
      <c r="AG167" s="46">
        <f t="shared" si="6"/>
        <v>115.03</v>
      </c>
      <c r="AH167" s="46">
        <v>66286.740000000005</v>
      </c>
      <c r="AI167" s="46">
        <v>6018.52</v>
      </c>
      <c r="AJ167" s="46">
        <v>6000.87</v>
      </c>
      <c r="AK167" s="46">
        <v>0</v>
      </c>
      <c r="AL167" s="46">
        <v>9800</v>
      </c>
      <c r="AM167" s="46">
        <v>12000</v>
      </c>
      <c r="AN167" s="46">
        <v>8221.27</v>
      </c>
      <c r="AO167" s="46">
        <v>5050</v>
      </c>
      <c r="AP167" s="46">
        <v>5500</v>
      </c>
      <c r="AQ167" s="46">
        <v>0</v>
      </c>
      <c r="AR167" s="46">
        <v>8453.5</v>
      </c>
      <c r="AS167" s="46">
        <v>0</v>
      </c>
      <c r="AT167" s="46">
        <v>0</v>
      </c>
      <c r="AU167" s="46">
        <v>4630.55</v>
      </c>
      <c r="AV167" s="46">
        <v>0</v>
      </c>
      <c r="AW167" s="46">
        <v>0</v>
      </c>
      <c r="AX167" s="46">
        <v>140201.31</v>
      </c>
      <c r="AY167" s="25">
        <f t="shared" si="7"/>
        <v>0</v>
      </c>
      <c r="AZ167" s="46">
        <v>0</v>
      </c>
      <c r="BA167" s="46">
        <v>32500</v>
      </c>
      <c r="BB167" s="46">
        <v>0</v>
      </c>
      <c r="BC167" s="46">
        <v>7033.03</v>
      </c>
      <c r="BD167" s="46">
        <v>0</v>
      </c>
      <c r="BE167" s="46">
        <v>0</v>
      </c>
      <c r="BF167" s="46">
        <v>0</v>
      </c>
      <c r="BG167" s="26">
        <f t="shared" si="8"/>
        <v>0</v>
      </c>
      <c r="BH167" s="46">
        <v>0</v>
      </c>
      <c r="BI167" s="46">
        <v>469</v>
      </c>
      <c r="BJ167" s="46">
        <v>0</v>
      </c>
      <c r="BK167" s="46">
        <v>0</v>
      </c>
      <c r="BL167" s="46">
        <v>0</v>
      </c>
      <c r="BM167" s="46">
        <v>0</v>
      </c>
      <c r="BN167" s="46">
        <v>-20</v>
      </c>
      <c r="BO167" s="46">
        <v>0</v>
      </c>
      <c r="BP167" s="46">
        <v>-50</v>
      </c>
      <c r="BQ167" s="46">
        <v>0</v>
      </c>
      <c r="BR167" s="46">
        <v>-10</v>
      </c>
      <c r="BS167" s="46">
        <v>-95</v>
      </c>
      <c r="BT167" s="46">
        <v>0</v>
      </c>
      <c r="BU167" s="46">
        <v>294</v>
      </c>
      <c r="BV167" s="46">
        <v>0</v>
      </c>
      <c r="BW167" s="46">
        <v>14</v>
      </c>
      <c r="BX167" s="46">
        <v>6</v>
      </c>
      <c r="BY167" s="46">
        <v>75</v>
      </c>
      <c r="BZ167" s="46">
        <v>0</v>
      </c>
      <c r="CA167" s="46">
        <v>1</v>
      </c>
      <c r="CB167" s="46">
        <v>0</v>
      </c>
      <c r="CC167" s="46">
        <v>0</v>
      </c>
      <c r="CD167" s="46">
        <v>13</v>
      </c>
      <c r="CE167" s="46">
        <v>0</v>
      </c>
      <c r="CF167" s="46">
        <v>7</v>
      </c>
      <c r="CG167" s="46">
        <v>1</v>
      </c>
      <c r="CH167" s="46">
        <v>0</v>
      </c>
      <c r="CI167" s="46">
        <v>32</v>
      </c>
      <c r="CJ167" s="46">
        <v>1</v>
      </c>
      <c r="CK167" s="46">
        <v>16</v>
      </c>
    </row>
    <row r="168" spans="1:89" x14ac:dyDescent="0.25">
      <c r="A168" s="8">
        <v>18</v>
      </c>
      <c r="B168" s="8" t="s">
        <v>615</v>
      </c>
      <c r="C168" s="8" t="s">
        <v>185</v>
      </c>
      <c r="D168" s="8" t="s">
        <v>495</v>
      </c>
      <c r="E168" s="8" t="s">
        <v>489</v>
      </c>
      <c r="F168" s="9"/>
      <c r="G168" s="46">
        <v>1078690.1599999999</v>
      </c>
      <c r="H168" s="46">
        <v>1081480.72</v>
      </c>
      <c r="I168" s="46">
        <f xml:space="preserve"> 1078690.16-11090.22</f>
        <v>1067599.94</v>
      </c>
      <c r="J168" s="46">
        <v>0</v>
      </c>
      <c r="K168" s="46">
        <v>92424.38</v>
      </c>
      <c r="L168" s="46">
        <v>158100.12</v>
      </c>
      <c r="M168" s="46">
        <v>0</v>
      </c>
      <c r="N168" s="46">
        <v>0</v>
      </c>
      <c r="O168" s="46">
        <v>8439.81</v>
      </c>
      <c r="P168" s="46">
        <v>187154.91</v>
      </c>
      <c r="Q168" s="46">
        <v>0</v>
      </c>
      <c r="R168" s="46">
        <v>0</v>
      </c>
      <c r="S168" s="46">
        <v>360946.88</v>
      </c>
      <c r="T168" s="46">
        <v>122251.41</v>
      </c>
      <c r="U168" s="46">
        <v>0</v>
      </c>
      <c r="V168" s="46">
        <v>0</v>
      </c>
      <c r="W168" s="46">
        <v>1032567.71</v>
      </c>
      <c r="X168" s="46">
        <v>2791.02</v>
      </c>
      <c r="Y168" s="46">
        <v>1035288.77</v>
      </c>
      <c r="Z168" s="7">
        <v>8.5335530340671539E-2</v>
      </c>
      <c r="AA168" s="7">
        <v>0.1</v>
      </c>
      <c r="AB168" s="46">
        <v>106041.22</v>
      </c>
      <c r="AC168" s="46">
        <v>2791.02</v>
      </c>
      <c r="AD168" s="46">
        <v>27912.7</v>
      </c>
      <c r="AE168" s="46">
        <v>0</v>
      </c>
      <c r="AF168" s="46">
        <v>0</v>
      </c>
      <c r="AG168" s="46">
        <f t="shared" si="6"/>
        <v>0</v>
      </c>
      <c r="AH168" s="46">
        <v>35526.589999999997</v>
      </c>
      <c r="AI168" s="46">
        <v>0</v>
      </c>
      <c r="AJ168" s="46">
        <v>0</v>
      </c>
      <c r="AK168" s="46">
        <v>0</v>
      </c>
      <c r="AL168" s="46">
        <v>2088</v>
      </c>
      <c r="AM168" s="46">
        <v>0</v>
      </c>
      <c r="AN168" s="46">
        <v>2772.74</v>
      </c>
      <c r="AO168" s="46">
        <v>0</v>
      </c>
      <c r="AP168" s="46">
        <v>0</v>
      </c>
      <c r="AQ168" s="46">
        <v>0</v>
      </c>
      <c r="AR168" s="46">
        <f xml:space="preserve"> 531.89+1275.25+1692.51</f>
        <v>3499.6499999999996</v>
      </c>
      <c r="AS168" s="46">
        <v>0</v>
      </c>
      <c r="AT168" s="46">
        <v>0</v>
      </c>
      <c r="AU168" s="46">
        <v>194.52</v>
      </c>
      <c r="AV168" s="46">
        <v>195</v>
      </c>
      <c r="AW168" s="46">
        <v>45754.43</v>
      </c>
      <c r="AX168" s="46">
        <v>51352.45</v>
      </c>
      <c r="AY168" s="25">
        <f t="shared" si="7"/>
        <v>0.89098825859330966</v>
      </c>
      <c r="AZ168" s="46">
        <v>0</v>
      </c>
      <c r="BA168" s="46">
        <v>54635</v>
      </c>
      <c r="BB168" s="46">
        <v>0</v>
      </c>
      <c r="BC168" s="46">
        <v>9879.5400000000009</v>
      </c>
      <c r="BD168" s="46">
        <v>0</v>
      </c>
      <c r="BE168" s="46">
        <v>0</v>
      </c>
      <c r="BF168" s="46">
        <v>0</v>
      </c>
      <c r="BG168" s="26">
        <f t="shared" si="8"/>
        <v>0</v>
      </c>
      <c r="BH168" s="46">
        <v>0</v>
      </c>
      <c r="BI168" s="46">
        <v>158</v>
      </c>
      <c r="BJ168" s="46">
        <v>66</v>
      </c>
      <c r="BK168" s="46">
        <v>3</v>
      </c>
      <c r="BL168" s="46">
        <v>-2</v>
      </c>
      <c r="BM168" s="46">
        <v>-1</v>
      </c>
      <c r="BN168" s="46">
        <v>-3</v>
      </c>
      <c r="BO168" s="46">
        <v>-3</v>
      </c>
      <c r="BP168" s="46">
        <v>-16</v>
      </c>
      <c r="BQ168" s="46">
        <v>0</v>
      </c>
      <c r="BR168" s="46">
        <v>-1</v>
      </c>
      <c r="BS168" s="46">
        <v>-19</v>
      </c>
      <c r="BT168" s="46">
        <v>0</v>
      </c>
      <c r="BU168" s="46">
        <v>182</v>
      </c>
      <c r="BV168" s="46">
        <v>0</v>
      </c>
      <c r="BW168" s="46">
        <v>7</v>
      </c>
      <c r="BX168" s="46">
        <v>1</v>
      </c>
      <c r="BY168" s="46">
        <v>11</v>
      </c>
      <c r="BZ168" s="46">
        <v>0</v>
      </c>
      <c r="CA168" s="46">
        <v>0</v>
      </c>
      <c r="CB168" s="46">
        <v>0</v>
      </c>
      <c r="CC168" s="46">
        <v>0</v>
      </c>
      <c r="CD168" s="46">
        <v>2</v>
      </c>
      <c r="CE168" s="46">
        <v>2</v>
      </c>
      <c r="CF168" s="46">
        <v>0</v>
      </c>
      <c r="CG168" s="46">
        <v>0</v>
      </c>
      <c r="CH168" s="46">
        <v>2</v>
      </c>
      <c r="CI168" s="46">
        <v>0</v>
      </c>
      <c r="CJ168" s="46">
        <v>8</v>
      </c>
      <c r="CK168" s="46">
        <v>0</v>
      </c>
    </row>
    <row r="169" spans="1:89" x14ac:dyDescent="0.25">
      <c r="A169" s="8">
        <v>18</v>
      </c>
      <c r="B169" s="8" t="s">
        <v>496</v>
      </c>
      <c r="C169" s="8" t="s">
        <v>497</v>
      </c>
      <c r="D169" s="8" t="s">
        <v>498</v>
      </c>
      <c r="E169" s="8" t="s">
        <v>479</v>
      </c>
      <c r="F169" s="9"/>
      <c r="G169" s="46">
        <v>1914429.66</v>
      </c>
      <c r="H169" s="46">
        <v>1914479.45</v>
      </c>
      <c r="I169" s="46">
        <v>1879180.77</v>
      </c>
      <c r="J169" s="46">
        <v>0</v>
      </c>
      <c r="K169" s="46">
        <v>150069.63</v>
      </c>
      <c r="L169" s="46">
        <v>428331.75</v>
      </c>
      <c r="M169" s="46">
        <v>0</v>
      </c>
      <c r="N169" s="46">
        <v>0</v>
      </c>
      <c r="O169" s="46">
        <v>0</v>
      </c>
      <c r="P169" s="46">
        <v>133733.47</v>
      </c>
      <c r="Q169" s="46">
        <v>0</v>
      </c>
      <c r="R169" s="46">
        <v>7719.26</v>
      </c>
      <c r="S169" s="46">
        <v>692851.08</v>
      </c>
      <c r="T169" s="46">
        <v>272622.77</v>
      </c>
      <c r="U169" s="46">
        <v>800</v>
      </c>
      <c r="V169" s="46">
        <v>0</v>
      </c>
      <c r="W169" s="46">
        <v>1864015.35</v>
      </c>
      <c r="X169" s="46">
        <v>8569.0499999999993</v>
      </c>
      <c r="Y169" s="46">
        <v>1872584.4</v>
      </c>
      <c r="Z169" s="7">
        <v>5.3414884954690933E-2</v>
      </c>
      <c r="AA169" s="7">
        <v>0.1</v>
      </c>
      <c r="AB169" s="46">
        <v>186406.65</v>
      </c>
      <c r="AC169" s="46">
        <v>0</v>
      </c>
      <c r="AD169" s="46">
        <v>0</v>
      </c>
      <c r="AE169" s="46">
        <v>49.79</v>
      </c>
      <c r="AF169" s="46">
        <v>2.48</v>
      </c>
      <c r="AG169" s="46">
        <f t="shared" si="6"/>
        <v>52.269999999999996</v>
      </c>
      <c r="AH169" s="46">
        <v>54330.37</v>
      </c>
      <c r="AI169" s="46">
        <v>4284.33</v>
      </c>
      <c r="AJ169" s="46">
        <v>12433.11</v>
      </c>
      <c r="AK169" s="46">
        <v>0</v>
      </c>
      <c r="AL169" s="46">
        <v>18124</v>
      </c>
      <c r="AM169" s="46">
        <v>220</v>
      </c>
      <c r="AN169" s="46">
        <v>8988.49</v>
      </c>
      <c r="AO169" s="46">
        <v>5050</v>
      </c>
      <c r="AP169" s="46">
        <v>1900</v>
      </c>
      <c r="AQ169" s="46">
        <v>0</v>
      </c>
      <c r="AR169" s="46">
        <v>12577.05</v>
      </c>
      <c r="AS169" s="46">
        <v>250</v>
      </c>
      <c r="AT169" s="46">
        <v>0</v>
      </c>
      <c r="AU169" s="46">
        <v>3222.92</v>
      </c>
      <c r="AV169" s="46">
        <v>0</v>
      </c>
      <c r="AW169" s="46">
        <v>35231.57</v>
      </c>
      <c r="AX169" s="46">
        <v>131783.72</v>
      </c>
      <c r="AY169" s="25">
        <f t="shared" si="7"/>
        <v>0.26734387221729666</v>
      </c>
      <c r="AZ169" s="46">
        <v>0</v>
      </c>
      <c r="BA169" s="46">
        <v>54700</v>
      </c>
      <c r="BB169" s="46">
        <v>0</v>
      </c>
      <c r="BC169" s="46">
        <v>4899.45</v>
      </c>
      <c r="BD169" s="46">
        <v>0</v>
      </c>
      <c r="BE169" s="46">
        <v>0</v>
      </c>
      <c r="BF169" s="46">
        <v>0</v>
      </c>
      <c r="BG169" s="26">
        <f t="shared" si="8"/>
        <v>0</v>
      </c>
      <c r="BH169" s="46">
        <v>0</v>
      </c>
      <c r="BI169" s="46">
        <v>385</v>
      </c>
      <c r="BJ169" s="46">
        <v>137</v>
      </c>
      <c r="BK169" s="46">
        <v>1</v>
      </c>
      <c r="BL169" s="46">
        <v>-1</v>
      </c>
      <c r="BM169" s="46">
        <v>-10</v>
      </c>
      <c r="BN169" s="46">
        <v>-12</v>
      </c>
      <c r="BO169" s="46">
        <v>-26</v>
      </c>
      <c r="BP169" s="46">
        <v>-14</v>
      </c>
      <c r="BQ169" s="46">
        <v>0</v>
      </c>
      <c r="BR169" s="46">
        <v>0</v>
      </c>
      <c r="BS169" s="46">
        <v>-43</v>
      </c>
      <c r="BT169" s="46">
        <v>0</v>
      </c>
      <c r="BU169" s="46">
        <v>417</v>
      </c>
      <c r="BV169" s="46">
        <v>0</v>
      </c>
      <c r="BW169" s="46">
        <v>5</v>
      </c>
      <c r="BX169" s="46">
        <v>10</v>
      </c>
      <c r="BY169" s="46">
        <v>37</v>
      </c>
      <c r="BZ169" s="46">
        <v>5</v>
      </c>
      <c r="CA169" s="46">
        <v>0</v>
      </c>
      <c r="CB169" s="46">
        <v>0</v>
      </c>
      <c r="CC169" s="46">
        <v>0</v>
      </c>
      <c r="CD169" s="46">
        <v>1</v>
      </c>
      <c r="CE169" s="46">
        <v>10</v>
      </c>
      <c r="CF169" s="46">
        <v>0</v>
      </c>
      <c r="CG169" s="46">
        <v>1</v>
      </c>
      <c r="CH169" s="46">
        <v>0</v>
      </c>
      <c r="CI169" s="46">
        <v>5</v>
      </c>
      <c r="CJ169" s="46">
        <v>9</v>
      </c>
      <c r="CK169" s="46">
        <v>0</v>
      </c>
    </row>
    <row r="170" spans="1:89" s="34" customFormat="1" x14ac:dyDescent="0.25">
      <c r="A170" s="32">
        <v>19</v>
      </c>
      <c r="B170" s="32" t="s">
        <v>499</v>
      </c>
      <c r="C170" s="32" t="s">
        <v>500</v>
      </c>
      <c r="D170" s="32" t="s">
        <v>501</v>
      </c>
      <c r="E170" s="32" t="s">
        <v>502</v>
      </c>
      <c r="F170" s="33"/>
      <c r="G170" s="32">
        <v>28390683.98</v>
      </c>
      <c r="H170" s="32">
        <v>28409327.82</v>
      </c>
      <c r="I170" s="32">
        <v>26875442.52</v>
      </c>
      <c r="J170" s="32">
        <v>0</v>
      </c>
      <c r="K170" s="32">
        <v>1627839.81</v>
      </c>
      <c r="L170" s="32">
        <v>7929197.2599999998</v>
      </c>
      <c r="M170" s="32">
        <v>0</v>
      </c>
      <c r="N170" s="32">
        <v>0</v>
      </c>
      <c r="O170" s="32">
        <v>0</v>
      </c>
      <c r="P170" s="32">
        <v>1822451.47</v>
      </c>
      <c r="Q170" s="32">
        <v>0</v>
      </c>
      <c r="R170" s="32">
        <v>0</v>
      </c>
      <c r="S170" s="32">
        <v>6985533.4199999999</v>
      </c>
      <c r="T170" s="32">
        <v>5160329.49</v>
      </c>
      <c r="U170" s="32">
        <v>88046.71</v>
      </c>
      <c r="V170" s="32">
        <v>0</v>
      </c>
      <c r="W170" s="32">
        <v>26140513.48</v>
      </c>
      <c r="X170" s="32">
        <v>106703.44</v>
      </c>
      <c r="Y170" s="32">
        <v>26247216.920000002</v>
      </c>
      <c r="Z170" s="60">
        <v>0.23089302814965643</v>
      </c>
      <c r="AA170" s="60">
        <v>0.10001049332453574</v>
      </c>
      <c r="AB170" s="61">
        <v>2643162.52</v>
      </c>
      <c r="AC170" s="61">
        <v>17353.37</v>
      </c>
      <c r="AD170" s="61">
        <v>183397.52</v>
      </c>
      <c r="AE170" s="61">
        <v>1290.47</v>
      </c>
      <c r="AF170" s="61">
        <v>629.74</v>
      </c>
      <c r="AG170" s="61">
        <v>1920.21</v>
      </c>
      <c r="AH170" s="61">
        <v>1580777.27</v>
      </c>
      <c r="AI170" s="61">
        <v>128918.35</v>
      </c>
      <c r="AJ170" s="61">
        <v>218831.66</v>
      </c>
      <c r="AK170" s="61">
        <v>21129.53</v>
      </c>
      <c r="AL170" s="61">
        <v>190878.67</v>
      </c>
      <c r="AM170" s="61">
        <v>4240.1899999999996</v>
      </c>
      <c r="AN170" s="61">
        <v>77294.81</v>
      </c>
      <c r="AO170" s="61">
        <v>17750</v>
      </c>
      <c r="AP170" s="61">
        <v>81559</v>
      </c>
      <c r="AQ170" s="61">
        <v>0</v>
      </c>
      <c r="AR170" s="61">
        <v>96029.11</v>
      </c>
      <c r="AS170" s="61">
        <v>8876.56</v>
      </c>
      <c r="AT170" s="61">
        <v>10</v>
      </c>
      <c r="AU170" s="61">
        <v>2021.13</v>
      </c>
      <c r="AV170" s="61">
        <v>2029.24</v>
      </c>
      <c r="AW170" s="61">
        <v>0</v>
      </c>
      <c r="AX170" s="61">
        <v>2542581.9900000002</v>
      </c>
      <c r="AY170" s="62">
        <v>0</v>
      </c>
      <c r="AZ170" s="61">
        <v>0</v>
      </c>
      <c r="BA170" s="61">
        <v>190217</v>
      </c>
      <c r="BB170" s="61">
        <v>0</v>
      </c>
      <c r="BC170" s="61">
        <v>372264.85</v>
      </c>
      <c r="BD170" s="61">
        <v>10453.43</v>
      </c>
      <c r="BE170" s="61">
        <v>0</v>
      </c>
      <c r="BF170" s="61">
        <v>0</v>
      </c>
      <c r="BG170" s="61">
        <v>0</v>
      </c>
      <c r="BH170" s="61">
        <v>0</v>
      </c>
      <c r="BI170" s="61">
        <v>8325</v>
      </c>
      <c r="BJ170" s="61">
        <v>3964</v>
      </c>
      <c r="BK170" s="61">
        <v>0</v>
      </c>
      <c r="BL170" s="61">
        <v>0</v>
      </c>
      <c r="BM170" s="61">
        <v>-86</v>
      </c>
      <c r="BN170" s="61">
        <v>-145</v>
      </c>
      <c r="BO170" s="61">
        <v>-512</v>
      </c>
      <c r="BP170" s="61">
        <v>-1048</v>
      </c>
      <c r="BQ170" s="61">
        <v>0</v>
      </c>
      <c r="BR170" s="61">
        <v>-2</v>
      </c>
      <c r="BS170" s="61">
        <v>-1173</v>
      </c>
      <c r="BT170" s="61">
        <v>-3</v>
      </c>
      <c r="BU170" s="61">
        <v>9320</v>
      </c>
      <c r="BV170" s="61">
        <v>13</v>
      </c>
      <c r="BW170" s="61">
        <v>121</v>
      </c>
      <c r="BX170" s="61">
        <v>73</v>
      </c>
      <c r="BY170" s="61">
        <v>648</v>
      </c>
      <c r="BZ170" s="61">
        <v>326</v>
      </c>
      <c r="CA170" s="61">
        <v>5</v>
      </c>
      <c r="CB170" s="61">
        <v>0</v>
      </c>
      <c r="CC170" s="61">
        <v>3</v>
      </c>
      <c r="CD170" s="61">
        <v>18</v>
      </c>
      <c r="CE170" s="61">
        <v>124</v>
      </c>
      <c r="CF170" s="61">
        <v>0</v>
      </c>
      <c r="CG170" s="61">
        <v>56</v>
      </c>
      <c r="CH170" s="61">
        <v>58</v>
      </c>
      <c r="CI170" s="61">
        <v>385</v>
      </c>
      <c r="CJ170" s="61">
        <v>543</v>
      </c>
      <c r="CK170" s="61">
        <v>6</v>
      </c>
    </row>
    <row r="171" spans="1:89" x14ac:dyDescent="0.25">
      <c r="A171" s="32">
        <v>19</v>
      </c>
      <c r="B171" s="32" t="s">
        <v>610</v>
      </c>
      <c r="C171" s="8" t="s">
        <v>503</v>
      </c>
      <c r="D171" s="8" t="s">
        <v>501</v>
      </c>
      <c r="E171" s="8" t="s">
        <v>502</v>
      </c>
      <c r="F171" s="9"/>
      <c r="G171" s="8">
        <v>7026427</v>
      </c>
      <c r="H171" s="8">
        <v>7031848</v>
      </c>
      <c r="I171" s="8">
        <f>7026427-323198</f>
        <v>6703229</v>
      </c>
      <c r="J171" s="8">
        <v>0</v>
      </c>
      <c r="K171" s="8">
        <v>413320</v>
      </c>
      <c r="L171" s="8">
        <v>2061880</v>
      </c>
      <c r="M171" s="8">
        <v>0</v>
      </c>
      <c r="N171" s="8">
        <v>0</v>
      </c>
      <c r="O171" s="8">
        <v>0</v>
      </c>
      <c r="P171" s="8">
        <v>474871</v>
      </c>
      <c r="Q171" s="8">
        <v>0</v>
      </c>
      <c r="R171" s="8">
        <v>0</v>
      </c>
      <c r="S171" s="8">
        <v>1732520</v>
      </c>
      <c r="T171" s="8">
        <v>1186937</v>
      </c>
      <c r="U171" s="8">
        <v>14128</v>
      </c>
      <c r="V171" s="8">
        <v>0</v>
      </c>
      <c r="W171" s="8">
        <v>6500187</v>
      </c>
      <c r="X171" s="8">
        <v>22849</v>
      </c>
      <c r="Y171" s="8">
        <v>6523036</v>
      </c>
      <c r="Z171" s="7">
        <f>3530116/7026427</f>
        <v>0.50240556117639878</v>
      </c>
      <c r="AA171" s="7">
        <f>636080/6516971</f>
        <v>9.7603625979001588E-2</v>
      </c>
      <c r="AB171" s="46">
        <v>636080</v>
      </c>
      <c r="AC171" s="46">
        <v>5421</v>
      </c>
      <c r="AD171" s="46">
        <v>61784</v>
      </c>
      <c r="AE171" s="46">
        <v>0</v>
      </c>
      <c r="AF171" s="46">
        <v>0</v>
      </c>
      <c r="AG171" s="46">
        <f t="shared" si="6"/>
        <v>0</v>
      </c>
      <c r="AH171" s="46">
        <v>388593</v>
      </c>
      <c r="AI171" s="46">
        <v>32022</v>
      </c>
      <c r="AJ171" s="46">
        <v>68903</v>
      </c>
      <c r="AK171" s="46">
        <v>0</v>
      </c>
      <c r="AL171" s="46">
        <v>31415</v>
      </c>
      <c r="AM171" s="46">
        <v>1755</v>
      </c>
      <c r="AN171" s="46">
        <v>21368</v>
      </c>
      <c r="AO171" s="46">
        <v>13250</v>
      </c>
      <c r="AP171" s="46">
        <v>0</v>
      </c>
      <c r="AQ171" s="46">
        <v>0</v>
      </c>
      <c r="AR171" s="46">
        <f>4755+4+10087</f>
        <v>14846</v>
      </c>
      <c r="AS171" s="46">
        <v>250</v>
      </c>
      <c r="AT171" s="46">
        <v>1711</v>
      </c>
      <c r="AU171" s="46">
        <v>248</v>
      </c>
      <c r="AV171" s="46">
        <v>1557</v>
      </c>
      <c r="AW171" s="46">
        <v>0</v>
      </c>
      <c r="AX171" s="46">
        <v>606489</v>
      </c>
      <c r="AY171" s="25">
        <f t="shared" si="7"/>
        <v>0</v>
      </c>
      <c r="AZ171" s="46">
        <v>0</v>
      </c>
      <c r="BA171" s="46">
        <v>77440</v>
      </c>
      <c r="BB171" s="46">
        <v>0</v>
      </c>
      <c r="BC171" s="46">
        <v>161394</v>
      </c>
      <c r="BD171" s="46">
        <v>9772</v>
      </c>
      <c r="BE171" s="46">
        <v>0</v>
      </c>
      <c r="BF171" s="46">
        <v>0</v>
      </c>
      <c r="BG171" s="26">
        <f t="shared" si="8"/>
        <v>0</v>
      </c>
      <c r="BH171" s="46">
        <v>0</v>
      </c>
      <c r="BI171" s="46">
        <v>4276</v>
      </c>
      <c r="BJ171" s="46">
        <v>868</v>
      </c>
      <c r="BK171" s="46">
        <v>0</v>
      </c>
      <c r="BL171" s="46">
        <v>0</v>
      </c>
      <c r="BM171" s="46">
        <v>-16</v>
      </c>
      <c r="BN171" s="46">
        <v>-30</v>
      </c>
      <c r="BO171" s="46">
        <v>-120</v>
      </c>
      <c r="BP171" s="46">
        <v>-122</v>
      </c>
      <c r="BQ171" s="46">
        <v>0</v>
      </c>
      <c r="BR171" s="46">
        <v>0</v>
      </c>
      <c r="BS171" s="46">
        <v>-399</v>
      </c>
      <c r="BT171" s="46">
        <v>-4</v>
      </c>
      <c r="BU171" s="46">
        <v>4453</v>
      </c>
      <c r="BV171" s="46">
        <v>1</v>
      </c>
      <c r="BW171" s="46">
        <v>59</v>
      </c>
      <c r="BX171" s="46">
        <v>44</v>
      </c>
      <c r="BY171" s="46">
        <v>291</v>
      </c>
      <c r="BZ171" s="46">
        <v>1</v>
      </c>
      <c r="CA171" s="46">
        <v>4</v>
      </c>
      <c r="CB171" s="46">
        <v>0</v>
      </c>
      <c r="CC171" s="46">
        <v>1</v>
      </c>
      <c r="CD171" s="46">
        <v>2</v>
      </c>
      <c r="CE171" s="46">
        <v>27</v>
      </c>
      <c r="CF171" s="46">
        <v>0</v>
      </c>
      <c r="CG171" s="46">
        <v>0</v>
      </c>
      <c r="CH171" s="46">
        <v>2</v>
      </c>
      <c r="CI171" s="46">
        <v>14</v>
      </c>
      <c r="CJ171" s="46">
        <v>106</v>
      </c>
      <c r="CK171" s="46">
        <v>0</v>
      </c>
    </row>
    <row r="172" spans="1:89" x14ac:dyDescent="0.25">
      <c r="A172" s="8">
        <v>19</v>
      </c>
      <c r="B172" s="8" t="s">
        <v>504</v>
      </c>
      <c r="C172" s="8" t="s">
        <v>126</v>
      </c>
      <c r="D172" s="8" t="s">
        <v>505</v>
      </c>
      <c r="E172" s="8" t="s">
        <v>506</v>
      </c>
      <c r="F172" s="9"/>
      <c r="G172" s="46">
        <v>2219916.42</v>
      </c>
      <c r="H172" s="46">
        <v>2223316.7200000002</v>
      </c>
      <c r="I172" s="46">
        <v>2162631.0299999998</v>
      </c>
      <c r="J172" s="46">
        <v>0</v>
      </c>
      <c r="K172" s="46">
        <v>139401.1</v>
      </c>
      <c r="L172" s="46">
        <v>253103.95</v>
      </c>
      <c r="M172" s="46">
        <v>0</v>
      </c>
      <c r="N172" s="46">
        <v>0</v>
      </c>
      <c r="O172" s="46">
        <v>0</v>
      </c>
      <c r="P172" s="46">
        <v>139401.1</v>
      </c>
      <c r="Q172" s="46">
        <v>0</v>
      </c>
      <c r="R172" s="46">
        <v>0</v>
      </c>
      <c r="S172" s="46">
        <v>1276208.68</v>
      </c>
      <c r="T172" s="46">
        <v>137231.62</v>
      </c>
      <c r="U172" s="46">
        <v>1684.62</v>
      </c>
      <c r="V172" s="46">
        <v>0</v>
      </c>
      <c r="W172" s="46">
        <v>2204306.16</v>
      </c>
      <c r="X172" s="46">
        <v>14439.5</v>
      </c>
      <c r="Y172" s="46">
        <v>2218745.66</v>
      </c>
      <c r="Z172" s="7">
        <v>0.15557897090911865</v>
      </c>
      <c r="AA172" s="7">
        <v>9.9099999999999994E-2</v>
      </c>
      <c r="AB172" s="46">
        <v>222048.53</v>
      </c>
      <c r="AC172" s="46">
        <v>1774</v>
      </c>
      <c r="AD172" s="46">
        <v>17739.45</v>
      </c>
      <c r="AE172" s="46">
        <v>3400.3</v>
      </c>
      <c r="AF172" s="46">
        <v>396.57</v>
      </c>
      <c r="AG172" s="46">
        <f t="shared" si="6"/>
        <v>3796.8700000000003</v>
      </c>
      <c r="AH172" s="46">
        <v>54907.01</v>
      </c>
      <c r="AI172" s="46">
        <v>4416.01</v>
      </c>
      <c r="AJ172" s="46">
        <v>0</v>
      </c>
      <c r="AK172" s="46">
        <v>0</v>
      </c>
      <c r="AL172" s="46">
        <v>11710</v>
      </c>
      <c r="AM172" s="46">
        <v>8560</v>
      </c>
      <c r="AN172" s="46">
        <v>10829.94</v>
      </c>
      <c r="AO172" s="46">
        <v>7450</v>
      </c>
      <c r="AP172" s="46">
        <v>0</v>
      </c>
      <c r="AQ172" s="46">
        <v>0</v>
      </c>
      <c r="AR172" s="46">
        <v>10308.15</v>
      </c>
      <c r="AS172" s="46">
        <v>3184.76</v>
      </c>
      <c r="AT172" s="46">
        <v>0</v>
      </c>
      <c r="AU172" s="46">
        <v>0</v>
      </c>
      <c r="AV172" s="46">
        <v>1890.38</v>
      </c>
      <c r="AW172" s="46">
        <v>0</v>
      </c>
      <c r="AX172" s="46">
        <v>119241.23</v>
      </c>
      <c r="AY172" s="25">
        <f t="shared" si="7"/>
        <v>0</v>
      </c>
      <c r="AZ172" s="46">
        <v>0</v>
      </c>
      <c r="BA172" s="46">
        <v>108900</v>
      </c>
      <c r="BB172" s="46">
        <v>0</v>
      </c>
      <c r="BC172" s="46">
        <v>23977.56</v>
      </c>
      <c r="BD172" s="46">
        <v>0</v>
      </c>
      <c r="BE172" s="46">
        <v>0</v>
      </c>
      <c r="BF172" s="46">
        <v>0</v>
      </c>
      <c r="BG172" s="26">
        <f t="shared" si="8"/>
        <v>0</v>
      </c>
      <c r="BH172" s="46">
        <v>0</v>
      </c>
      <c r="BI172" s="46">
        <v>334</v>
      </c>
      <c r="BJ172" s="46">
        <v>155</v>
      </c>
      <c r="BK172" s="46">
        <v>0</v>
      </c>
      <c r="BL172" s="46">
        <v>0</v>
      </c>
      <c r="BM172" s="46">
        <v>-6</v>
      </c>
      <c r="BN172" s="46">
        <v>-17</v>
      </c>
      <c r="BO172" s="46">
        <v>-30</v>
      </c>
      <c r="BP172" s="46">
        <v>-31</v>
      </c>
      <c r="BQ172" s="46">
        <v>3</v>
      </c>
      <c r="BR172" s="46">
        <v>0</v>
      </c>
      <c r="BS172" s="46">
        <v>-73</v>
      </c>
      <c r="BT172" s="46">
        <v>0</v>
      </c>
      <c r="BU172" s="46">
        <v>335</v>
      </c>
      <c r="BV172" s="46">
        <v>0</v>
      </c>
      <c r="BW172" s="46">
        <v>25</v>
      </c>
      <c r="BX172" s="46">
        <v>7</v>
      </c>
      <c r="BY172" s="46">
        <v>41</v>
      </c>
      <c r="BZ172" s="46">
        <v>0</v>
      </c>
      <c r="CA172" s="46">
        <v>0</v>
      </c>
      <c r="CB172" s="46">
        <v>0</v>
      </c>
      <c r="CC172" s="46">
        <v>1</v>
      </c>
      <c r="CD172" s="46">
        <v>14</v>
      </c>
      <c r="CE172" s="46">
        <v>2</v>
      </c>
      <c r="CF172" s="46">
        <v>0</v>
      </c>
      <c r="CG172" s="46">
        <v>1</v>
      </c>
      <c r="CH172" s="46">
        <v>0</v>
      </c>
      <c r="CI172" s="46">
        <v>25</v>
      </c>
      <c r="CJ172" s="46">
        <v>3</v>
      </c>
      <c r="CK172" s="46">
        <v>2</v>
      </c>
    </row>
    <row r="173" spans="1:89" x14ac:dyDescent="0.25">
      <c r="A173" s="8">
        <v>19</v>
      </c>
      <c r="B173" s="8" t="s">
        <v>507</v>
      </c>
      <c r="C173" s="8" t="s">
        <v>508</v>
      </c>
      <c r="D173" s="8" t="s">
        <v>509</v>
      </c>
      <c r="E173" s="8" t="s">
        <v>510</v>
      </c>
      <c r="F173" s="9"/>
      <c r="G173" s="46">
        <v>33250751.91</v>
      </c>
      <c r="H173" s="46">
        <v>33254740.550000001</v>
      </c>
      <c r="I173" s="46">
        <v>32867579.440000001</v>
      </c>
      <c r="J173" s="46">
        <v>0</v>
      </c>
      <c r="K173" s="46">
        <v>2905759.56</v>
      </c>
      <c r="L173" s="46">
        <v>5336806</v>
      </c>
      <c r="M173" s="46">
        <v>0</v>
      </c>
      <c r="N173" s="46">
        <v>0</v>
      </c>
      <c r="O173" s="46">
        <v>146154.04999999999</v>
      </c>
      <c r="P173" s="46">
        <v>4156501.01</v>
      </c>
      <c r="Q173" s="46">
        <v>0</v>
      </c>
      <c r="R173" s="46">
        <v>0</v>
      </c>
      <c r="S173" s="46">
        <v>11991078.880000001</v>
      </c>
      <c r="T173" s="46">
        <v>5368179.5999999996</v>
      </c>
      <c r="U173" s="46">
        <v>0</v>
      </c>
      <c r="V173" s="46">
        <v>0</v>
      </c>
      <c r="W173" s="46">
        <v>29908759.100000001</v>
      </c>
      <c r="X173" s="46">
        <v>1925705.4</v>
      </c>
      <c r="Y173" s="46">
        <v>31834464.5</v>
      </c>
      <c r="Z173" s="7">
        <v>0.11446976661682129</v>
      </c>
      <c r="AA173" s="7">
        <v>6.2600000000000003E-2</v>
      </c>
      <c r="AB173" s="46">
        <v>1873312.71</v>
      </c>
      <c r="AC173" s="46">
        <v>0</v>
      </c>
      <c r="AD173" s="46">
        <v>0</v>
      </c>
      <c r="AE173" s="46">
        <v>3988.64</v>
      </c>
      <c r="AF173" s="46">
        <v>0</v>
      </c>
      <c r="AG173" s="46">
        <f t="shared" si="6"/>
        <v>3988.64</v>
      </c>
      <c r="AH173" s="46">
        <v>908116.84</v>
      </c>
      <c r="AI173" s="46">
        <v>72286.19</v>
      </c>
      <c r="AJ173" s="46">
        <v>235406.85</v>
      </c>
      <c r="AK173" s="46">
        <v>0</v>
      </c>
      <c r="AL173" s="46">
        <v>107431.64</v>
      </c>
      <c r="AM173" s="46">
        <v>2945.77</v>
      </c>
      <c r="AN173" s="46">
        <v>89527.58</v>
      </c>
      <c r="AO173" s="46">
        <v>10500</v>
      </c>
      <c r="AP173" s="46">
        <v>14446.17</v>
      </c>
      <c r="AQ173" s="46">
        <v>0</v>
      </c>
      <c r="AR173" s="46">
        <v>72918.69</v>
      </c>
      <c r="AS173" s="46">
        <v>4209.34</v>
      </c>
      <c r="AT173" s="46">
        <v>0</v>
      </c>
      <c r="AU173" s="46">
        <v>0</v>
      </c>
      <c r="AV173" s="46">
        <v>54033.8</v>
      </c>
      <c r="AW173" s="46">
        <v>0</v>
      </c>
      <c r="AX173" s="46">
        <v>1660718.84</v>
      </c>
      <c r="AY173" s="25">
        <f t="shared" si="7"/>
        <v>0</v>
      </c>
      <c r="AZ173" s="46">
        <v>0</v>
      </c>
      <c r="BA173" s="46">
        <v>190217</v>
      </c>
      <c r="BB173" s="46">
        <v>0</v>
      </c>
      <c r="BC173" s="46">
        <v>216747.99</v>
      </c>
      <c r="BD173" s="46">
        <v>0</v>
      </c>
      <c r="BE173" s="46">
        <v>0</v>
      </c>
      <c r="BF173" s="46">
        <v>0</v>
      </c>
      <c r="BG173" s="26">
        <f t="shared" si="8"/>
        <v>0</v>
      </c>
      <c r="BH173" s="46">
        <v>0</v>
      </c>
      <c r="BI173" s="46">
        <v>5864</v>
      </c>
      <c r="BJ173" s="46">
        <v>3977</v>
      </c>
      <c r="BK173" s="46">
        <v>33</v>
      </c>
      <c r="BL173" s="46">
        <v>0</v>
      </c>
      <c r="BM173" s="46">
        <v>-119</v>
      </c>
      <c r="BN173" s="46">
        <v>-287</v>
      </c>
      <c r="BO173" s="46">
        <v>-349</v>
      </c>
      <c r="BP173" s="46">
        <v>-616</v>
      </c>
      <c r="BQ173" s="46">
        <v>2</v>
      </c>
      <c r="BR173" s="46">
        <v>23</v>
      </c>
      <c r="BS173" s="46">
        <v>-818</v>
      </c>
      <c r="BT173" s="46">
        <v>-9</v>
      </c>
      <c r="BU173" s="46">
        <v>7701</v>
      </c>
      <c r="BV173" s="46">
        <v>0</v>
      </c>
      <c r="BW173" s="46">
        <v>108</v>
      </c>
      <c r="BX173" s="46">
        <v>88</v>
      </c>
      <c r="BY173" s="46">
        <v>617</v>
      </c>
      <c r="BZ173" s="46">
        <v>4</v>
      </c>
      <c r="CA173" s="46">
        <v>1</v>
      </c>
      <c r="CB173" s="46">
        <v>1</v>
      </c>
      <c r="CC173" s="46">
        <v>1</v>
      </c>
      <c r="CD173" s="46">
        <v>82</v>
      </c>
      <c r="CE173" s="46">
        <v>196</v>
      </c>
      <c r="CF173" s="46">
        <v>7</v>
      </c>
      <c r="CG173" s="46">
        <v>0</v>
      </c>
      <c r="CH173" s="46">
        <v>2</v>
      </c>
      <c r="CI173" s="46">
        <v>133</v>
      </c>
      <c r="CJ173" s="46">
        <v>480</v>
      </c>
      <c r="CK173" s="46">
        <v>1</v>
      </c>
    </row>
    <row r="174" spans="1:89" x14ac:dyDescent="0.25">
      <c r="A174" s="8">
        <v>20</v>
      </c>
      <c r="B174" s="8" t="s">
        <v>511</v>
      </c>
      <c r="C174" s="8" t="s">
        <v>147</v>
      </c>
      <c r="D174" s="8" t="s">
        <v>512</v>
      </c>
      <c r="E174" s="8" t="s">
        <v>513</v>
      </c>
      <c r="F174" s="8" t="s">
        <v>105</v>
      </c>
      <c r="G174" s="46">
        <v>10166490.17</v>
      </c>
      <c r="H174" s="46">
        <v>10175642.48</v>
      </c>
      <c r="I174" s="46">
        <v>9944283.1300000008</v>
      </c>
      <c r="J174" s="46">
        <v>2527475.58</v>
      </c>
      <c r="K174" s="46">
        <v>508382.43</v>
      </c>
      <c r="L174" s="46">
        <v>2900082</v>
      </c>
      <c r="M174" s="46">
        <v>0</v>
      </c>
      <c r="N174" s="46">
        <v>0</v>
      </c>
      <c r="O174" s="46">
        <v>62.56</v>
      </c>
      <c r="P174" s="46">
        <v>505590.44</v>
      </c>
      <c r="Q174" s="46">
        <v>0</v>
      </c>
      <c r="R174" s="46">
        <v>0</v>
      </c>
      <c r="S174" s="46">
        <v>2127560.34</v>
      </c>
      <c r="T174" s="46">
        <v>507664.81</v>
      </c>
      <c r="U174" s="46">
        <v>0</v>
      </c>
      <c r="V174" s="46">
        <v>0</v>
      </c>
      <c r="W174" s="46">
        <v>9879582.6600000001</v>
      </c>
      <c r="X174" s="46">
        <v>9410.99</v>
      </c>
      <c r="Y174" s="46">
        <v>9888993.6500000004</v>
      </c>
      <c r="Z174" s="7">
        <v>0.12954357266426086</v>
      </c>
      <c r="AA174" s="7">
        <v>8.0299999999999996E-2</v>
      </c>
      <c r="AB174" s="46">
        <v>793383.26</v>
      </c>
      <c r="AC174" s="46">
        <v>0</v>
      </c>
      <c r="AD174" s="46">
        <v>0</v>
      </c>
      <c r="AE174" s="46">
        <v>9410.99</v>
      </c>
      <c r="AF174" s="46">
        <v>393.91</v>
      </c>
      <c r="AG174" s="46">
        <f t="shared" si="6"/>
        <v>9804.9</v>
      </c>
      <c r="AH174" s="46">
        <v>307393.33</v>
      </c>
      <c r="AI174" s="46">
        <v>23853.56</v>
      </c>
      <c r="AJ174" s="46">
        <v>53684.23</v>
      </c>
      <c r="AK174" s="46">
        <v>0</v>
      </c>
      <c r="AL174" s="46">
        <v>39990.75</v>
      </c>
      <c r="AM174" s="46">
        <v>29397</v>
      </c>
      <c r="AN174" s="46">
        <v>31132.02</v>
      </c>
      <c r="AO174" s="46">
        <v>10900</v>
      </c>
      <c r="AP174" s="46">
        <v>450</v>
      </c>
      <c r="AQ174" s="46">
        <v>0</v>
      </c>
      <c r="AR174" s="46">
        <v>40244.800000000003</v>
      </c>
      <c r="AS174" s="46">
        <v>14690.25</v>
      </c>
      <c r="AT174" s="46">
        <v>0</v>
      </c>
      <c r="AU174" s="46">
        <v>0</v>
      </c>
      <c r="AV174" s="46">
        <v>15640.6</v>
      </c>
      <c r="AW174" s="46">
        <v>0</v>
      </c>
      <c r="AX174" s="46">
        <v>595344.03</v>
      </c>
      <c r="AY174" s="25">
        <f t="shared" si="7"/>
        <v>0</v>
      </c>
      <c r="AZ174" s="46">
        <v>0</v>
      </c>
      <c r="BA174" s="46">
        <v>190217</v>
      </c>
      <c r="BB174" s="46">
        <v>0</v>
      </c>
      <c r="BC174" s="46">
        <v>71417.81</v>
      </c>
      <c r="BD174" s="46">
        <v>0</v>
      </c>
      <c r="BE174" s="46">
        <v>0</v>
      </c>
      <c r="BF174" s="46">
        <v>0</v>
      </c>
      <c r="BG174" s="26">
        <f t="shared" si="8"/>
        <v>0</v>
      </c>
      <c r="BH174" s="46">
        <v>0</v>
      </c>
      <c r="BI174" s="46">
        <v>984</v>
      </c>
      <c r="BJ174" s="46">
        <v>242</v>
      </c>
      <c r="BK174" s="46">
        <v>8</v>
      </c>
      <c r="BL174" s="46">
        <v>-8</v>
      </c>
      <c r="BM174" s="46">
        <v>-16</v>
      </c>
      <c r="BN174" s="46">
        <v>-24</v>
      </c>
      <c r="BO174" s="46">
        <v>-24</v>
      </c>
      <c r="BP174" s="46">
        <v>-101</v>
      </c>
      <c r="BQ174" s="46">
        <v>1</v>
      </c>
      <c r="BR174" s="46">
        <v>9</v>
      </c>
      <c r="BS174" s="46">
        <v>-212</v>
      </c>
      <c r="BT174" s="46">
        <v>-2</v>
      </c>
      <c r="BU174" s="46">
        <v>857</v>
      </c>
      <c r="BV174" s="46">
        <v>5</v>
      </c>
      <c r="BW174" s="46">
        <v>68</v>
      </c>
      <c r="BX174" s="46">
        <v>32</v>
      </c>
      <c r="BY174" s="46">
        <v>87</v>
      </c>
      <c r="BZ174" s="46">
        <v>16</v>
      </c>
      <c r="CA174" s="46">
        <v>9</v>
      </c>
      <c r="CB174" s="46">
        <v>1</v>
      </c>
      <c r="CC174" s="46">
        <v>1</v>
      </c>
      <c r="CD174" s="46">
        <v>8</v>
      </c>
      <c r="CE174" s="46">
        <v>12</v>
      </c>
      <c r="CF174" s="46">
        <v>2</v>
      </c>
      <c r="CG174" s="46">
        <v>7</v>
      </c>
      <c r="CH174" s="46">
        <v>7</v>
      </c>
      <c r="CI174" s="46">
        <v>16</v>
      </c>
      <c r="CJ174" s="46">
        <v>62</v>
      </c>
      <c r="CK174" s="46">
        <v>9</v>
      </c>
    </row>
    <row r="175" spans="1:89" x14ac:dyDescent="0.25">
      <c r="A175" s="8">
        <v>20</v>
      </c>
      <c r="B175" s="8" t="s">
        <v>514</v>
      </c>
      <c r="C175" s="8" t="s">
        <v>515</v>
      </c>
      <c r="D175" s="8" t="s">
        <v>516</v>
      </c>
      <c r="E175" s="8" t="s">
        <v>513</v>
      </c>
      <c r="F175" s="8" t="s">
        <v>101</v>
      </c>
      <c r="G175" s="46">
        <v>10912680.27</v>
      </c>
      <c r="H175" s="46">
        <v>10914264.23</v>
      </c>
      <c r="I175" s="46">
        <v>10698293.51</v>
      </c>
      <c r="J175" s="46">
        <v>1646592.3</v>
      </c>
      <c r="K175" s="46">
        <v>811994.75</v>
      </c>
      <c r="L175" s="46">
        <v>3314897.74</v>
      </c>
      <c r="M175" s="46">
        <v>0</v>
      </c>
      <c r="N175" s="46">
        <v>0</v>
      </c>
      <c r="O175" s="46">
        <v>9406.41</v>
      </c>
      <c r="P175" s="46">
        <v>626647.53</v>
      </c>
      <c r="Q175" s="46">
        <v>0</v>
      </c>
      <c r="R175" s="46">
        <v>0</v>
      </c>
      <c r="S175" s="46">
        <v>2969183.67</v>
      </c>
      <c r="T175" s="46">
        <v>536020.99</v>
      </c>
      <c r="U175" s="46">
        <v>0</v>
      </c>
      <c r="V175" s="46">
        <v>0</v>
      </c>
      <c r="W175" s="46">
        <v>10794666.26</v>
      </c>
      <c r="X175" s="46">
        <v>11138.64</v>
      </c>
      <c r="Y175" s="46">
        <v>10805804.9</v>
      </c>
      <c r="Z175" s="7">
        <v>0.15953713655471802</v>
      </c>
      <c r="AA175" s="7">
        <v>8.1500000000000003E-2</v>
      </c>
      <c r="AB175" s="46">
        <v>879922.87</v>
      </c>
      <c r="AC175" s="46">
        <v>0</v>
      </c>
      <c r="AD175" s="46">
        <v>0</v>
      </c>
      <c r="AE175" s="46">
        <v>1583.96</v>
      </c>
      <c r="AF175" s="46">
        <v>375.95</v>
      </c>
      <c r="AG175" s="46">
        <f t="shared" si="6"/>
        <v>1959.91</v>
      </c>
      <c r="AH175" s="46">
        <v>320125.84000000003</v>
      </c>
      <c r="AI175" s="46">
        <v>26844.23</v>
      </c>
      <c r="AJ175" s="46">
        <v>66653.570000000007</v>
      </c>
      <c r="AK175" s="46">
        <v>17918.96</v>
      </c>
      <c r="AL175" s="46">
        <v>62208.54</v>
      </c>
      <c r="AM175" s="46">
        <v>11594.06</v>
      </c>
      <c r="AN175" s="46">
        <v>25597.79</v>
      </c>
      <c r="AO175" s="46">
        <v>10900</v>
      </c>
      <c r="AP175" s="46">
        <v>1000</v>
      </c>
      <c r="AQ175" s="46">
        <v>0</v>
      </c>
      <c r="AR175" s="46">
        <v>38721.370000000003</v>
      </c>
      <c r="AS175" s="46">
        <v>11308.56</v>
      </c>
      <c r="AT175" s="46">
        <v>0</v>
      </c>
      <c r="AU175" s="46">
        <v>898.03</v>
      </c>
      <c r="AV175" s="46">
        <v>42892.18</v>
      </c>
      <c r="AW175" s="46">
        <v>96719</v>
      </c>
      <c r="AX175" s="46">
        <v>689005.23</v>
      </c>
      <c r="AY175" s="25">
        <f t="shared" si="7"/>
        <v>0.14037484156687752</v>
      </c>
      <c r="AZ175" s="46">
        <v>532.25</v>
      </c>
      <c r="BA175" s="46">
        <v>190217</v>
      </c>
      <c r="BB175" s="46">
        <v>0</v>
      </c>
      <c r="BC175" s="46">
        <v>141817.24</v>
      </c>
      <c r="BD175" s="46">
        <v>0</v>
      </c>
      <c r="BE175" s="46">
        <v>0</v>
      </c>
      <c r="BF175" s="46">
        <v>0</v>
      </c>
      <c r="BG175" s="26">
        <f t="shared" si="8"/>
        <v>0</v>
      </c>
      <c r="BH175" s="46">
        <v>0</v>
      </c>
      <c r="BI175" s="46">
        <v>1082</v>
      </c>
      <c r="BJ175" s="46">
        <v>372</v>
      </c>
      <c r="BK175" s="46">
        <v>1</v>
      </c>
      <c r="BL175" s="46">
        <v>0</v>
      </c>
      <c r="BM175" s="46">
        <v>-13</v>
      </c>
      <c r="BN175" s="46">
        <v>-28</v>
      </c>
      <c r="BO175" s="46">
        <v>-54</v>
      </c>
      <c r="BP175" s="46">
        <v>-68</v>
      </c>
      <c r="BQ175" s="46">
        <v>3</v>
      </c>
      <c r="BR175" s="46">
        <v>-6</v>
      </c>
      <c r="BS175" s="46">
        <v>-180</v>
      </c>
      <c r="BT175" s="46">
        <v>-2</v>
      </c>
      <c r="BU175" s="46">
        <v>1107</v>
      </c>
      <c r="BV175" s="46">
        <v>1</v>
      </c>
      <c r="BW175" s="46">
        <v>49</v>
      </c>
      <c r="BX175" s="46">
        <v>34</v>
      </c>
      <c r="BY175" s="46">
        <v>88</v>
      </c>
      <c r="BZ175" s="46">
        <v>6</v>
      </c>
      <c r="CA175" s="46">
        <v>3</v>
      </c>
      <c r="CB175" s="46">
        <v>1</v>
      </c>
      <c r="CC175" s="46">
        <v>3</v>
      </c>
      <c r="CD175" s="46">
        <v>20</v>
      </c>
      <c r="CE175" s="46">
        <v>4</v>
      </c>
      <c r="CF175" s="46">
        <v>0</v>
      </c>
      <c r="CG175" s="46">
        <v>4</v>
      </c>
      <c r="CH175" s="46">
        <v>4</v>
      </c>
      <c r="CI175" s="46">
        <v>51</v>
      </c>
      <c r="CJ175" s="46">
        <v>7</v>
      </c>
      <c r="CK175" s="46">
        <v>1</v>
      </c>
    </row>
    <row r="176" spans="1:89" x14ac:dyDescent="0.25">
      <c r="A176" s="8">
        <v>20</v>
      </c>
      <c r="B176" s="8" t="s">
        <v>517</v>
      </c>
      <c r="C176" s="8" t="s">
        <v>147</v>
      </c>
      <c r="D176" s="9" t="s">
        <v>614</v>
      </c>
      <c r="E176" s="8" t="s">
        <v>518</v>
      </c>
      <c r="F176" s="9"/>
      <c r="G176" s="46">
        <v>23052405.550000001</v>
      </c>
      <c r="H176" s="46">
        <v>23052702.140000001</v>
      </c>
      <c r="I176" s="59">
        <f xml:space="preserve"> 23052405.55-609959.91</f>
        <v>22442445.640000001</v>
      </c>
      <c r="J176" s="46">
        <v>3460071.95</v>
      </c>
      <c r="K176" s="46">
        <v>1270051.45</v>
      </c>
      <c r="L176" s="46">
        <v>9020123.6099999994</v>
      </c>
      <c r="M176" s="46">
        <v>0</v>
      </c>
      <c r="N176" s="46">
        <v>0</v>
      </c>
      <c r="O176" s="46">
        <v>157021</v>
      </c>
      <c r="P176" s="46">
        <v>1619996.54</v>
      </c>
      <c r="Q176" s="46">
        <v>0</v>
      </c>
      <c r="R176" s="46">
        <v>2090</v>
      </c>
      <c r="S176" s="46">
        <v>2407519.25</v>
      </c>
      <c r="T176" s="46">
        <v>2170114.71</v>
      </c>
      <c r="U176" s="46">
        <v>3250.72</v>
      </c>
      <c r="V176" s="46">
        <v>0</v>
      </c>
      <c r="W176" s="46">
        <v>21887564.640000001</v>
      </c>
      <c r="X176" s="46">
        <v>13742.94</v>
      </c>
      <c r="Y176" s="46">
        <v>21901307.579999998</v>
      </c>
      <c r="Z176" s="50">
        <f xml:space="preserve"> 1422773.22/23052405.55</f>
        <v>6.1719078163623577E-2</v>
      </c>
      <c r="AA176" s="7">
        <v>7.7600000000000002E-2</v>
      </c>
      <c r="AB176" s="46">
        <v>1698137.13</v>
      </c>
      <c r="AC176" s="46">
        <v>0</v>
      </c>
      <c r="AD176" s="46">
        <v>0</v>
      </c>
      <c r="AE176" s="46">
        <v>799.97</v>
      </c>
      <c r="AF176" s="46">
        <v>2.36</v>
      </c>
      <c r="AG176" s="46">
        <f t="shared" si="6"/>
        <v>802.33</v>
      </c>
      <c r="AH176" s="46">
        <v>780780.39</v>
      </c>
      <c r="AI176" s="46">
        <v>62981.46</v>
      </c>
      <c r="AJ176" s="46">
        <v>175390.01</v>
      </c>
      <c r="AK176" s="46">
        <v>8235.5</v>
      </c>
      <c r="AL176" s="46">
        <v>75732.710000000006</v>
      </c>
      <c r="AM176" s="46">
        <v>12780.63</v>
      </c>
      <c r="AN176" s="46">
        <v>56362.05</v>
      </c>
      <c r="AO176" s="46">
        <v>9750</v>
      </c>
      <c r="AP176" s="46">
        <v>4463.33</v>
      </c>
      <c r="AQ176" s="46">
        <v>0</v>
      </c>
      <c r="AR176" s="46">
        <v>59952.27</v>
      </c>
      <c r="AS176" s="46">
        <v>11362.89</v>
      </c>
      <c r="AT176" s="46">
        <v>4576.5</v>
      </c>
      <c r="AU176" s="46">
        <v>0</v>
      </c>
      <c r="AV176" s="46">
        <v>15815.47</v>
      </c>
      <c r="AW176" s="46">
        <v>0</v>
      </c>
      <c r="AX176" s="46">
        <v>1324621.99</v>
      </c>
      <c r="AY176" s="25">
        <f t="shared" si="7"/>
        <v>0</v>
      </c>
      <c r="AZ176" s="46">
        <v>0</v>
      </c>
      <c r="BA176" s="46">
        <v>190217</v>
      </c>
      <c r="BB176" s="46">
        <v>0</v>
      </c>
      <c r="BC176" s="46">
        <v>280550.5</v>
      </c>
      <c r="BD176" s="46">
        <v>0</v>
      </c>
      <c r="BE176" s="46">
        <v>0</v>
      </c>
      <c r="BF176" s="46">
        <v>0</v>
      </c>
      <c r="BG176" s="26">
        <f t="shared" si="8"/>
        <v>0</v>
      </c>
      <c r="BH176" s="46">
        <v>0</v>
      </c>
      <c r="BI176" s="46">
        <v>3310</v>
      </c>
      <c r="BJ176" s="46">
        <v>1169</v>
      </c>
      <c r="BK176" s="46">
        <v>0</v>
      </c>
      <c r="BL176" s="46">
        <v>0</v>
      </c>
      <c r="BM176" s="46">
        <v>-16</v>
      </c>
      <c r="BN176" s="46">
        <v>-71</v>
      </c>
      <c r="BO176" s="46">
        <v>-51</v>
      </c>
      <c r="BP176" s="46">
        <v>-258</v>
      </c>
      <c r="BQ176" s="46">
        <v>0</v>
      </c>
      <c r="BR176" s="46">
        <v>-14</v>
      </c>
      <c r="BS176" s="46">
        <v>-586</v>
      </c>
      <c r="BT176" s="46">
        <v>-8</v>
      </c>
      <c r="BU176" s="46">
        <v>3475</v>
      </c>
      <c r="BV176" s="46">
        <v>10</v>
      </c>
      <c r="BW176" s="46">
        <v>46</v>
      </c>
      <c r="BX176" s="46">
        <v>41</v>
      </c>
      <c r="BY176" s="46">
        <v>241</v>
      </c>
      <c r="BZ176" s="46">
        <v>252</v>
      </c>
      <c r="CA176" s="46">
        <v>6</v>
      </c>
      <c r="CB176" s="46">
        <v>0</v>
      </c>
      <c r="CC176" s="46">
        <v>2</v>
      </c>
      <c r="CD176" s="46">
        <v>13</v>
      </c>
      <c r="CE176" s="46">
        <v>56</v>
      </c>
      <c r="CF176" s="46">
        <v>0</v>
      </c>
      <c r="CG176" s="46">
        <v>3</v>
      </c>
      <c r="CH176" s="46">
        <v>3</v>
      </c>
      <c r="CI176" s="46">
        <v>25</v>
      </c>
      <c r="CJ176" s="46">
        <v>223</v>
      </c>
      <c r="CK176" s="46">
        <v>4</v>
      </c>
    </row>
    <row r="177" spans="1:89" x14ac:dyDescent="0.25">
      <c r="A177" s="8">
        <v>20</v>
      </c>
      <c r="B177" s="8" t="s">
        <v>519</v>
      </c>
      <c r="C177" s="8" t="s">
        <v>122</v>
      </c>
      <c r="D177" s="8" t="s">
        <v>520</v>
      </c>
      <c r="E177" s="8" t="s">
        <v>518</v>
      </c>
      <c r="F177" s="9"/>
      <c r="G177" s="46">
        <v>16016160.890000001</v>
      </c>
      <c r="H177" s="46">
        <v>16055552.9</v>
      </c>
      <c r="I177" s="46">
        <v>15187252.560000001</v>
      </c>
      <c r="J177" s="46">
        <v>553254.16</v>
      </c>
      <c r="K177" s="46">
        <v>534675.11</v>
      </c>
      <c r="L177" s="46">
        <v>6901501.8399999999</v>
      </c>
      <c r="M177" s="46">
        <v>2897.24</v>
      </c>
      <c r="N177" s="46">
        <v>2391.64</v>
      </c>
      <c r="O177" s="46">
        <v>49766.78</v>
      </c>
      <c r="P177" s="46">
        <v>1434744.21</v>
      </c>
      <c r="Q177" s="46">
        <v>0</v>
      </c>
      <c r="R177" s="46">
        <v>4346.3999999999996</v>
      </c>
      <c r="S177" s="46">
        <v>1835461.91</v>
      </c>
      <c r="T177" s="46">
        <v>1896912.49</v>
      </c>
      <c r="U177" s="46">
        <v>714.92</v>
      </c>
      <c r="V177" s="46">
        <v>0</v>
      </c>
      <c r="W177" s="46">
        <v>14709337.27</v>
      </c>
      <c r="X177" s="46">
        <v>51384.45</v>
      </c>
      <c r="Y177" s="46">
        <v>14760721.720000001</v>
      </c>
      <c r="Z177" s="7">
        <v>0.15102589130401611</v>
      </c>
      <c r="AA177" s="7">
        <v>9.0899999999999995E-2</v>
      </c>
      <c r="AB177" s="46">
        <v>1336428.31</v>
      </c>
      <c r="AC177" s="46">
        <v>0</v>
      </c>
      <c r="AD177" s="46">
        <v>0</v>
      </c>
      <c r="AE177" s="46">
        <v>40984.9</v>
      </c>
      <c r="AF177" s="46">
        <v>1447.37</v>
      </c>
      <c r="AG177" s="46">
        <f t="shared" si="6"/>
        <v>42432.270000000004</v>
      </c>
      <c r="AH177" s="46">
        <v>671777.94</v>
      </c>
      <c r="AI177" s="46">
        <v>52508.07</v>
      </c>
      <c r="AJ177" s="46">
        <v>181691.14</v>
      </c>
      <c r="AK177" s="46">
        <v>11494.09</v>
      </c>
      <c r="AL177" s="46">
        <v>47546.25</v>
      </c>
      <c r="AM177" s="46">
        <v>3915</v>
      </c>
      <c r="AN177" s="46">
        <v>49185.04</v>
      </c>
      <c r="AO177" s="46">
        <v>10900</v>
      </c>
      <c r="AP177" s="46">
        <v>7458.61</v>
      </c>
      <c r="AQ177" s="46">
        <v>0</v>
      </c>
      <c r="AR177" s="46">
        <v>65668.61</v>
      </c>
      <c r="AS177" s="46">
        <v>19456.669999999998</v>
      </c>
      <c r="AT177" s="46">
        <v>0</v>
      </c>
      <c r="AU177" s="46">
        <v>2560.5</v>
      </c>
      <c r="AV177" s="46">
        <v>7180.56</v>
      </c>
      <c r="AW177" s="46">
        <v>0</v>
      </c>
      <c r="AX177" s="46">
        <v>1202996.3700000001</v>
      </c>
      <c r="AY177" s="25">
        <f t="shared" si="7"/>
        <v>0</v>
      </c>
      <c r="AZ177" s="46">
        <v>0</v>
      </c>
      <c r="BA177" s="46">
        <v>190217</v>
      </c>
      <c r="BB177" s="46">
        <v>0</v>
      </c>
      <c r="BC177" s="46">
        <v>189942.38</v>
      </c>
      <c r="BD177" s="46">
        <v>0</v>
      </c>
      <c r="BE177" s="46">
        <v>0</v>
      </c>
      <c r="BF177" s="46">
        <v>0</v>
      </c>
      <c r="BG177" s="26">
        <f t="shared" si="8"/>
        <v>0</v>
      </c>
      <c r="BH177" s="46">
        <v>0</v>
      </c>
      <c r="BI177" s="46">
        <v>3235</v>
      </c>
      <c r="BJ177" s="46">
        <v>1152</v>
      </c>
      <c r="BK177" s="46">
        <v>0</v>
      </c>
      <c r="BL177" s="46">
        <v>0</v>
      </c>
      <c r="BM177" s="46">
        <v>-8</v>
      </c>
      <c r="BN177" s="46">
        <v>-64</v>
      </c>
      <c r="BO177" s="46">
        <v>-43</v>
      </c>
      <c r="BP177" s="46">
        <v>-239</v>
      </c>
      <c r="BQ177" s="46">
        <v>0</v>
      </c>
      <c r="BR177" s="46">
        <v>-1</v>
      </c>
      <c r="BS177" s="46">
        <v>-691</v>
      </c>
      <c r="BT177" s="46">
        <v>-9</v>
      </c>
      <c r="BU177" s="46">
        <v>3332</v>
      </c>
      <c r="BV177" s="46">
        <v>0</v>
      </c>
      <c r="BW177" s="46">
        <v>21</v>
      </c>
      <c r="BX177" s="46">
        <v>19</v>
      </c>
      <c r="BY177" s="46">
        <v>275</v>
      </c>
      <c r="BZ177" s="46">
        <v>354</v>
      </c>
      <c r="CA177" s="46">
        <v>22</v>
      </c>
      <c r="CB177" s="46">
        <v>0</v>
      </c>
      <c r="CC177" s="46">
        <v>2</v>
      </c>
      <c r="CD177" s="46">
        <v>14</v>
      </c>
      <c r="CE177" s="46">
        <v>42</v>
      </c>
      <c r="CF177" s="46">
        <v>6</v>
      </c>
      <c r="CG177" s="46">
        <v>0</v>
      </c>
      <c r="CH177" s="46">
        <v>0</v>
      </c>
      <c r="CI177" s="46">
        <v>21</v>
      </c>
      <c r="CJ177" s="46">
        <v>193</v>
      </c>
      <c r="CK177" s="46">
        <v>25</v>
      </c>
    </row>
    <row r="178" spans="1:89" x14ac:dyDescent="0.25">
      <c r="A178" s="8">
        <v>20</v>
      </c>
      <c r="B178" s="8" t="s">
        <v>521</v>
      </c>
      <c r="C178" s="8" t="s">
        <v>83</v>
      </c>
      <c r="D178" s="8" t="s">
        <v>522</v>
      </c>
      <c r="E178" s="8" t="s">
        <v>513</v>
      </c>
      <c r="F178" s="8" t="s">
        <v>113</v>
      </c>
      <c r="G178" s="46">
        <v>41939371.299999997</v>
      </c>
      <c r="H178" s="46">
        <v>41950690.960000001</v>
      </c>
      <c r="I178" s="46">
        <v>40973173.32</v>
      </c>
      <c r="J178" s="46">
        <v>12653395.98</v>
      </c>
      <c r="K178" s="46">
        <v>2548673.2200000002</v>
      </c>
      <c r="L178" s="46">
        <v>12055001.41</v>
      </c>
      <c r="M178" s="46">
        <v>0</v>
      </c>
      <c r="N178" s="46">
        <v>0</v>
      </c>
      <c r="O178" s="46">
        <v>15959.54</v>
      </c>
      <c r="P178" s="46">
        <v>2487971.88</v>
      </c>
      <c r="Q178" s="46">
        <v>0</v>
      </c>
      <c r="R178" s="46">
        <v>1531.66</v>
      </c>
      <c r="S178" s="46">
        <v>6477179.6900000004</v>
      </c>
      <c r="T178" s="46">
        <v>2243161.65</v>
      </c>
      <c r="U178" s="46">
        <v>0</v>
      </c>
      <c r="V178" s="46">
        <v>0</v>
      </c>
      <c r="W178" s="46">
        <v>40274283.880000003</v>
      </c>
      <c r="X178" s="46">
        <v>56697.03</v>
      </c>
      <c r="Y178" s="46">
        <v>40330980.909999996</v>
      </c>
      <c r="Z178" s="7">
        <v>0.12164813280105591</v>
      </c>
      <c r="AA178" s="7">
        <v>4.4499999999999998E-2</v>
      </c>
      <c r="AB178" s="46">
        <v>1792940.51</v>
      </c>
      <c r="AC178" s="46">
        <v>0</v>
      </c>
      <c r="AD178" s="46">
        <v>0</v>
      </c>
      <c r="AE178" s="46">
        <v>11319.66</v>
      </c>
      <c r="AF178" s="46">
        <v>532.59</v>
      </c>
      <c r="AG178" s="46">
        <f t="shared" si="6"/>
        <v>11852.25</v>
      </c>
      <c r="AH178" s="46">
        <v>844460.96</v>
      </c>
      <c r="AI178" s="46">
        <v>58686.02</v>
      </c>
      <c r="AJ178" s="46">
        <v>237716.25</v>
      </c>
      <c r="AK178" s="46">
        <v>0</v>
      </c>
      <c r="AL178" s="46">
        <v>87300.39</v>
      </c>
      <c r="AM178" s="46">
        <v>3472.2</v>
      </c>
      <c r="AN178" s="46">
        <v>39959.360000000001</v>
      </c>
      <c r="AO178" s="46">
        <v>10900</v>
      </c>
      <c r="AP178" s="46">
        <v>7590.83</v>
      </c>
      <c r="AQ178" s="46">
        <v>0</v>
      </c>
      <c r="AR178" s="46">
        <v>97536.77</v>
      </c>
      <c r="AS178" s="46">
        <v>23070.400000000001</v>
      </c>
      <c r="AT178" s="46">
        <v>1614.74</v>
      </c>
      <c r="AU178" s="46">
        <v>1056</v>
      </c>
      <c r="AV178" s="46">
        <v>9662.89</v>
      </c>
      <c r="AW178" s="46">
        <v>0</v>
      </c>
      <c r="AX178" s="46">
        <v>1467498.58</v>
      </c>
      <c r="AY178" s="25">
        <f t="shared" si="7"/>
        <v>0</v>
      </c>
      <c r="AZ178" s="46">
        <v>0</v>
      </c>
      <c r="BA178" s="46">
        <v>190217.04</v>
      </c>
      <c r="BB178" s="46">
        <v>0.04</v>
      </c>
      <c r="BC178" s="46">
        <v>349126.77</v>
      </c>
      <c r="BD178" s="46">
        <v>0</v>
      </c>
      <c r="BE178" s="46">
        <v>0</v>
      </c>
      <c r="BF178" s="46">
        <v>0</v>
      </c>
      <c r="BG178" s="26">
        <f t="shared" si="8"/>
        <v>0</v>
      </c>
      <c r="BH178" s="46">
        <v>0</v>
      </c>
      <c r="BI178" s="46">
        <v>4345</v>
      </c>
      <c r="BJ178" s="46">
        <v>1691</v>
      </c>
      <c r="BK178" s="46">
        <v>37</v>
      </c>
      <c r="BL178" s="46">
        <v>-32</v>
      </c>
      <c r="BM178" s="46">
        <v>-72</v>
      </c>
      <c r="BN178" s="46">
        <v>-120</v>
      </c>
      <c r="BO178" s="46">
        <v>-263</v>
      </c>
      <c r="BP178" s="46">
        <v>-385</v>
      </c>
      <c r="BQ178" s="46">
        <v>-1</v>
      </c>
      <c r="BR178" s="46">
        <v>38</v>
      </c>
      <c r="BS178" s="46">
        <v>-629</v>
      </c>
      <c r="BT178" s="46">
        <v>0</v>
      </c>
      <c r="BU178" s="46">
        <v>4609</v>
      </c>
      <c r="BV178" s="46">
        <v>1</v>
      </c>
      <c r="BW178" s="46">
        <v>137</v>
      </c>
      <c r="BX178" s="46">
        <v>69</v>
      </c>
      <c r="BY178" s="46">
        <v>338</v>
      </c>
      <c r="BZ178" s="46">
        <v>35</v>
      </c>
      <c r="CA178" s="46">
        <v>4</v>
      </c>
      <c r="CB178" s="46">
        <v>1</v>
      </c>
      <c r="CC178" s="46">
        <v>5</v>
      </c>
      <c r="CD178" s="46">
        <v>31</v>
      </c>
      <c r="CE178" s="46">
        <v>107</v>
      </c>
      <c r="CF178" s="46">
        <v>1</v>
      </c>
      <c r="CG178" s="46">
        <v>2</v>
      </c>
      <c r="CH178" s="46">
        <v>13</v>
      </c>
      <c r="CI178" s="46">
        <v>71</v>
      </c>
      <c r="CJ178" s="46">
        <v>323</v>
      </c>
      <c r="CK178" s="46">
        <v>7</v>
      </c>
    </row>
    <row r="179" spans="1:89" x14ac:dyDescent="0.25">
      <c r="A179" s="8">
        <v>20</v>
      </c>
      <c r="B179" s="8" t="s">
        <v>523</v>
      </c>
      <c r="C179" s="8" t="s">
        <v>524</v>
      </c>
      <c r="D179" s="8" t="s">
        <v>525</v>
      </c>
      <c r="E179" s="8" t="s">
        <v>526</v>
      </c>
      <c r="F179" s="9"/>
      <c r="G179" s="46">
        <v>7919246.2199999997</v>
      </c>
      <c r="H179" s="46">
        <v>7919937.8600000003</v>
      </c>
      <c r="I179" s="46">
        <v>7591924.5800000001</v>
      </c>
      <c r="J179" s="46">
        <v>29476.59</v>
      </c>
      <c r="K179" s="46">
        <v>745888.49</v>
      </c>
      <c r="L179" s="46">
        <v>1941624.48</v>
      </c>
      <c r="M179" s="46">
        <v>0</v>
      </c>
      <c r="N179" s="46">
        <v>0</v>
      </c>
      <c r="O179" s="46">
        <v>12260.94</v>
      </c>
      <c r="P179" s="46">
        <v>595507.53</v>
      </c>
      <c r="Q179" s="46">
        <v>0</v>
      </c>
      <c r="R179" s="46">
        <v>0</v>
      </c>
      <c r="S179" s="46">
        <v>2578457.0499999998</v>
      </c>
      <c r="T179" s="46">
        <v>699040.6</v>
      </c>
      <c r="U179" s="46">
        <v>0</v>
      </c>
      <c r="V179" s="46">
        <v>0</v>
      </c>
      <c r="W179" s="46">
        <v>7378936.5800000001</v>
      </c>
      <c r="X179" s="46">
        <v>36375.94</v>
      </c>
      <c r="Y179" s="46">
        <v>7415312.5199999996</v>
      </c>
      <c r="Z179" s="7">
        <v>0.11120229959487915</v>
      </c>
      <c r="AA179" s="7">
        <v>0.1</v>
      </c>
      <c r="AB179" s="46">
        <v>737714.24</v>
      </c>
      <c r="AC179" s="46">
        <v>2201.2800000000002</v>
      </c>
      <c r="AD179" s="46">
        <v>21145.279999999999</v>
      </c>
      <c r="AE179" s="46">
        <v>160.24</v>
      </c>
      <c r="AF179" s="46">
        <v>0</v>
      </c>
      <c r="AG179" s="46">
        <f t="shared" si="6"/>
        <v>160.24</v>
      </c>
      <c r="AH179" s="46">
        <v>245405.56</v>
      </c>
      <c r="AI179" s="46">
        <v>19162.330000000002</v>
      </c>
      <c r="AJ179" s="46">
        <v>54902.44</v>
      </c>
      <c r="AK179" s="46">
        <v>19171.22</v>
      </c>
      <c r="AL179" s="46">
        <v>41402.75</v>
      </c>
      <c r="AM179" s="46">
        <v>5500.92</v>
      </c>
      <c r="AN179" s="46">
        <v>27150.95</v>
      </c>
      <c r="AO179" s="46">
        <v>10900</v>
      </c>
      <c r="AP179" s="46">
        <v>10873.75</v>
      </c>
      <c r="AQ179" s="46">
        <v>0</v>
      </c>
      <c r="AR179" s="46">
        <v>27856.3</v>
      </c>
      <c r="AS179" s="46">
        <v>12644.85</v>
      </c>
      <c r="AT179" s="46">
        <v>0</v>
      </c>
      <c r="AU179" s="46">
        <v>778.59</v>
      </c>
      <c r="AV179" s="46">
        <v>0</v>
      </c>
      <c r="AW179" s="46">
        <v>0</v>
      </c>
      <c r="AX179" s="46">
        <v>525912.04</v>
      </c>
      <c r="AY179" s="25">
        <f t="shared" si="7"/>
        <v>0</v>
      </c>
      <c r="AZ179" s="46">
        <v>0</v>
      </c>
      <c r="BA179" s="46">
        <v>190217</v>
      </c>
      <c r="BB179" s="46">
        <v>0</v>
      </c>
      <c r="BC179" s="46">
        <v>121430.88</v>
      </c>
      <c r="BD179" s="46">
        <v>0</v>
      </c>
      <c r="BE179" s="46">
        <v>0</v>
      </c>
      <c r="BF179" s="46">
        <v>0</v>
      </c>
      <c r="BG179" s="26">
        <f t="shared" si="8"/>
        <v>0</v>
      </c>
      <c r="BH179" s="46">
        <v>0</v>
      </c>
      <c r="BI179" s="46">
        <v>1073</v>
      </c>
      <c r="BJ179" s="46">
        <v>417</v>
      </c>
      <c r="BK179" s="46">
        <v>0</v>
      </c>
      <c r="BL179" s="46">
        <v>0</v>
      </c>
      <c r="BM179" s="46">
        <v>-52</v>
      </c>
      <c r="BN179" s="46">
        <v>-73</v>
      </c>
      <c r="BO179" s="46">
        <v>-77</v>
      </c>
      <c r="BP179" s="46">
        <v>-148</v>
      </c>
      <c r="BQ179" s="46">
        <v>-3</v>
      </c>
      <c r="BR179" s="46">
        <v>76</v>
      </c>
      <c r="BS179" s="46">
        <v>-191</v>
      </c>
      <c r="BT179" s="46">
        <v>0</v>
      </c>
      <c r="BU179" s="46">
        <v>1022</v>
      </c>
      <c r="BV179" s="46">
        <v>11</v>
      </c>
      <c r="BW179" s="46">
        <v>38</v>
      </c>
      <c r="BX179" s="46">
        <v>38</v>
      </c>
      <c r="BY179" s="46">
        <v>98</v>
      </c>
      <c r="BZ179" s="46">
        <v>10</v>
      </c>
      <c r="CA179" s="46">
        <v>3</v>
      </c>
      <c r="CB179" s="46">
        <v>0</v>
      </c>
      <c r="CC179" s="46">
        <v>3</v>
      </c>
      <c r="CD179" s="46">
        <v>33</v>
      </c>
      <c r="CE179" s="46">
        <v>38</v>
      </c>
      <c r="CF179" s="46">
        <v>0</v>
      </c>
      <c r="CG179" s="46">
        <v>4</v>
      </c>
      <c r="CH179" s="46">
        <v>5</v>
      </c>
      <c r="CI179" s="46">
        <v>47</v>
      </c>
      <c r="CJ179" s="46">
        <v>89</v>
      </c>
      <c r="CK179" s="46">
        <v>3</v>
      </c>
    </row>
    <row r="180" spans="1:89" x14ac:dyDescent="0.25">
      <c r="A180" s="8">
        <v>20</v>
      </c>
      <c r="B180" s="8" t="s">
        <v>527</v>
      </c>
      <c r="C180" s="8" t="s">
        <v>528</v>
      </c>
      <c r="D180" s="8" t="s">
        <v>529</v>
      </c>
      <c r="E180" s="8" t="s">
        <v>518</v>
      </c>
      <c r="F180" s="9"/>
      <c r="G180" s="46">
        <v>14214263.189999999</v>
      </c>
      <c r="H180" s="46">
        <v>14246792.050000001</v>
      </c>
      <c r="I180" s="46">
        <v>13900472.609999999</v>
      </c>
      <c r="J180" s="46">
        <v>858996.74</v>
      </c>
      <c r="K180" s="46">
        <v>689378.16</v>
      </c>
      <c r="L180" s="46">
        <v>5728707.04</v>
      </c>
      <c r="M180" s="46">
        <v>0</v>
      </c>
      <c r="N180" s="46">
        <v>344.55</v>
      </c>
      <c r="O180" s="46">
        <v>28087.19</v>
      </c>
      <c r="P180" s="46">
        <v>1126445.97</v>
      </c>
      <c r="Q180" s="46">
        <v>0</v>
      </c>
      <c r="R180" s="46">
        <v>-372.93</v>
      </c>
      <c r="S180" s="46">
        <v>3434154.64</v>
      </c>
      <c r="T180" s="46">
        <v>1080635.99</v>
      </c>
      <c r="U180" s="46">
        <v>0</v>
      </c>
      <c r="V180" s="46">
        <v>0</v>
      </c>
      <c r="W180" s="46">
        <v>13874402.02</v>
      </c>
      <c r="X180" s="46">
        <v>34014.379999999997</v>
      </c>
      <c r="Y180" s="46">
        <v>13908416.4</v>
      </c>
      <c r="Z180" s="7">
        <v>0.11096906661987305</v>
      </c>
      <c r="AA180" s="7">
        <v>6.4600000000000005E-2</v>
      </c>
      <c r="AB180" s="46">
        <v>896067.46</v>
      </c>
      <c r="AC180" s="46">
        <v>0</v>
      </c>
      <c r="AD180" s="46">
        <v>0</v>
      </c>
      <c r="AE180" s="46">
        <v>32528.86</v>
      </c>
      <c r="AF180" s="46">
        <v>99.4</v>
      </c>
      <c r="AG180" s="46">
        <f t="shared" si="6"/>
        <v>32628.260000000002</v>
      </c>
      <c r="AH180" s="46">
        <v>407605.08</v>
      </c>
      <c r="AI180" s="46">
        <v>32552.720000000001</v>
      </c>
      <c r="AJ180" s="46">
        <v>89903.6</v>
      </c>
      <c r="AK180" s="46">
        <v>0</v>
      </c>
      <c r="AL180" s="46">
        <v>26799.77</v>
      </c>
      <c r="AM180" s="46">
        <v>23420.01</v>
      </c>
      <c r="AN180" s="46">
        <v>49378.86</v>
      </c>
      <c r="AO180" s="46">
        <v>10900</v>
      </c>
      <c r="AP180" s="46">
        <v>1611.77</v>
      </c>
      <c r="AQ180" s="46">
        <v>0</v>
      </c>
      <c r="AR180" s="46">
        <v>36809.69</v>
      </c>
      <c r="AS180" s="46">
        <v>18661.78</v>
      </c>
      <c r="AT180" s="46">
        <v>0</v>
      </c>
      <c r="AU180" s="46">
        <v>34139.07</v>
      </c>
      <c r="AV180" s="46">
        <v>1767.03</v>
      </c>
      <c r="AW180" s="46">
        <v>0</v>
      </c>
      <c r="AX180" s="46">
        <v>773018.46</v>
      </c>
      <c r="AY180" s="25">
        <f t="shared" si="7"/>
        <v>0</v>
      </c>
      <c r="AZ180" s="46">
        <v>0</v>
      </c>
      <c r="BA180" s="46">
        <v>190217</v>
      </c>
      <c r="BB180" s="46">
        <v>0</v>
      </c>
      <c r="BC180" s="46">
        <v>143533.44</v>
      </c>
      <c r="BD180" s="46">
        <v>0</v>
      </c>
      <c r="BE180" s="46">
        <v>0</v>
      </c>
      <c r="BF180" s="46">
        <v>0</v>
      </c>
      <c r="BG180" s="26">
        <f t="shared" si="8"/>
        <v>0</v>
      </c>
      <c r="BH180" s="46">
        <v>0</v>
      </c>
      <c r="BI180" s="46">
        <v>1898</v>
      </c>
      <c r="BJ180" s="46">
        <v>742</v>
      </c>
      <c r="BK180" s="46">
        <v>9</v>
      </c>
      <c r="BL180" s="46">
        <v>0</v>
      </c>
      <c r="BM180" s="46">
        <v>-27</v>
      </c>
      <c r="BN180" s="46">
        <v>-83</v>
      </c>
      <c r="BO180" s="46">
        <v>-32</v>
      </c>
      <c r="BP180" s="46">
        <v>-127</v>
      </c>
      <c r="BQ180" s="46">
        <v>24</v>
      </c>
      <c r="BR180" s="46">
        <v>0</v>
      </c>
      <c r="BS180" s="46">
        <v>-425</v>
      </c>
      <c r="BT180" s="46">
        <v>-1</v>
      </c>
      <c r="BU180" s="46">
        <v>1978</v>
      </c>
      <c r="BV180" s="46">
        <v>6</v>
      </c>
      <c r="BW180" s="46">
        <v>57</v>
      </c>
      <c r="BX180" s="46">
        <v>42</v>
      </c>
      <c r="BY180" s="46">
        <v>303</v>
      </c>
      <c r="BZ180" s="46">
        <v>20</v>
      </c>
      <c r="CA180" s="46">
        <v>1</v>
      </c>
      <c r="CB180" s="46">
        <v>0</v>
      </c>
      <c r="CC180" s="46">
        <v>1</v>
      </c>
      <c r="CD180" s="46">
        <v>24</v>
      </c>
      <c r="CE180" s="46">
        <v>65</v>
      </c>
      <c r="CF180" s="46">
        <v>0</v>
      </c>
      <c r="CG180" s="46">
        <v>0</v>
      </c>
      <c r="CH180" s="46">
        <v>3</v>
      </c>
      <c r="CI180" s="46">
        <v>29</v>
      </c>
      <c r="CJ180" s="46">
        <v>100</v>
      </c>
      <c r="CK180" s="46">
        <v>1</v>
      </c>
    </row>
    <row r="181" spans="1:89" s="69" customFormat="1" x14ac:dyDescent="0.25">
      <c r="A181" s="32">
        <v>21</v>
      </c>
      <c r="B181" s="63" t="s">
        <v>612</v>
      </c>
      <c r="C181" s="64"/>
      <c r="D181" s="64" t="s">
        <v>530</v>
      </c>
      <c r="E181" s="64" t="s">
        <v>531</v>
      </c>
      <c r="F181" s="64" t="s">
        <v>120</v>
      </c>
      <c r="G181" s="64">
        <v>40856415.099999994</v>
      </c>
      <c r="H181" s="64">
        <v>40875331.590000004</v>
      </c>
      <c r="I181" s="64">
        <v>39500269.469999999</v>
      </c>
      <c r="J181" s="64">
        <v>0</v>
      </c>
      <c r="K181" s="64">
        <v>1444688.74</v>
      </c>
      <c r="L181" s="64">
        <v>18651609.93</v>
      </c>
      <c r="M181" s="64">
        <v>0</v>
      </c>
      <c r="N181" s="64">
        <v>0</v>
      </c>
      <c r="O181" s="64">
        <v>0</v>
      </c>
      <c r="P181" s="64">
        <v>1257315.98</v>
      </c>
      <c r="Q181" s="64">
        <v>0</v>
      </c>
      <c r="R181" s="64">
        <v>0</v>
      </c>
      <c r="S181" s="64">
        <v>7658106.9000000004</v>
      </c>
      <c r="T181" s="64">
        <v>5961976.8800000008</v>
      </c>
      <c r="U181" s="64">
        <v>0</v>
      </c>
      <c r="V181" s="64">
        <v>0</v>
      </c>
      <c r="W181" s="64">
        <v>39119575.57</v>
      </c>
      <c r="X181" s="64">
        <v>22292.73</v>
      </c>
      <c r="Y181" s="64">
        <v>39141868.299999997</v>
      </c>
      <c r="Z181" s="65">
        <v>0.11631536932449899</v>
      </c>
      <c r="AA181" s="66">
        <v>8.3000000000000004E-2</v>
      </c>
      <c r="AB181" s="67">
        <v>3261654.92</v>
      </c>
      <c r="AC181" s="67">
        <v>0</v>
      </c>
      <c r="AD181" s="67">
        <v>0</v>
      </c>
      <c r="AE181" s="67">
        <v>22292.73</v>
      </c>
      <c r="AF181" s="67">
        <v>0</v>
      </c>
      <c r="AG181" s="67">
        <v>22292.73</v>
      </c>
      <c r="AH181" s="67">
        <v>1463388.09</v>
      </c>
      <c r="AI181" s="67">
        <v>115180.66</v>
      </c>
      <c r="AJ181" s="67">
        <v>371795.64</v>
      </c>
      <c r="AK181" s="67">
        <v>10644.69</v>
      </c>
      <c r="AL181" s="67">
        <v>171080.7</v>
      </c>
      <c r="AM181" s="67">
        <v>14326.23</v>
      </c>
      <c r="AN181" s="67">
        <v>17147.23</v>
      </c>
      <c r="AO181" s="67">
        <v>20500</v>
      </c>
      <c r="AP181" s="67">
        <v>1585.8</v>
      </c>
      <c r="AQ181" s="67">
        <v>0</v>
      </c>
      <c r="AR181" s="67">
        <v>124911.14</v>
      </c>
      <c r="AS181" s="67">
        <v>30411.05</v>
      </c>
      <c r="AT181" s="67">
        <v>0</v>
      </c>
      <c r="AU181" s="67">
        <v>1186.28</v>
      </c>
      <c r="AV181" s="67">
        <v>26432.720000000001</v>
      </c>
      <c r="AW181" s="67">
        <v>0</v>
      </c>
      <c r="AX181" s="67">
        <v>2670794.2599999998</v>
      </c>
      <c r="AY181" s="68">
        <v>0</v>
      </c>
      <c r="AZ181" s="67">
        <v>0</v>
      </c>
      <c r="BA181" s="67">
        <v>128089.71</v>
      </c>
      <c r="BB181" s="67">
        <v>0</v>
      </c>
      <c r="BC181" s="67">
        <v>834766</v>
      </c>
      <c r="BD181" s="67">
        <v>127869</v>
      </c>
      <c r="BE181" s="67">
        <v>0</v>
      </c>
      <c r="BF181" s="67">
        <v>0</v>
      </c>
      <c r="BG181" s="67">
        <v>0</v>
      </c>
      <c r="BH181" s="67">
        <v>0</v>
      </c>
      <c r="BI181" s="67">
        <v>10011</v>
      </c>
      <c r="BJ181" s="67">
        <v>3521</v>
      </c>
      <c r="BK181" s="67">
        <v>48</v>
      </c>
      <c r="BL181" s="67">
        <v>-10</v>
      </c>
      <c r="BM181" s="67">
        <v>-28</v>
      </c>
      <c r="BN181" s="67">
        <v>-191</v>
      </c>
      <c r="BO181" s="67">
        <v>-311</v>
      </c>
      <c r="BP181" s="67">
        <v>-1123</v>
      </c>
      <c r="BQ181" s="67">
        <v>30</v>
      </c>
      <c r="BR181" s="67">
        <v>-1</v>
      </c>
      <c r="BS181" s="67">
        <v>-1484</v>
      </c>
      <c r="BT181" s="67">
        <v>-1</v>
      </c>
      <c r="BU181" s="67">
        <v>10461</v>
      </c>
      <c r="BV181" s="67">
        <v>49</v>
      </c>
      <c r="BW181" s="67">
        <v>288</v>
      </c>
      <c r="BX181" s="67">
        <v>123</v>
      </c>
      <c r="BY181" s="67">
        <v>1052</v>
      </c>
      <c r="BZ181" s="67">
        <v>4</v>
      </c>
      <c r="CA181" s="67">
        <v>17</v>
      </c>
      <c r="CB181" s="67">
        <v>41</v>
      </c>
      <c r="CC181" s="67">
        <v>18</v>
      </c>
      <c r="CD181" s="67">
        <v>91</v>
      </c>
      <c r="CE181" s="67">
        <v>41</v>
      </c>
      <c r="CF181" s="67">
        <v>0</v>
      </c>
      <c r="CG181" s="67">
        <v>248</v>
      </c>
      <c r="CH181" s="67">
        <v>71</v>
      </c>
      <c r="CI181" s="67">
        <v>569</v>
      </c>
      <c r="CJ181" s="67">
        <v>229</v>
      </c>
      <c r="CK181" s="67">
        <v>6</v>
      </c>
    </row>
    <row r="182" spans="1:89" x14ac:dyDescent="0.25">
      <c r="A182" s="8">
        <v>21</v>
      </c>
      <c r="B182" s="8" t="s">
        <v>533</v>
      </c>
      <c r="C182" s="8" t="s">
        <v>534</v>
      </c>
      <c r="D182" s="8" t="s">
        <v>535</v>
      </c>
      <c r="E182" s="8" t="s">
        <v>569</v>
      </c>
      <c r="F182" s="9"/>
      <c r="G182" s="46">
        <v>31971703.129999999</v>
      </c>
      <c r="H182" s="46">
        <v>32004860.100000001</v>
      </c>
      <c r="I182" s="46">
        <v>31086452.359999999</v>
      </c>
      <c r="J182" s="46">
        <v>0</v>
      </c>
      <c r="K182" s="46">
        <v>420075.26</v>
      </c>
      <c r="L182" s="46">
        <v>9339910.6500000004</v>
      </c>
      <c r="M182" s="46">
        <v>0</v>
      </c>
      <c r="N182" s="46">
        <v>0</v>
      </c>
      <c r="O182" s="46">
        <v>366305.49</v>
      </c>
      <c r="P182" s="46">
        <v>2041440.77</v>
      </c>
      <c r="Q182" s="46">
        <v>0</v>
      </c>
      <c r="R182" s="46">
        <v>0</v>
      </c>
      <c r="S182" s="46">
        <v>8107625.96</v>
      </c>
      <c r="T182" s="46">
        <v>7236772.0300000003</v>
      </c>
      <c r="U182" s="46">
        <v>29266.9</v>
      </c>
      <c r="V182" s="46">
        <v>0</v>
      </c>
      <c r="W182" s="46">
        <v>30385503.710000001</v>
      </c>
      <c r="X182" s="46">
        <v>110824.64</v>
      </c>
      <c r="Y182" s="46">
        <v>30496328.350000001</v>
      </c>
      <c r="Z182" s="7">
        <v>0.14918623864650726</v>
      </c>
      <c r="AA182" s="7">
        <v>9.4600000000000004E-2</v>
      </c>
      <c r="AB182" s="46">
        <v>2874900.92</v>
      </c>
      <c r="AC182" s="46">
        <v>1527.37</v>
      </c>
      <c r="AD182" s="46">
        <v>16987.509999999998</v>
      </c>
      <c r="AE182" s="46">
        <v>7386.13</v>
      </c>
      <c r="AF182" s="46">
        <v>1058.43</v>
      </c>
      <c r="AG182" s="46">
        <f t="shared" si="6"/>
        <v>8444.56</v>
      </c>
      <c r="AH182" s="46">
        <v>1390754.38</v>
      </c>
      <c r="AI182" s="46">
        <v>131082.41</v>
      </c>
      <c r="AJ182" s="46">
        <v>303282.25</v>
      </c>
      <c r="AK182" s="46">
        <v>18028.759999999998</v>
      </c>
      <c r="AL182" s="46">
        <v>227425.63</v>
      </c>
      <c r="AM182" s="46">
        <v>12013.56</v>
      </c>
      <c r="AN182" s="46">
        <v>50493.69</v>
      </c>
      <c r="AO182" s="46">
        <v>13000</v>
      </c>
      <c r="AP182" s="46">
        <v>14633.87</v>
      </c>
      <c r="AQ182" s="46">
        <v>25452.85</v>
      </c>
      <c r="AR182" s="46">
        <v>94677.68</v>
      </c>
      <c r="AS182" s="46">
        <v>7611.35</v>
      </c>
      <c r="AT182" s="46">
        <v>0</v>
      </c>
      <c r="AU182" s="46">
        <v>11683.46</v>
      </c>
      <c r="AV182" s="46">
        <v>8410.14</v>
      </c>
      <c r="AW182" s="46">
        <v>0</v>
      </c>
      <c r="AX182" s="46">
        <v>2549087.75</v>
      </c>
      <c r="AY182" s="25">
        <f t="shared" si="7"/>
        <v>0</v>
      </c>
      <c r="AZ182" s="46">
        <v>0</v>
      </c>
      <c r="BA182" s="46">
        <v>190217</v>
      </c>
      <c r="BB182" s="46">
        <v>0</v>
      </c>
      <c r="BC182" s="46">
        <v>467185.05</v>
      </c>
      <c r="BD182" s="46">
        <v>0</v>
      </c>
      <c r="BE182" s="46">
        <v>0</v>
      </c>
      <c r="BF182" s="46">
        <v>0</v>
      </c>
      <c r="BG182" s="26">
        <f t="shared" si="8"/>
        <v>0</v>
      </c>
      <c r="BH182" s="46">
        <v>0</v>
      </c>
      <c r="BI182" s="46">
        <v>8572</v>
      </c>
      <c r="BJ182" s="46">
        <v>3860</v>
      </c>
      <c r="BK182" s="46">
        <v>0</v>
      </c>
      <c r="BL182" s="46">
        <v>-11</v>
      </c>
      <c r="BM182" s="46">
        <v>-91</v>
      </c>
      <c r="BN182" s="46">
        <v>-158</v>
      </c>
      <c r="BO182" s="46">
        <v>-307</v>
      </c>
      <c r="BP182" s="46">
        <v>-1008</v>
      </c>
      <c r="BQ182" s="46">
        <v>0</v>
      </c>
      <c r="BR182" s="46">
        <v>-63</v>
      </c>
      <c r="BS182" s="46">
        <v>-1214</v>
      </c>
      <c r="BT182" s="46">
        <v>-8</v>
      </c>
      <c r="BU182" s="46">
        <v>9572</v>
      </c>
      <c r="BV182" s="46">
        <v>35</v>
      </c>
      <c r="BW182" s="46">
        <v>115</v>
      </c>
      <c r="BX182" s="46">
        <v>153</v>
      </c>
      <c r="BY182" s="46">
        <v>922</v>
      </c>
      <c r="BZ182" s="46">
        <v>14</v>
      </c>
      <c r="CA182" s="46">
        <v>10</v>
      </c>
      <c r="CB182" s="46">
        <v>0</v>
      </c>
      <c r="CC182" s="46">
        <v>1</v>
      </c>
      <c r="CD182" s="46">
        <v>25</v>
      </c>
      <c r="CE182" s="46">
        <v>132</v>
      </c>
      <c r="CF182" s="46">
        <v>0</v>
      </c>
      <c r="CG182" s="46">
        <v>6</v>
      </c>
      <c r="CH182" s="46">
        <v>13</v>
      </c>
      <c r="CI182" s="46">
        <v>135</v>
      </c>
      <c r="CJ182" s="46">
        <v>833</v>
      </c>
      <c r="CK182" s="46">
        <v>21</v>
      </c>
    </row>
    <row r="183" spans="1:89" x14ac:dyDescent="0.25">
      <c r="A183" s="8">
        <v>21</v>
      </c>
      <c r="B183" s="8" t="s">
        <v>538</v>
      </c>
      <c r="C183" s="8" t="s">
        <v>539</v>
      </c>
      <c r="D183" s="8" t="s">
        <v>540</v>
      </c>
      <c r="E183" s="8" t="s">
        <v>531</v>
      </c>
      <c r="F183" s="8" t="s">
        <v>101</v>
      </c>
      <c r="G183" s="46">
        <v>67363024.760000005</v>
      </c>
      <c r="H183" s="46">
        <v>67384090.200000003</v>
      </c>
      <c r="I183" s="46">
        <v>64689074.180000007</v>
      </c>
      <c r="J183" s="46">
        <v>34041.629999999997</v>
      </c>
      <c r="K183" s="46">
        <v>4559979.8600000003</v>
      </c>
      <c r="L183" s="46">
        <v>27732819.510000002</v>
      </c>
      <c r="M183" s="46">
        <v>0</v>
      </c>
      <c r="N183" s="46">
        <v>0</v>
      </c>
      <c r="O183" s="46">
        <v>0</v>
      </c>
      <c r="P183" s="46">
        <v>2414333.98</v>
      </c>
      <c r="Q183" s="46">
        <v>0</v>
      </c>
      <c r="R183" s="46">
        <v>0</v>
      </c>
      <c r="S183" s="46">
        <v>14300108</v>
      </c>
      <c r="T183" s="46">
        <v>11894965.07</v>
      </c>
      <c r="U183" s="46">
        <v>0</v>
      </c>
      <c r="V183" s="46">
        <v>0</v>
      </c>
      <c r="W183" s="46">
        <v>64329438.869999997</v>
      </c>
      <c r="X183" s="46">
        <v>18294.400000000001</v>
      </c>
      <c r="Y183" s="46">
        <v>64347733.270000003</v>
      </c>
      <c r="Z183" s="7">
        <v>0.12871122360229492</v>
      </c>
      <c r="AA183" s="7">
        <v>5.2499999999999998E-2</v>
      </c>
      <c r="AB183" s="46">
        <v>3377121.32</v>
      </c>
      <c r="AC183" s="46">
        <v>0</v>
      </c>
      <c r="AD183" s="46">
        <v>0</v>
      </c>
      <c r="AE183" s="46">
        <v>18294.400000000001</v>
      </c>
      <c r="AF183" s="46">
        <v>1917.03</v>
      </c>
      <c r="AG183" s="46">
        <f t="shared" si="6"/>
        <v>20211.43</v>
      </c>
      <c r="AH183" s="46">
        <v>1576020.09</v>
      </c>
      <c r="AI183" s="46">
        <v>122578.99</v>
      </c>
      <c r="AJ183" s="46">
        <v>465478.31</v>
      </c>
      <c r="AK183" s="46">
        <v>0</v>
      </c>
      <c r="AL183" s="46">
        <v>296332.06</v>
      </c>
      <c r="AM183" s="46">
        <v>6301.55</v>
      </c>
      <c r="AN183" s="46">
        <v>46048</v>
      </c>
      <c r="AO183" s="46">
        <v>13000</v>
      </c>
      <c r="AP183" s="46">
        <v>26768.01</v>
      </c>
      <c r="AQ183" s="46">
        <v>0</v>
      </c>
      <c r="AR183" s="46">
        <v>104966.46</v>
      </c>
      <c r="AS183" s="46">
        <v>27430.74</v>
      </c>
      <c r="AT183" s="46">
        <v>0</v>
      </c>
      <c r="AU183" s="46">
        <v>0</v>
      </c>
      <c r="AV183" s="46">
        <v>60343.61</v>
      </c>
      <c r="AW183" s="46">
        <v>0</v>
      </c>
      <c r="AX183" s="46">
        <v>2892770.24</v>
      </c>
      <c r="AY183" s="25">
        <f t="shared" si="7"/>
        <v>0</v>
      </c>
      <c r="AZ183" s="46">
        <v>2768.08</v>
      </c>
      <c r="BA183" s="46">
        <v>190217</v>
      </c>
      <c r="BB183" s="46">
        <v>0</v>
      </c>
      <c r="BC183" s="46">
        <v>667497.54</v>
      </c>
      <c r="BD183" s="46">
        <v>0</v>
      </c>
      <c r="BE183" s="46">
        <v>0</v>
      </c>
      <c r="BF183" s="46">
        <v>0</v>
      </c>
      <c r="BG183" s="26">
        <f t="shared" si="8"/>
        <v>0</v>
      </c>
      <c r="BH183" s="46">
        <v>0</v>
      </c>
      <c r="BI183" s="46">
        <v>10030</v>
      </c>
      <c r="BJ183" s="46">
        <v>5732</v>
      </c>
      <c r="BK183" s="46">
        <v>136</v>
      </c>
      <c r="BL183" s="46">
        <v>0</v>
      </c>
      <c r="BM183" s="46">
        <v>-284</v>
      </c>
      <c r="BN183" s="46">
        <v>-540</v>
      </c>
      <c r="BO183" s="46">
        <v>-1704</v>
      </c>
      <c r="BP183" s="46">
        <v>-1532</v>
      </c>
      <c r="BQ183" s="46">
        <v>3</v>
      </c>
      <c r="BR183" s="46">
        <v>0</v>
      </c>
      <c r="BS183" s="46">
        <v>-1346</v>
      </c>
      <c r="BT183" s="46">
        <v>0</v>
      </c>
      <c r="BU183" s="46">
        <v>10495</v>
      </c>
      <c r="BV183" s="46">
        <v>7</v>
      </c>
      <c r="BW183" s="46">
        <v>610</v>
      </c>
      <c r="BX183" s="46">
        <v>149</v>
      </c>
      <c r="BY183" s="46">
        <v>550</v>
      </c>
      <c r="BZ183" s="46">
        <v>30</v>
      </c>
      <c r="CA183" s="46">
        <v>7</v>
      </c>
      <c r="CB183" s="46">
        <v>5</v>
      </c>
      <c r="CC183" s="46">
        <v>18</v>
      </c>
      <c r="CD183" s="46">
        <v>133</v>
      </c>
      <c r="CE183" s="46">
        <v>383</v>
      </c>
      <c r="CF183" s="46">
        <v>1</v>
      </c>
      <c r="CG183" s="46">
        <v>25</v>
      </c>
      <c r="CH183" s="46">
        <v>57</v>
      </c>
      <c r="CI183" s="46">
        <v>217</v>
      </c>
      <c r="CJ183" s="46">
        <v>1222</v>
      </c>
      <c r="CK183" s="46">
        <v>8</v>
      </c>
    </row>
    <row r="184" spans="1:89" x14ac:dyDescent="0.25">
      <c r="A184" s="8">
        <v>21</v>
      </c>
      <c r="B184" s="8" t="s">
        <v>541</v>
      </c>
      <c r="C184" s="8" t="s">
        <v>542</v>
      </c>
      <c r="D184" s="8" t="s">
        <v>543</v>
      </c>
      <c r="E184" s="8" t="s">
        <v>537</v>
      </c>
      <c r="F184" s="8" t="s">
        <v>101</v>
      </c>
      <c r="G184" s="46">
        <v>13158082.68</v>
      </c>
      <c r="H184" s="46">
        <v>13158082.68</v>
      </c>
      <c r="I184" s="46">
        <v>12709282.26</v>
      </c>
      <c r="J184" s="46">
        <v>677331.8</v>
      </c>
      <c r="K184" s="46">
        <v>1338700.8</v>
      </c>
      <c r="L184" s="46">
        <v>2368615.41</v>
      </c>
      <c r="M184" s="46">
        <v>36448.53</v>
      </c>
      <c r="N184" s="46">
        <v>172954.74</v>
      </c>
      <c r="O184" s="46">
        <v>0</v>
      </c>
      <c r="P184" s="46">
        <v>406921.51</v>
      </c>
      <c r="Q184" s="46">
        <v>0</v>
      </c>
      <c r="R184" s="46">
        <v>0</v>
      </c>
      <c r="S184" s="46">
        <v>5239956.34</v>
      </c>
      <c r="T184" s="46">
        <v>1119991.3500000001</v>
      </c>
      <c r="U184" s="46">
        <v>56991.56</v>
      </c>
      <c r="V184" s="46">
        <v>0</v>
      </c>
      <c r="W184" s="46">
        <v>12390574.41</v>
      </c>
      <c r="X184" s="46">
        <v>270794.01</v>
      </c>
      <c r="Y184" s="46">
        <v>12661368.42</v>
      </c>
      <c r="Z184" s="7">
        <v>8.5379242897033691E-2</v>
      </c>
      <c r="AA184" s="7">
        <v>0.1</v>
      </c>
      <c r="AB184" s="46">
        <v>1243456.3799999999</v>
      </c>
      <c r="AC184" s="46">
        <v>4399</v>
      </c>
      <c r="AD184" s="46">
        <v>43991.8</v>
      </c>
      <c r="AE184" s="46">
        <v>0</v>
      </c>
      <c r="AF184" s="46">
        <v>0</v>
      </c>
      <c r="AG184" s="46">
        <f t="shared" si="6"/>
        <v>0</v>
      </c>
      <c r="AH184" s="46">
        <v>585261.94999999995</v>
      </c>
      <c r="AI184" s="46">
        <v>44730.34</v>
      </c>
      <c r="AJ184" s="46">
        <v>92360.37</v>
      </c>
      <c r="AK184" s="46">
        <v>0</v>
      </c>
      <c r="AL184" s="46">
        <v>76001.8</v>
      </c>
      <c r="AM184" s="46">
        <v>0</v>
      </c>
      <c r="AN184" s="46">
        <v>51878.400000000001</v>
      </c>
      <c r="AO184" s="46">
        <v>9000</v>
      </c>
      <c r="AP184" s="46">
        <v>1360.5</v>
      </c>
      <c r="AQ184" s="46">
        <v>0</v>
      </c>
      <c r="AR184" s="46">
        <v>86203.48</v>
      </c>
      <c r="AS184" s="46">
        <v>12499.77</v>
      </c>
      <c r="AT184" s="46">
        <v>0</v>
      </c>
      <c r="AU184" s="46">
        <v>0</v>
      </c>
      <c r="AV184" s="46">
        <v>1125.47</v>
      </c>
      <c r="AW184" s="46">
        <v>0</v>
      </c>
      <c r="AX184" s="46">
        <v>1073708.47</v>
      </c>
      <c r="AY184" s="25">
        <f t="shared" si="7"/>
        <v>0</v>
      </c>
      <c r="AZ184" s="46">
        <v>0</v>
      </c>
      <c r="BA184" s="46">
        <v>190217</v>
      </c>
      <c r="BB184" s="46">
        <v>0</v>
      </c>
      <c r="BC184" s="46">
        <v>176047.5</v>
      </c>
      <c r="BD184" s="46">
        <v>0</v>
      </c>
      <c r="BE184" s="46">
        <v>0</v>
      </c>
      <c r="BF184" s="46">
        <v>0</v>
      </c>
      <c r="BG184" s="26">
        <f t="shared" si="8"/>
        <v>0</v>
      </c>
      <c r="BH184" s="46">
        <v>0</v>
      </c>
      <c r="BI184" s="46">
        <v>1764</v>
      </c>
      <c r="BJ184" s="46">
        <v>712</v>
      </c>
      <c r="BK184" s="46">
        <v>5</v>
      </c>
      <c r="BL184" s="46">
        <v>-3</v>
      </c>
      <c r="BM184" s="46">
        <v>-58</v>
      </c>
      <c r="BN184" s="46">
        <v>-75</v>
      </c>
      <c r="BO184" s="46">
        <v>-155</v>
      </c>
      <c r="BP184" s="46">
        <v>-224</v>
      </c>
      <c r="BQ184" s="46">
        <v>9</v>
      </c>
      <c r="BR184" s="46">
        <v>0</v>
      </c>
      <c r="BS184" s="46">
        <v>-274</v>
      </c>
      <c r="BT184" s="46">
        <v>-10</v>
      </c>
      <c r="BU184" s="46">
        <v>1691</v>
      </c>
      <c r="BV184" s="46">
        <v>1</v>
      </c>
      <c r="BW184" s="46">
        <v>145</v>
      </c>
      <c r="BX184" s="46">
        <v>36</v>
      </c>
      <c r="BY184" s="46">
        <v>87</v>
      </c>
      <c r="BZ184" s="46">
        <v>0</v>
      </c>
      <c r="CA184" s="46">
        <v>6</v>
      </c>
      <c r="CB184" s="46">
        <v>2</v>
      </c>
      <c r="CC184" s="46">
        <v>4</v>
      </c>
      <c r="CD184" s="46">
        <v>26</v>
      </c>
      <c r="CE184" s="46">
        <v>42</v>
      </c>
      <c r="CF184" s="46">
        <v>0</v>
      </c>
      <c r="CG184" s="46">
        <v>7</v>
      </c>
      <c r="CH184" s="46">
        <v>8</v>
      </c>
      <c r="CI184" s="46">
        <v>47</v>
      </c>
      <c r="CJ184" s="46">
        <v>142</v>
      </c>
      <c r="CK184" s="46">
        <v>5</v>
      </c>
    </row>
    <row r="185" spans="1:89" x14ac:dyDescent="0.25">
      <c r="A185" s="8">
        <v>21</v>
      </c>
      <c r="B185" s="8" t="s">
        <v>544</v>
      </c>
      <c r="C185" s="8" t="s">
        <v>179</v>
      </c>
      <c r="D185" s="8" t="s">
        <v>545</v>
      </c>
      <c r="E185" s="8" t="s">
        <v>537</v>
      </c>
      <c r="F185" s="8" t="s">
        <v>120</v>
      </c>
      <c r="G185" s="46">
        <v>17657326.420000002</v>
      </c>
      <c r="H185" s="46">
        <v>17663167.920000002</v>
      </c>
      <c r="I185" s="46">
        <v>17006219.130000003</v>
      </c>
      <c r="J185" s="46">
        <v>5854906.5899999999</v>
      </c>
      <c r="K185" s="46">
        <v>942663.02</v>
      </c>
      <c r="L185" s="46">
        <v>1952574.49</v>
      </c>
      <c r="M185" s="46">
        <v>0</v>
      </c>
      <c r="N185" s="46">
        <v>0</v>
      </c>
      <c r="O185" s="46">
        <v>49092.94</v>
      </c>
      <c r="P185" s="46">
        <v>647935.38</v>
      </c>
      <c r="Q185" s="46">
        <v>0</v>
      </c>
      <c r="R185" s="46">
        <v>0</v>
      </c>
      <c r="S185" s="46">
        <v>4541669.82</v>
      </c>
      <c r="T185" s="46">
        <v>1902403.03</v>
      </c>
      <c r="U185" s="46">
        <v>0</v>
      </c>
      <c r="V185" s="46">
        <v>0</v>
      </c>
      <c r="W185" s="46">
        <v>17577696.66</v>
      </c>
      <c r="X185" s="46">
        <v>8095.98</v>
      </c>
      <c r="Y185" s="46">
        <v>17585792.640000001</v>
      </c>
      <c r="Z185" s="7">
        <v>0.26869314908981323</v>
      </c>
      <c r="AA185" s="7">
        <v>9.5799999999999996E-2</v>
      </c>
      <c r="AB185" s="46">
        <v>1684649.72</v>
      </c>
      <c r="AC185" s="46">
        <v>0</v>
      </c>
      <c r="AD185" s="46">
        <v>0</v>
      </c>
      <c r="AE185" s="46">
        <v>8095.98</v>
      </c>
      <c r="AF185" s="46">
        <v>458.42</v>
      </c>
      <c r="AG185" s="46">
        <f t="shared" si="6"/>
        <v>8554.4</v>
      </c>
      <c r="AH185" s="46">
        <v>792432.09</v>
      </c>
      <c r="AI185" s="46">
        <v>66348.160000000003</v>
      </c>
      <c r="AJ185" s="46">
        <v>164742.04999999999</v>
      </c>
      <c r="AK185" s="46">
        <v>0</v>
      </c>
      <c r="AL185" s="46">
        <v>314640.83</v>
      </c>
      <c r="AM185" s="46">
        <v>13050.1</v>
      </c>
      <c r="AN185" s="46">
        <v>59995.76</v>
      </c>
      <c r="AO185" s="46">
        <v>13000</v>
      </c>
      <c r="AP185" s="46">
        <v>0</v>
      </c>
      <c r="AQ185" s="46">
        <v>0</v>
      </c>
      <c r="AR185" s="46">
        <v>64848.35</v>
      </c>
      <c r="AS185" s="46">
        <v>6804.89</v>
      </c>
      <c r="AT185" s="46">
        <v>0</v>
      </c>
      <c r="AU185" s="46">
        <v>1399.2</v>
      </c>
      <c r="AV185" s="46">
        <v>0</v>
      </c>
      <c r="AW185" s="46">
        <v>0</v>
      </c>
      <c r="AX185" s="46">
        <v>1592048.44</v>
      </c>
      <c r="AY185" s="25">
        <f t="shared" si="7"/>
        <v>0</v>
      </c>
      <c r="AZ185" s="46">
        <v>0</v>
      </c>
      <c r="BA185" s="46">
        <v>190217</v>
      </c>
      <c r="BB185" s="46">
        <v>0</v>
      </c>
      <c r="BC185" s="46">
        <v>273484.46000000002</v>
      </c>
      <c r="BD185" s="46">
        <v>0</v>
      </c>
      <c r="BE185" s="46">
        <v>0</v>
      </c>
      <c r="BF185" s="46">
        <v>0</v>
      </c>
      <c r="BG185" s="26">
        <f t="shared" si="8"/>
        <v>0</v>
      </c>
      <c r="BH185" s="46">
        <v>0</v>
      </c>
      <c r="BI185" s="46">
        <v>3677</v>
      </c>
      <c r="BJ185" s="46">
        <v>2259</v>
      </c>
      <c r="BK185" s="46">
        <v>23</v>
      </c>
      <c r="BL185" s="46">
        <v>-2</v>
      </c>
      <c r="BM185" s="46">
        <v>-107</v>
      </c>
      <c r="BN185" s="46">
        <v>-51</v>
      </c>
      <c r="BO185" s="46">
        <v>-1160</v>
      </c>
      <c r="BP185" s="46">
        <v>-354</v>
      </c>
      <c r="BQ185" s="46">
        <v>6</v>
      </c>
      <c r="BR185" s="46">
        <v>-65</v>
      </c>
      <c r="BS185" s="46">
        <v>-1094</v>
      </c>
      <c r="BT185" s="46">
        <v>0</v>
      </c>
      <c r="BU185" s="46">
        <v>3132</v>
      </c>
      <c r="BV185" s="46">
        <v>59</v>
      </c>
      <c r="BW185" s="46">
        <v>233</v>
      </c>
      <c r="BX185" s="46">
        <v>98</v>
      </c>
      <c r="BY185" s="46">
        <v>730</v>
      </c>
      <c r="BZ185" s="46">
        <v>0</v>
      </c>
      <c r="CA185" s="46">
        <v>33</v>
      </c>
      <c r="CB185" s="46">
        <v>3</v>
      </c>
      <c r="CC185" s="46">
        <v>3</v>
      </c>
      <c r="CD185" s="46">
        <v>29</v>
      </c>
      <c r="CE185" s="46">
        <v>16</v>
      </c>
      <c r="CF185" s="46">
        <v>0</v>
      </c>
      <c r="CG185" s="46">
        <v>16</v>
      </c>
      <c r="CH185" s="46">
        <v>18</v>
      </c>
      <c r="CI185" s="46">
        <v>159</v>
      </c>
      <c r="CJ185" s="46">
        <v>140</v>
      </c>
      <c r="CK185" s="46">
        <v>21</v>
      </c>
    </row>
    <row r="186" spans="1:89" x14ac:dyDescent="0.25">
      <c r="A186" s="8">
        <v>21</v>
      </c>
      <c r="B186" s="8" t="s">
        <v>546</v>
      </c>
      <c r="C186" s="8" t="s">
        <v>547</v>
      </c>
      <c r="D186" s="8" t="s">
        <v>548</v>
      </c>
      <c r="E186" s="8" t="s">
        <v>531</v>
      </c>
      <c r="F186" s="8" t="s">
        <v>140</v>
      </c>
      <c r="G186" s="46">
        <v>54254779.810000002</v>
      </c>
      <c r="H186" s="46">
        <v>54265694.189999998</v>
      </c>
      <c r="I186" s="46">
        <v>52822511.43</v>
      </c>
      <c r="J186" s="46">
        <v>12756929.73</v>
      </c>
      <c r="K186" s="46">
        <v>3058796.74</v>
      </c>
      <c r="L186" s="46">
        <v>19154593.690000001</v>
      </c>
      <c r="M186" s="46">
        <v>1934.57</v>
      </c>
      <c r="N186" s="46">
        <v>5210.59</v>
      </c>
      <c r="O186" s="46">
        <v>2108.16</v>
      </c>
      <c r="P186" s="46">
        <v>1658482.31</v>
      </c>
      <c r="Q186" s="46">
        <v>0</v>
      </c>
      <c r="R186" s="46">
        <v>0</v>
      </c>
      <c r="S186" s="46">
        <v>8380625.7999999998</v>
      </c>
      <c r="T186" s="46">
        <v>5267980.57</v>
      </c>
      <c r="U186" s="46">
        <v>21215.68</v>
      </c>
      <c r="V186" s="46">
        <v>0</v>
      </c>
      <c r="W186" s="46">
        <v>52658952.399999999</v>
      </c>
      <c r="X186" s="46">
        <v>167070.92000000001</v>
      </c>
      <c r="Y186" s="46">
        <v>52826023.32</v>
      </c>
      <c r="Z186" s="7">
        <v>9.5958724617958069E-2</v>
      </c>
      <c r="AA186" s="7">
        <v>4.4900000000000002E-2</v>
      </c>
      <c r="AB186" s="46">
        <v>2362793.85</v>
      </c>
      <c r="AC186" s="46">
        <v>0</v>
      </c>
      <c r="AD186" s="46">
        <v>0</v>
      </c>
      <c r="AE186" s="46">
        <v>15953.48</v>
      </c>
      <c r="AF186" s="46">
        <v>1513.71</v>
      </c>
      <c r="AG186" s="46">
        <f t="shared" si="6"/>
        <v>17467.189999999999</v>
      </c>
      <c r="AH186" s="46">
        <v>1223992.81</v>
      </c>
      <c r="AI186" s="46">
        <v>89433.54</v>
      </c>
      <c r="AJ186" s="46">
        <v>328033.87</v>
      </c>
      <c r="AK186" s="46">
        <v>0</v>
      </c>
      <c r="AL186" s="46">
        <v>147491.5</v>
      </c>
      <c r="AM186" s="46">
        <v>8794.3700000000008</v>
      </c>
      <c r="AN186" s="46">
        <v>53898.75</v>
      </c>
      <c r="AO186" s="46">
        <v>13000</v>
      </c>
      <c r="AP186" s="46">
        <v>8855</v>
      </c>
      <c r="AQ186" s="46">
        <v>0</v>
      </c>
      <c r="AR186" s="46">
        <v>80861.67</v>
      </c>
      <c r="AS186" s="46">
        <v>22497.88</v>
      </c>
      <c r="AT186" s="46">
        <v>0</v>
      </c>
      <c r="AU186" s="46">
        <v>25123.47</v>
      </c>
      <c r="AV186" s="46">
        <v>21132.65</v>
      </c>
      <c r="AW186" s="46">
        <v>0</v>
      </c>
      <c r="AX186" s="46">
        <v>2213596.73</v>
      </c>
      <c r="AY186" s="25">
        <f t="shared" si="7"/>
        <v>0</v>
      </c>
      <c r="AZ186" s="46">
        <v>0</v>
      </c>
      <c r="BA186" s="46">
        <v>190217</v>
      </c>
      <c r="BB186" s="46">
        <v>0</v>
      </c>
      <c r="BC186" s="46">
        <v>505787.64</v>
      </c>
      <c r="BD186" s="46">
        <v>0</v>
      </c>
      <c r="BE186" s="46">
        <v>0</v>
      </c>
      <c r="BF186" s="46">
        <v>0</v>
      </c>
      <c r="BG186" s="26">
        <f t="shared" si="8"/>
        <v>0</v>
      </c>
      <c r="BH186" s="46">
        <v>0</v>
      </c>
      <c r="BI186" s="46">
        <v>7689</v>
      </c>
      <c r="BJ186" s="46">
        <v>3202</v>
      </c>
      <c r="BK186" s="46">
        <v>0</v>
      </c>
      <c r="BL186" s="46">
        <v>0</v>
      </c>
      <c r="BM186" s="46">
        <v>-82</v>
      </c>
      <c r="BN186" s="46">
        <v>-236</v>
      </c>
      <c r="BO186" s="46">
        <v>-516</v>
      </c>
      <c r="BP186" s="46">
        <v>-824</v>
      </c>
      <c r="BQ186" s="46">
        <v>-7</v>
      </c>
      <c r="BR186" s="46">
        <v>-3</v>
      </c>
      <c r="BS186" s="46">
        <v>-1567</v>
      </c>
      <c r="BT186" s="46">
        <v>-6</v>
      </c>
      <c r="BU186" s="46">
        <v>7650</v>
      </c>
      <c r="BV186" s="46">
        <v>5</v>
      </c>
      <c r="BW186" s="46">
        <v>480</v>
      </c>
      <c r="BX186" s="46">
        <v>139</v>
      </c>
      <c r="BY186" s="46">
        <v>393</v>
      </c>
      <c r="BZ186" s="46">
        <v>526</v>
      </c>
      <c r="CA186" s="46">
        <v>29</v>
      </c>
      <c r="CB186" s="46">
        <v>2</v>
      </c>
      <c r="CC186" s="46">
        <v>10</v>
      </c>
      <c r="CD186" s="46">
        <v>60</v>
      </c>
      <c r="CE186" s="46">
        <v>163</v>
      </c>
      <c r="CF186" s="46">
        <v>1</v>
      </c>
      <c r="CG186" s="46">
        <v>27</v>
      </c>
      <c r="CH186" s="46">
        <v>46</v>
      </c>
      <c r="CI186" s="46">
        <v>118</v>
      </c>
      <c r="CJ186" s="46">
        <v>619</v>
      </c>
      <c r="CK186" s="46">
        <v>14</v>
      </c>
    </row>
    <row r="187" spans="1:89" x14ac:dyDescent="0.25">
      <c r="A187" s="8">
        <v>21</v>
      </c>
      <c r="B187" s="8" t="s">
        <v>549</v>
      </c>
      <c r="C187" s="8" t="s">
        <v>550</v>
      </c>
      <c r="D187" s="8" t="s">
        <v>551</v>
      </c>
      <c r="E187" s="8" t="s">
        <v>531</v>
      </c>
      <c r="F187" s="8" t="s">
        <v>140</v>
      </c>
      <c r="G187" s="46">
        <v>56485966.850000001</v>
      </c>
      <c r="H187" s="46">
        <v>56485966.850000001</v>
      </c>
      <c r="I187" s="46">
        <v>54580804.720000006</v>
      </c>
      <c r="J187" s="46">
        <v>8439992.6899999995</v>
      </c>
      <c r="K187" s="46">
        <v>2281749.61</v>
      </c>
      <c r="L187" s="46">
        <v>24184285.170000002</v>
      </c>
      <c r="M187" s="46">
        <v>0</v>
      </c>
      <c r="N187" s="46">
        <v>0</v>
      </c>
      <c r="O187" s="46">
        <v>10642.49</v>
      </c>
      <c r="P187" s="46">
        <v>2180240.25</v>
      </c>
      <c r="Q187" s="46">
        <v>0</v>
      </c>
      <c r="R187" s="46">
        <v>0</v>
      </c>
      <c r="S187" s="46">
        <v>6167485.4199999999</v>
      </c>
      <c r="T187" s="46">
        <v>8278991.6299999999</v>
      </c>
      <c r="U187" s="46">
        <v>13381.84</v>
      </c>
      <c r="V187" s="46">
        <v>0</v>
      </c>
      <c r="W187" s="46">
        <v>54440507.880000003</v>
      </c>
      <c r="X187" s="46">
        <v>84982.24</v>
      </c>
      <c r="Y187" s="46">
        <v>54525490.119999997</v>
      </c>
      <c r="Z187" s="7">
        <v>0.10809476673603058</v>
      </c>
      <c r="AA187" s="7">
        <v>5.0999999999999997E-2</v>
      </c>
      <c r="AB187" s="46">
        <v>2777043.58</v>
      </c>
      <c r="AC187" s="46">
        <v>0</v>
      </c>
      <c r="AD187" s="46">
        <v>0</v>
      </c>
      <c r="AE187" s="46">
        <v>0</v>
      </c>
      <c r="AF187" s="46">
        <v>3494.39</v>
      </c>
      <c r="AG187" s="46">
        <f t="shared" si="6"/>
        <v>3494.39</v>
      </c>
      <c r="AH187" s="46">
        <v>1374442.45</v>
      </c>
      <c r="AI187" s="46">
        <v>103476.8</v>
      </c>
      <c r="AJ187" s="46">
        <v>360749.9</v>
      </c>
      <c r="AK187" s="46">
        <v>19502.599999999999</v>
      </c>
      <c r="AL187" s="46">
        <v>209991.88</v>
      </c>
      <c r="AM187" s="46">
        <v>9198.01</v>
      </c>
      <c r="AN187" s="46">
        <v>51230.77</v>
      </c>
      <c r="AO187" s="46">
        <v>13000</v>
      </c>
      <c r="AP187" s="46">
        <v>9750</v>
      </c>
      <c r="AQ187" s="46">
        <v>0</v>
      </c>
      <c r="AR187" s="46">
        <v>108127.01</v>
      </c>
      <c r="AS187" s="46">
        <v>22288.7</v>
      </c>
      <c r="AT187" s="46">
        <v>0</v>
      </c>
      <c r="AU187" s="46">
        <v>1376.54</v>
      </c>
      <c r="AV187" s="46">
        <v>24641.51</v>
      </c>
      <c r="AW187" s="46">
        <v>0</v>
      </c>
      <c r="AX187" s="46">
        <v>2556186.4700000002</v>
      </c>
      <c r="AY187" s="25">
        <f t="shared" si="7"/>
        <v>0</v>
      </c>
      <c r="AZ187" s="46">
        <v>697.03</v>
      </c>
      <c r="BA187" s="46">
        <v>190217</v>
      </c>
      <c r="BB187" s="46">
        <v>0</v>
      </c>
      <c r="BC187" s="46">
        <v>529912.87</v>
      </c>
      <c r="BD187" s="46">
        <v>0</v>
      </c>
      <c r="BE187" s="46">
        <v>0</v>
      </c>
      <c r="BF187" s="46">
        <v>0</v>
      </c>
      <c r="BG187" s="26">
        <f t="shared" si="8"/>
        <v>0</v>
      </c>
      <c r="BH187" s="46">
        <v>0</v>
      </c>
      <c r="BI187" s="46">
        <v>11532</v>
      </c>
      <c r="BJ187" s="46">
        <v>4184</v>
      </c>
      <c r="BK187" s="46">
        <v>89</v>
      </c>
      <c r="BL187" s="46">
        <v>-86</v>
      </c>
      <c r="BM187" s="46">
        <v>-33</v>
      </c>
      <c r="BN187" s="46">
        <v>-158</v>
      </c>
      <c r="BO187" s="46">
        <v>-361</v>
      </c>
      <c r="BP187" s="46">
        <v>-1277</v>
      </c>
      <c r="BQ187" s="46">
        <v>33</v>
      </c>
      <c r="BR187" s="46">
        <v>-23</v>
      </c>
      <c r="BS187" s="46">
        <v>-2060</v>
      </c>
      <c r="BT187" s="46">
        <v>-2</v>
      </c>
      <c r="BU187" s="46">
        <v>11838</v>
      </c>
      <c r="BV187" s="46">
        <v>18</v>
      </c>
      <c r="BW187" s="46">
        <v>171</v>
      </c>
      <c r="BX187" s="46">
        <v>76</v>
      </c>
      <c r="BY187" s="46">
        <v>699</v>
      </c>
      <c r="BZ187" s="46">
        <v>1165</v>
      </c>
      <c r="CA187" s="46">
        <v>0</v>
      </c>
      <c r="CB187" s="46">
        <v>0</v>
      </c>
      <c r="CC187" s="46">
        <v>4</v>
      </c>
      <c r="CD187" s="46">
        <v>23</v>
      </c>
      <c r="CE187" s="46">
        <v>140</v>
      </c>
      <c r="CF187" s="46">
        <v>0</v>
      </c>
      <c r="CG187" s="46">
        <v>9</v>
      </c>
      <c r="CH187" s="46">
        <v>9</v>
      </c>
      <c r="CI187" s="46">
        <v>139</v>
      </c>
      <c r="CJ187" s="46">
        <v>1155</v>
      </c>
      <c r="CK187" s="46">
        <v>1</v>
      </c>
    </row>
    <row r="188" spans="1:89" x14ac:dyDescent="0.25">
      <c r="A188" s="8">
        <v>21</v>
      </c>
      <c r="B188" s="8" t="s">
        <v>552</v>
      </c>
      <c r="C188" s="8" t="s">
        <v>553</v>
      </c>
      <c r="D188" s="8" t="s">
        <v>88</v>
      </c>
      <c r="E188" s="8" t="s">
        <v>531</v>
      </c>
      <c r="F188" s="8" t="s">
        <v>120</v>
      </c>
      <c r="G188" s="46">
        <v>23054767.350000001</v>
      </c>
      <c r="H188" s="46">
        <v>23059560.149999999</v>
      </c>
      <c r="I188" s="46">
        <v>22298870.900000002</v>
      </c>
      <c r="J188" s="46">
        <v>46078.75</v>
      </c>
      <c r="K188" s="46">
        <v>428372.41</v>
      </c>
      <c r="L188" s="46">
        <v>10935607.4</v>
      </c>
      <c r="M188" s="46">
        <v>0</v>
      </c>
      <c r="N188" s="46">
        <v>0</v>
      </c>
      <c r="O188" s="46">
        <v>2264</v>
      </c>
      <c r="P188" s="46">
        <v>792584.73</v>
      </c>
      <c r="Q188" s="46">
        <v>0</v>
      </c>
      <c r="R188" s="46">
        <v>0</v>
      </c>
      <c r="S188" s="46">
        <v>4214994.8499999996</v>
      </c>
      <c r="T188" s="46">
        <v>3859836.75</v>
      </c>
      <c r="U188" s="46">
        <v>0</v>
      </c>
      <c r="V188" s="46">
        <v>0</v>
      </c>
      <c r="W188" s="46">
        <v>22577027.879999999</v>
      </c>
      <c r="X188" s="46">
        <v>4792.8</v>
      </c>
      <c r="Y188" s="46">
        <v>22581820.68</v>
      </c>
      <c r="Z188" s="7">
        <v>9.3646302819252014E-2</v>
      </c>
      <c r="AA188" s="7">
        <v>7.9899999999999999E-2</v>
      </c>
      <c r="AB188" s="46">
        <v>1803247.42</v>
      </c>
      <c r="AC188" s="46">
        <v>0</v>
      </c>
      <c r="AD188" s="46">
        <v>0</v>
      </c>
      <c r="AE188" s="46">
        <v>4792.8</v>
      </c>
      <c r="AF188" s="46">
        <v>1811.14</v>
      </c>
      <c r="AG188" s="46">
        <f t="shared" si="6"/>
        <v>6603.9400000000005</v>
      </c>
      <c r="AH188" s="46">
        <v>864230.06</v>
      </c>
      <c r="AI188" s="46">
        <v>64929.63</v>
      </c>
      <c r="AJ188" s="46">
        <v>249739.53</v>
      </c>
      <c r="AK188" s="46">
        <v>0</v>
      </c>
      <c r="AL188" s="46">
        <v>106626.32</v>
      </c>
      <c r="AM188" s="46">
        <v>3834.89</v>
      </c>
      <c r="AN188" s="46">
        <v>48345.24</v>
      </c>
      <c r="AO188" s="46">
        <v>11000</v>
      </c>
      <c r="AP188" s="46">
        <v>0</v>
      </c>
      <c r="AQ188" s="46">
        <v>0</v>
      </c>
      <c r="AR188" s="46">
        <v>75568.740000000005</v>
      </c>
      <c r="AS188" s="46">
        <v>23223.16</v>
      </c>
      <c r="AT188" s="46">
        <v>0</v>
      </c>
      <c r="AU188" s="46">
        <v>2730.6</v>
      </c>
      <c r="AV188" s="46">
        <v>23928.05</v>
      </c>
      <c r="AW188" s="46">
        <v>0</v>
      </c>
      <c r="AX188" s="46">
        <v>1541289.88</v>
      </c>
      <c r="AY188" s="25">
        <f t="shared" si="7"/>
        <v>0</v>
      </c>
      <c r="AZ188" s="46">
        <v>0</v>
      </c>
      <c r="BA188" s="46">
        <v>190215.89</v>
      </c>
      <c r="BB188" s="46">
        <v>0</v>
      </c>
      <c r="BC188" s="46">
        <v>335447.28999999998</v>
      </c>
      <c r="BD188" s="46">
        <v>0</v>
      </c>
      <c r="BE188" s="46">
        <v>0</v>
      </c>
      <c r="BF188" s="46">
        <v>0</v>
      </c>
      <c r="BG188" s="26">
        <f t="shared" si="8"/>
        <v>0</v>
      </c>
      <c r="BH188" s="46">
        <v>0</v>
      </c>
      <c r="BI188" s="46">
        <v>6082</v>
      </c>
      <c r="BJ188" s="46">
        <v>2380</v>
      </c>
      <c r="BK188" s="46">
        <v>29</v>
      </c>
      <c r="BL188" s="46">
        <v>0</v>
      </c>
      <c r="BM188" s="46">
        <v>-23</v>
      </c>
      <c r="BN188" s="46">
        <v>-106</v>
      </c>
      <c r="BO188" s="46">
        <v>-203</v>
      </c>
      <c r="BP188" s="46">
        <v>-753</v>
      </c>
      <c r="BQ188" s="46">
        <v>5</v>
      </c>
      <c r="BR188" s="46">
        <v>-84</v>
      </c>
      <c r="BS188" s="46">
        <v>-1253</v>
      </c>
      <c r="BT188" s="46">
        <v>0</v>
      </c>
      <c r="BU188" s="46">
        <v>6074</v>
      </c>
      <c r="BV188" s="46">
        <v>12</v>
      </c>
      <c r="BW188" s="46">
        <v>115</v>
      </c>
      <c r="BX188" s="46">
        <v>115</v>
      </c>
      <c r="BY188" s="46">
        <v>935</v>
      </c>
      <c r="BZ188" s="46">
        <v>84</v>
      </c>
      <c r="CA188" s="46">
        <v>4</v>
      </c>
      <c r="CB188" s="46">
        <v>0</v>
      </c>
      <c r="CC188" s="46">
        <v>-1</v>
      </c>
      <c r="CD188" s="46">
        <v>23</v>
      </c>
      <c r="CE188" s="46">
        <v>83</v>
      </c>
      <c r="CF188" s="46">
        <v>1</v>
      </c>
      <c r="CG188" s="46">
        <v>2</v>
      </c>
      <c r="CH188" s="46">
        <v>14</v>
      </c>
      <c r="CI188" s="46">
        <v>73</v>
      </c>
      <c r="CJ188" s="46">
        <v>659</v>
      </c>
      <c r="CK188" s="46">
        <v>5</v>
      </c>
    </row>
    <row r="189" spans="1:89" s="34" customFormat="1" x14ac:dyDescent="0.25">
      <c r="A189" s="35">
        <v>21</v>
      </c>
      <c r="B189" s="36" t="s">
        <v>592</v>
      </c>
      <c r="C189" s="28" t="s">
        <v>575</v>
      </c>
      <c r="D189" s="28" t="s">
        <v>576</v>
      </c>
      <c r="E189" s="28" t="s">
        <v>531</v>
      </c>
      <c r="F189" s="28" t="s">
        <v>120</v>
      </c>
      <c r="G189" s="46">
        <v>27439619.77</v>
      </c>
      <c r="H189" s="46">
        <v>27453965.350000001</v>
      </c>
      <c r="I189" s="46">
        <v>26481873.620000001</v>
      </c>
      <c r="J189" s="46">
        <v>-292.76</v>
      </c>
      <c r="K189" s="46">
        <v>1178876.58</v>
      </c>
      <c r="L189" s="46">
        <v>10037563.960000001</v>
      </c>
      <c r="M189" s="46">
        <v>0</v>
      </c>
      <c r="N189" s="46">
        <v>0</v>
      </c>
      <c r="O189" s="46">
        <v>0</v>
      </c>
      <c r="P189" s="46">
        <v>1572255.14</v>
      </c>
      <c r="Q189" s="46">
        <v>0</v>
      </c>
      <c r="R189" s="46">
        <v>0</v>
      </c>
      <c r="S189" s="46">
        <v>6235246.8700000001</v>
      </c>
      <c r="T189" s="46">
        <v>4331858.25</v>
      </c>
      <c r="U189" s="46">
        <v>0</v>
      </c>
      <c r="V189" s="46">
        <v>0</v>
      </c>
      <c r="W189" s="46">
        <v>26277443.359999999</v>
      </c>
      <c r="X189" s="46">
        <v>14345.58</v>
      </c>
      <c r="Y189" s="46">
        <v>26291788.940000001</v>
      </c>
      <c r="Z189" s="7">
        <v>2.278658002614975E-2</v>
      </c>
      <c r="AA189" s="7">
        <v>0.09</v>
      </c>
      <c r="AB189" s="46">
        <v>2364203.7000000002</v>
      </c>
      <c r="AC189" s="46">
        <v>0</v>
      </c>
      <c r="AD189" s="46">
        <v>0</v>
      </c>
      <c r="AE189" s="46">
        <v>14345.58</v>
      </c>
      <c r="AF189" s="46">
        <v>113.81</v>
      </c>
      <c r="AG189" s="46">
        <f t="shared" si="6"/>
        <v>14459.39</v>
      </c>
      <c r="AH189" s="46">
        <v>1163157.75</v>
      </c>
      <c r="AI189" s="46">
        <v>93178.74</v>
      </c>
      <c r="AJ189" s="46">
        <v>347420.13</v>
      </c>
      <c r="AK189" s="46">
        <v>0</v>
      </c>
      <c r="AL189" s="46">
        <v>226215.7</v>
      </c>
      <c r="AM189" s="46">
        <v>2290.84</v>
      </c>
      <c r="AN189" s="46">
        <v>50082.83</v>
      </c>
      <c r="AO189" s="46">
        <v>13000</v>
      </c>
      <c r="AP189" s="46">
        <v>16441</v>
      </c>
      <c r="AQ189" s="46">
        <v>0</v>
      </c>
      <c r="AR189" s="46">
        <v>95462.83</v>
      </c>
      <c r="AS189" s="46">
        <v>18892.78</v>
      </c>
      <c r="AT189" s="46">
        <v>0</v>
      </c>
      <c r="AU189" s="46">
        <v>783.24</v>
      </c>
      <c r="AV189" s="46">
        <v>38181.589999999997</v>
      </c>
      <c r="AW189" s="46">
        <v>0</v>
      </c>
      <c r="AX189" s="46">
        <v>2226728.31</v>
      </c>
      <c r="AY189" s="25">
        <f t="shared" si="7"/>
        <v>0</v>
      </c>
      <c r="AZ189" s="46">
        <v>165</v>
      </c>
      <c r="BA189" s="46">
        <v>143941.09</v>
      </c>
      <c r="BB189" s="46">
        <v>0</v>
      </c>
      <c r="BC189" s="46">
        <v>209409.42</v>
      </c>
      <c r="BD189" s="46">
        <v>0</v>
      </c>
      <c r="BE189" s="46">
        <v>0</v>
      </c>
      <c r="BF189" s="46">
        <v>0</v>
      </c>
      <c r="BG189" s="26">
        <f t="shared" si="8"/>
        <v>0</v>
      </c>
      <c r="BH189" s="46">
        <v>0</v>
      </c>
      <c r="BI189" s="46">
        <v>6237</v>
      </c>
      <c r="BJ189" s="46">
        <v>2220</v>
      </c>
      <c r="BK189" s="46">
        <v>5</v>
      </c>
      <c r="BL189" s="46">
        <v>-3</v>
      </c>
      <c r="BM189" s="46">
        <v>-27</v>
      </c>
      <c r="BN189" s="46">
        <v>-333</v>
      </c>
      <c r="BO189" s="46">
        <v>-85</v>
      </c>
      <c r="BP189" s="46">
        <v>-498</v>
      </c>
      <c r="BQ189" s="46">
        <v>2</v>
      </c>
      <c r="BR189" s="46">
        <v>416</v>
      </c>
      <c r="BS189" s="46">
        <v>-933</v>
      </c>
      <c r="BT189" s="46">
        <v>-6</v>
      </c>
      <c r="BU189" s="46">
        <v>6995</v>
      </c>
      <c r="BV189" s="46">
        <v>3</v>
      </c>
      <c r="BW189" s="46">
        <v>160</v>
      </c>
      <c r="BX189" s="46">
        <v>79</v>
      </c>
      <c r="BY189" s="46">
        <v>690</v>
      </c>
      <c r="BZ189" s="46">
        <v>2</v>
      </c>
      <c r="CA189" s="46">
        <v>2</v>
      </c>
      <c r="CB189" s="46">
        <v>66</v>
      </c>
      <c r="CC189" s="46">
        <v>24</v>
      </c>
      <c r="CD189" s="46">
        <v>223</v>
      </c>
      <c r="CE189" s="46">
        <v>19</v>
      </c>
      <c r="CF189" s="46">
        <v>1</v>
      </c>
      <c r="CG189" s="46">
        <v>101</v>
      </c>
      <c r="CH189" s="46">
        <v>47</v>
      </c>
      <c r="CI189" s="46">
        <v>331</v>
      </c>
      <c r="CJ189" s="46">
        <v>15</v>
      </c>
      <c r="CK189" s="46">
        <v>4</v>
      </c>
    </row>
    <row r="190" spans="1:89" x14ac:dyDescent="0.25">
      <c r="A190" s="8">
        <v>21</v>
      </c>
      <c r="B190" s="9" t="s">
        <v>579</v>
      </c>
      <c r="C190" s="9" t="s">
        <v>580</v>
      </c>
      <c r="D190" s="8" t="s">
        <v>536</v>
      </c>
      <c r="E190" s="8" t="s">
        <v>537</v>
      </c>
      <c r="F190" s="8" t="s">
        <v>140</v>
      </c>
      <c r="G190" s="46">
        <v>51314048.310000002</v>
      </c>
      <c r="H190" s="46">
        <v>51316964.93</v>
      </c>
      <c r="I190" s="46">
        <v>49247576.290000007</v>
      </c>
      <c r="J190" s="46">
        <v>22980601.18</v>
      </c>
      <c r="K190" s="46">
        <v>3271634.23</v>
      </c>
      <c r="L190" s="46">
        <v>9919229.5199999996</v>
      </c>
      <c r="M190" s="46">
        <v>0</v>
      </c>
      <c r="N190" s="46">
        <v>0</v>
      </c>
      <c r="O190" s="46">
        <v>0</v>
      </c>
      <c r="P190" s="46">
        <v>1449069.33</v>
      </c>
      <c r="Q190" s="46">
        <v>0</v>
      </c>
      <c r="R190" s="46">
        <v>0</v>
      </c>
      <c r="S190" s="46">
        <v>6446848.5199999996</v>
      </c>
      <c r="T190" s="46">
        <v>3394191.16</v>
      </c>
      <c r="U190" s="46">
        <v>0</v>
      </c>
      <c r="V190" s="46">
        <v>0</v>
      </c>
      <c r="W190" s="46">
        <v>49950103.380000003</v>
      </c>
      <c r="X190" s="46">
        <v>40045.35</v>
      </c>
      <c r="Y190" s="46">
        <v>49990148.729999997</v>
      </c>
      <c r="Z190" s="7">
        <v>0.16756775975227356</v>
      </c>
      <c r="AA190" s="7">
        <v>4.9799999999999997E-2</v>
      </c>
      <c r="AB190" s="46">
        <v>2488529.44</v>
      </c>
      <c r="AC190" s="46">
        <v>0</v>
      </c>
      <c r="AD190" s="46">
        <v>0</v>
      </c>
      <c r="AE190" s="46">
        <v>2916.62</v>
      </c>
      <c r="AF190" s="46">
        <v>744.45</v>
      </c>
      <c r="AG190" s="46">
        <f t="shared" si="6"/>
        <v>3661.0699999999997</v>
      </c>
      <c r="AH190" s="46">
        <v>1230856.8700000001</v>
      </c>
      <c r="AI190" s="46">
        <v>98577.73</v>
      </c>
      <c r="AJ190" s="46">
        <v>237230.69</v>
      </c>
      <c r="AK190" s="46">
        <v>0</v>
      </c>
      <c r="AL190" s="46">
        <v>229225.09</v>
      </c>
      <c r="AM190" s="46">
        <v>6634.81</v>
      </c>
      <c r="AN190" s="46">
        <v>60815.73</v>
      </c>
      <c r="AO190" s="46">
        <v>9000</v>
      </c>
      <c r="AP190" s="46">
        <v>6460</v>
      </c>
      <c r="AQ190" s="46">
        <v>35324</v>
      </c>
      <c r="AR190" s="46">
        <v>127751.18</v>
      </c>
      <c r="AS190" s="46">
        <v>22614.39</v>
      </c>
      <c r="AT190" s="46">
        <v>2625</v>
      </c>
      <c r="AU190" s="46">
        <v>18792.310000000001</v>
      </c>
      <c r="AV190" s="46">
        <v>33180.47</v>
      </c>
      <c r="AW190" s="46">
        <v>0</v>
      </c>
      <c r="AX190" s="46">
        <v>2236143.4500000002</v>
      </c>
      <c r="AY190" s="25">
        <f t="shared" si="7"/>
        <v>0</v>
      </c>
      <c r="AZ190" s="46">
        <v>0</v>
      </c>
      <c r="BA190" s="46">
        <v>190346.5</v>
      </c>
      <c r="BB190" s="46">
        <v>129.5</v>
      </c>
      <c r="BC190" s="46">
        <v>318905.18</v>
      </c>
      <c r="BD190" s="46">
        <v>0</v>
      </c>
      <c r="BE190" s="46">
        <v>0</v>
      </c>
      <c r="BF190" s="46">
        <v>0</v>
      </c>
      <c r="BG190" s="26">
        <f t="shared" si="8"/>
        <v>0</v>
      </c>
      <c r="BH190" s="46">
        <v>0</v>
      </c>
      <c r="BI190" s="46">
        <v>5216</v>
      </c>
      <c r="BJ190" s="46">
        <v>2518</v>
      </c>
      <c r="BK190" s="46">
        <v>87</v>
      </c>
      <c r="BL190" s="46">
        <v>-77</v>
      </c>
      <c r="BM190" s="46">
        <v>-116</v>
      </c>
      <c r="BN190" s="46">
        <v>-190</v>
      </c>
      <c r="BO190" s="46">
        <v>-716</v>
      </c>
      <c r="BP190" s="46">
        <v>-1519</v>
      </c>
      <c r="BQ190" s="46">
        <v>0</v>
      </c>
      <c r="BR190" s="46">
        <v>14</v>
      </c>
      <c r="BS190" s="46">
        <v>-773</v>
      </c>
      <c r="BT190" s="46">
        <v>-3</v>
      </c>
      <c r="BU190" s="46">
        <v>4441</v>
      </c>
      <c r="BV190" s="46">
        <v>15</v>
      </c>
      <c r="BW190" s="46">
        <v>132</v>
      </c>
      <c r="BX190" s="46">
        <v>72</v>
      </c>
      <c r="BY190" s="46">
        <v>544</v>
      </c>
      <c r="BZ190" s="46">
        <v>16</v>
      </c>
      <c r="CA190" s="46">
        <v>9</v>
      </c>
      <c r="CB190" s="46">
        <v>1</v>
      </c>
      <c r="CC190" s="46">
        <v>2</v>
      </c>
      <c r="CD190" s="46">
        <v>49</v>
      </c>
      <c r="CE190" s="46">
        <v>138</v>
      </c>
      <c r="CF190" s="46">
        <v>0</v>
      </c>
      <c r="CG190" s="46">
        <v>25</v>
      </c>
      <c r="CH190" s="46">
        <v>18</v>
      </c>
      <c r="CI190" s="46">
        <v>303</v>
      </c>
      <c r="CJ190" s="46">
        <v>1154</v>
      </c>
      <c r="CK190" s="46">
        <v>19</v>
      </c>
    </row>
    <row r="191" spans="1:89" x14ac:dyDescent="0.25">
      <c r="A191" s="8">
        <v>21</v>
      </c>
      <c r="B191" s="8" t="s">
        <v>567</v>
      </c>
      <c r="C191" s="8" t="s">
        <v>568</v>
      </c>
      <c r="D191" s="8" t="s">
        <v>535</v>
      </c>
      <c r="E191" s="8" t="s">
        <v>617</v>
      </c>
      <c r="F191" s="9"/>
      <c r="G191" s="46">
        <v>30069976.91</v>
      </c>
      <c r="H191" s="46">
        <v>31085295</v>
      </c>
      <c r="I191" s="59">
        <f xml:space="preserve"> 31069976.91-1007009.53</f>
        <v>30062967.379999999</v>
      </c>
      <c r="J191" s="46">
        <v>171550.82</v>
      </c>
      <c r="K191" s="46">
        <v>3177469.6</v>
      </c>
      <c r="L191" s="46">
        <v>5971457.7800000003</v>
      </c>
      <c r="M191" s="46">
        <v>0</v>
      </c>
      <c r="N191" s="46">
        <v>2643.72</v>
      </c>
      <c r="O191" s="46">
        <v>0</v>
      </c>
      <c r="P191" s="46">
        <v>1904711.11</v>
      </c>
      <c r="Q191" s="46">
        <v>2664.87</v>
      </c>
      <c r="R191" s="46">
        <v>34831.75</v>
      </c>
      <c r="S191" s="46">
        <v>8262380.1600000001</v>
      </c>
      <c r="T191" s="46">
        <v>6980415.1900000004</v>
      </c>
      <c r="U191" s="46">
        <v>39590.58</v>
      </c>
      <c r="V191" s="46">
        <v>0</v>
      </c>
      <c r="W191" s="46">
        <v>29082992.77</v>
      </c>
      <c r="X191" s="46">
        <v>211635.33</v>
      </c>
      <c r="Y191" s="46">
        <v>29294628.100000001</v>
      </c>
      <c r="Z191" s="7">
        <v>0.20299448072910309</v>
      </c>
      <c r="AA191" s="7">
        <v>0.09</v>
      </c>
      <c r="AB191" s="46">
        <v>2619614.84</v>
      </c>
      <c r="AC191" s="46">
        <v>4777.9399999999996</v>
      </c>
      <c r="AD191" s="46">
        <v>50400</v>
      </c>
      <c r="AE191" s="46">
        <v>11010.45</v>
      </c>
      <c r="AF191" s="46">
        <v>2113.44</v>
      </c>
      <c r="AG191" s="46">
        <f t="shared" si="6"/>
        <v>13123.890000000001</v>
      </c>
      <c r="AH191" s="46">
        <v>1329882.28</v>
      </c>
      <c r="AI191" s="46">
        <v>117369.58</v>
      </c>
      <c r="AJ191" s="46">
        <v>372847.81</v>
      </c>
      <c r="AK191" s="46">
        <v>0</v>
      </c>
      <c r="AL191" s="46">
        <v>202171.56</v>
      </c>
      <c r="AM191" s="46">
        <v>13260.69</v>
      </c>
      <c r="AN191" s="46">
        <v>44735.01</v>
      </c>
      <c r="AO191" s="46">
        <v>13000</v>
      </c>
      <c r="AP191" s="46">
        <v>1100</v>
      </c>
      <c r="AQ191" s="46">
        <v>34569.379999999997</v>
      </c>
      <c r="AR191" s="46">
        <v>77439.210000000006</v>
      </c>
      <c r="AS191" s="46">
        <v>31009.15</v>
      </c>
      <c r="AT191" s="46">
        <v>0</v>
      </c>
      <c r="AU191" s="46">
        <v>0</v>
      </c>
      <c r="AV191" s="46">
        <v>7842.96</v>
      </c>
      <c r="AW191" s="46">
        <v>0</v>
      </c>
      <c r="AX191" s="46">
        <v>2539397.5299999998</v>
      </c>
      <c r="AY191" s="25">
        <f t="shared" si="7"/>
        <v>0</v>
      </c>
      <c r="AZ191" s="46">
        <v>887.5</v>
      </c>
      <c r="BA191" s="46">
        <v>190201.14</v>
      </c>
      <c r="BB191" s="46">
        <v>0</v>
      </c>
      <c r="BC191" s="46">
        <v>452365.82</v>
      </c>
      <c r="BD191" s="46">
        <v>0</v>
      </c>
      <c r="BE191" s="46">
        <v>0</v>
      </c>
      <c r="BF191" s="46">
        <v>0</v>
      </c>
      <c r="BG191" s="26">
        <f t="shared" si="8"/>
        <v>0</v>
      </c>
      <c r="BH191" s="46">
        <v>0</v>
      </c>
      <c r="BI191" s="46">
        <v>9490</v>
      </c>
      <c r="BJ191" s="46">
        <v>3774</v>
      </c>
      <c r="BK191" s="46">
        <v>1</v>
      </c>
      <c r="BL191" s="46">
        <v>-13</v>
      </c>
      <c r="BM191" s="46">
        <v>-101</v>
      </c>
      <c r="BN191" s="46">
        <v>-128</v>
      </c>
      <c r="BO191" s="46">
        <v>-443</v>
      </c>
      <c r="BP191" s="46">
        <v>-741</v>
      </c>
      <c r="BQ191" s="46">
        <v>0</v>
      </c>
      <c r="BR191" s="46">
        <v>-361</v>
      </c>
      <c r="BS191" s="46">
        <v>-1019</v>
      </c>
      <c r="BT191" s="46">
        <v>-7</v>
      </c>
      <c r="BU191" s="46">
        <v>10452</v>
      </c>
      <c r="BV191" s="46">
        <v>180</v>
      </c>
      <c r="BW191" s="46">
        <v>124</v>
      </c>
      <c r="BX191" s="46">
        <v>125</v>
      </c>
      <c r="BY191" s="46">
        <v>711</v>
      </c>
      <c r="BZ191" s="46">
        <v>5</v>
      </c>
      <c r="CA191" s="46">
        <v>12</v>
      </c>
      <c r="CB191" s="46">
        <v>1</v>
      </c>
      <c r="CC191" s="46">
        <v>1</v>
      </c>
      <c r="CD191" s="46">
        <v>29</v>
      </c>
      <c r="CE191" s="46">
        <v>87</v>
      </c>
      <c r="CF191" s="46">
        <v>0</v>
      </c>
      <c r="CG191" s="46">
        <v>5</v>
      </c>
      <c r="CH191" s="46">
        <v>22</v>
      </c>
      <c r="CI191" s="46">
        <v>227</v>
      </c>
      <c r="CJ191" s="46">
        <v>537</v>
      </c>
      <c r="CK191" s="46">
        <v>14</v>
      </c>
    </row>
    <row r="192" spans="1:89" x14ac:dyDescent="0.25">
      <c r="A192" s="8">
        <v>21</v>
      </c>
      <c r="B192" s="8" t="s">
        <v>554</v>
      </c>
      <c r="C192" s="8" t="s">
        <v>327</v>
      </c>
      <c r="D192" s="8" t="s">
        <v>322</v>
      </c>
      <c r="E192" s="8" t="s">
        <v>537</v>
      </c>
      <c r="F192" s="8" t="s">
        <v>140</v>
      </c>
      <c r="G192" s="46">
        <v>47242314.700000003</v>
      </c>
      <c r="H192" s="46">
        <v>47271182.049999997</v>
      </c>
      <c r="I192" s="46">
        <v>46538826.590000004</v>
      </c>
      <c r="J192" s="46">
        <v>18381789.73</v>
      </c>
      <c r="K192" s="46">
        <v>1367263.51</v>
      </c>
      <c r="L192" s="46">
        <v>4565790.1399999997</v>
      </c>
      <c r="M192" s="46">
        <v>0</v>
      </c>
      <c r="N192" s="46">
        <v>0</v>
      </c>
      <c r="O192" s="46">
        <v>0</v>
      </c>
      <c r="P192" s="46">
        <v>1488242.8</v>
      </c>
      <c r="Q192" s="46">
        <v>0</v>
      </c>
      <c r="R192" s="46">
        <v>0</v>
      </c>
      <c r="S192" s="46">
        <v>11785336.74</v>
      </c>
      <c r="T192" s="46">
        <v>4247521.4400000004</v>
      </c>
      <c r="U192" s="46">
        <v>17148.28</v>
      </c>
      <c r="V192" s="46">
        <v>0</v>
      </c>
      <c r="W192" s="46">
        <v>44744470.229999997</v>
      </c>
      <c r="X192" s="46">
        <v>50928.22</v>
      </c>
      <c r="Y192" s="46">
        <v>44795398.450000003</v>
      </c>
      <c r="Z192" s="7">
        <v>0.11088314652442932</v>
      </c>
      <c r="AA192" s="7">
        <v>6.4899999999999999E-2</v>
      </c>
      <c r="AB192" s="46">
        <v>2942305.81</v>
      </c>
      <c r="AC192" s="46">
        <v>28867.35</v>
      </c>
      <c r="AD192" s="46">
        <v>485825.75</v>
      </c>
      <c r="AE192" s="46">
        <v>0</v>
      </c>
      <c r="AF192" s="46">
        <v>1019.47</v>
      </c>
      <c r="AG192" s="46">
        <f t="shared" si="6"/>
        <v>1019.47</v>
      </c>
      <c r="AH192" s="46">
        <v>1392030.27</v>
      </c>
      <c r="AI192" s="46">
        <v>106446.23</v>
      </c>
      <c r="AJ192" s="46">
        <v>342037.65</v>
      </c>
      <c r="AK192" s="46">
        <v>0</v>
      </c>
      <c r="AL192" s="46">
        <v>114868.1</v>
      </c>
      <c r="AM192" s="46">
        <v>0</v>
      </c>
      <c r="AN192" s="46">
        <v>87330.28</v>
      </c>
      <c r="AO192" s="46">
        <v>13000</v>
      </c>
      <c r="AP192" s="46">
        <v>20689.95</v>
      </c>
      <c r="AQ192" s="46">
        <v>0</v>
      </c>
      <c r="AR192" s="46">
        <v>116960.68</v>
      </c>
      <c r="AS192" s="46">
        <v>26336.92</v>
      </c>
      <c r="AT192" s="46">
        <v>0</v>
      </c>
      <c r="AU192" s="46">
        <v>0</v>
      </c>
      <c r="AV192" s="46">
        <v>76483.899999999994</v>
      </c>
      <c r="AW192" s="46">
        <v>0</v>
      </c>
      <c r="AX192" s="46">
        <v>2463021.5099999998</v>
      </c>
      <c r="AY192" s="25">
        <f t="shared" si="7"/>
        <v>0</v>
      </c>
      <c r="AZ192" s="46">
        <v>0</v>
      </c>
      <c r="BA192" s="46">
        <v>190216.83</v>
      </c>
      <c r="BB192" s="46">
        <v>0</v>
      </c>
      <c r="BC192" s="46">
        <v>702538.67</v>
      </c>
      <c r="BD192" s="46">
        <v>86783.29</v>
      </c>
      <c r="BE192" s="46">
        <v>0</v>
      </c>
      <c r="BF192" s="46">
        <v>0</v>
      </c>
      <c r="BG192" s="26">
        <f t="shared" si="8"/>
        <v>0</v>
      </c>
      <c r="BH192" s="46">
        <v>0</v>
      </c>
      <c r="BI192" s="46">
        <v>8072</v>
      </c>
      <c r="BJ192" s="46">
        <v>4635</v>
      </c>
      <c r="BK192" s="46">
        <v>7</v>
      </c>
      <c r="BL192" s="46">
        <v>-15</v>
      </c>
      <c r="BM192" s="46">
        <v>-164</v>
      </c>
      <c r="BN192" s="46">
        <v>-128</v>
      </c>
      <c r="BO192" s="46">
        <v>-1093</v>
      </c>
      <c r="BP192" s="46">
        <v>-622</v>
      </c>
      <c r="BQ192" s="46">
        <v>0</v>
      </c>
      <c r="BR192" s="46">
        <v>-5</v>
      </c>
      <c r="BS192" s="46">
        <v>-863</v>
      </c>
      <c r="BT192" s="46">
        <v>-3</v>
      </c>
      <c r="BU192" s="46">
        <v>9821</v>
      </c>
      <c r="BV192" s="46">
        <v>0</v>
      </c>
      <c r="BW192" s="46">
        <v>120</v>
      </c>
      <c r="BX192" s="46">
        <v>128</v>
      </c>
      <c r="BY192" s="46">
        <v>576</v>
      </c>
      <c r="BZ192" s="46">
        <v>15</v>
      </c>
      <c r="CA192" s="46">
        <v>24</v>
      </c>
      <c r="CB192" s="46">
        <v>0</v>
      </c>
      <c r="CC192" s="46">
        <v>3</v>
      </c>
      <c r="CD192" s="46">
        <v>22</v>
      </c>
      <c r="CE192" s="46">
        <v>68</v>
      </c>
      <c r="CF192" s="46">
        <v>35</v>
      </c>
      <c r="CG192" s="46">
        <v>4</v>
      </c>
      <c r="CH192" s="46">
        <v>11</v>
      </c>
      <c r="CI192" s="46">
        <v>93</v>
      </c>
      <c r="CJ192" s="46">
        <v>336</v>
      </c>
      <c r="CK192" s="46">
        <v>178</v>
      </c>
    </row>
    <row r="193" spans="1:89" x14ac:dyDescent="0.25">
      <c r="A193" s="8">
        <v>21</v>
      </c>
      <c r="B193" s="8" t="s">
        <v>555</v>
      </c>
      <c r="C193" s="8" t="s">
        <v>556</v>
      </c>
      <c r="D193" s="8" t="s">
        <v>540</v>
      </c>
      <c r="E193" s="8" t="s">
        <v>531</v>
      </c>
      <c r="F193" s="8" t="s">
        <v>101</v>
      </c>
      <c r="G193" s="46">
        <v>77190191.439999998</v>
      </c>
      <c r="H193" s="46">
        <v>77213583.060000002</v>
      </c>
      <c r="I193" s="46">
        <v>74722922.379999995</v>
      </c>
      <c r="J193" s="46">
        <v>29991.56</v>
      </c>
      <c r="K193" s="46">
        <v>5480414.8099999996</v>
      </c>
      <c r="L193" s="46">
        <v>34331758.409999996</v>
      </c>
      <c r="M193" s="46">
        <v>0</v>
      </c>
      <c r="N193" s="46">
        <v>0</v>
      </c>
      <c r="O193" s="46">
        <v>0</v>
      </c>
      <c r="P193" s="46">
        <v>2663544.7000000002</v>
      </c>
      <c r="Q193" s="46">
        <v>0</v>
      </c>
      <c r="R193" s="46">
        <v>0</v>
      </c>
      <c r="S193" s="46">
        <v>12666432.6</v>
      </c>
      <c r="T193" s="46">
        <v>14328984.57</v>
      </c>
      <c r="U193" s="46">
        <v>0</v>
      </c>
      <c r="V193" s="46">
        <v>0</v>
      </c>
      <c r="W193" s="46">
        <v>73514362.780000001</v>
      </c>
      <c r="X193" s="46">
        <v>23391.62</v>
      </c>
      <c r="Y193" s="46">
        <v>73537754.400000006</v>
      </c>
      <c r="Z193" s="7">
        <v>0.15220224857330322</v>
      </c>
      <c r="AA193" s="7">
        <v>5.3999999999999999E-2</v>
      </c>
      <c r="AB193" s="46">
        <v>3969704.92</v>
      </c>
      <c r="AC193" s="46">
        <v>0</v>
      </c>
      <c r="AD193" s="46">
        <v>0</v>
      </c>
      <c r="AE193" s="46">
        <v>23391.62</v>
      </c>
      <c r="AF193" s="46">
        <v>2571.0100000000002</v>
      </c>
      <c r="AG193" s="46">
        <f t="shared" si="6"/>
        <v>25962.629999999997</v>
      </c>
      <c r="AH193" s="46">
        <v>1981278.43</v>
      </c>
      <c r="AI193" s="46">
        <v>154803.67000000001</v>
      </c>
      <c r="AJ193" s="46">
        <v>598489.66</v>
      </c>
      <c r="AK193" s="46">
        <v>0</v>
      </c>
      <c r="AL193" s="46">
        <v>288969.5</v>
      </c>
      <c r="AM193" s="46">
        <v>7353.95</v>
      </c>
      <c r="AN193" s="46">
        <v>52895.93</v>
      </c>
      <c r="AO193" s="46">
        <v>13000</v>
      </c>
      <c r="AP193" s="46">
        <v>33948.339999999997</v>
      </c>
      <c r="AQ193" s="46">
        <v>0</v>
      </c>
      <c r="AR193" s="46">
        <v>123562.2</v>
      </c>
      <c r="AS193" s="46">
        <v>31847.58</v>
      </c>
      <c r="AT193" s="46">
        <v>0</v>
      </c>
      <c r="AU193" s="46">
        <v>0</v>
      </c>
      <c r="AV193" s="46">
        <v>119692.76</v>
      </c>
      <c r="AW193" s="46">
        <v>0</v>
      </c>
      <c r="AX193" s="46">
        <v>3600326.43</v>
      </c>
      <c r="AY193" s="25">
        <f t="shared" si="7"/>
        <v>0</v>
      </c>
      <c r="AZ193" s="46">
        <v>4256.8500000000004</v>
      </c>
      <c r="BA193" s="46">
        <v>190217</v>
      </c>
      <c r="BB193" s="46">
        <v>0</v>
      </c>
      <c r="BC193" s="46">
        <v>726214.01</v>
      </c>
      <c r="BD193" s="46">
        <v>0</v>
      </c>
      <c r="BE193" s="46">
        <v>0</v>
      </c>
      <c r="BF193" s="46">
        <v>0</v>
      </c>
      <c r="BG193" s="26">
        <f t="shared" si="8"/>
        <v>0</v>
      </c>
      <c r="BH193" s="46">
        <v>0</v>
      </c>
      <c r="BI193" s="46">
        <v>13221</v>
      </c>
      <c r="BJ193" s="46">
        <v>6853</v>
      </c>
      <c r="BK193" s="46">
        <v>34</v>
      </c>
      <c r="BL193" s="46">
        <v>-1</v>
      </c>
      <c r="BM193" s="46">
        <v>-338</v>
      </c>
      <c r="BN193" s="46">
        <v>-618</v>
      </c>
      <c r="BO193" s="46">
        <v>-2108</v>
      </c>
      <c r="BP193" s="46">
        <v>-1753</v>
      </c>
      <c r="BQ193" s="46">
        <v>6</v>
      </c>
      <c r="BR193" s="46">
        <v>1</v>
      </c>
      <c r="BS193" s="46">
        <v>-1626</v>
      </c>
      <c r="BT193" s="46">
        <v>-7</v>
      </c>
      <c r="BU193" s="46">
        <v>13664</v>
      </c>
      <c r="BV193" s="46">
        <v>61</v>
      </c>
      <c r="BW193" s="46">
        <v>513</v>
      </c>
      <c r="BX193" s="46">
        <v>162</v>
      </c>
      <c r="BY193" s="46">
        <v>907</v>
      </c>
      <c r="BZ193" s="46">
        <v>13</v>
      </c>
      <c r="CA193" s="46">
        <v>31</v>
      </c>
      <c r="CB193" s="46">
        <v>2</v>
      </c>
      <c r="CC193" s="46">
        <v>10</v>
      </c>
      <c r="CD193" s="46">
        <v>134</v>
      </c>
      <c r="CE193" s="46">
        <v>461</v>
      </c>
      <c r="CF193" s="46">
        <v>11</v>
      </c>
      <c r="CG193" s="46">
        <v>24</v>
      </c>
      <c r="CH193" s="46">
        <v>38</v>
      </c>
      <c r="CI193" s="46">
        <v>293</v>
      </c>
      <c r="CJ193" s="46">
        <v>1344</v>
      </c>
      <c r="CK193" s="46">
        <v>54</v>
      </c>
    </row>
    <row r="194" spans="1:89" x14ac:dyDescent="0.25">
      <c r="A194" s="8">
        <v>21</v>
      </c>
      <c r="B194" s="8" t="s">
        <v>557</v>
      </c>
      <c r="C194" s="8" t="s">
        <v>558</v>
      </c>
      <c r="D194" s="8" t="s">
        <v>559</v>
      </c>
      <c r="E194" s="8" t="s">
        <v>537</v>
      </c>
      <c r="F194" s="8" t="s">
        <v>140</v>
      </c>
      <c r="G194" s="46">
        <v>29759956.32</v>
      </c>
      <c r="H194" s="46">
        <v>29767024.300000001</v>
      </c>
      <c r="I194" s="46">
        <v>28730239.32</v>
      </c>
      <c r="J194" s="46">
        <v>8794170.8200000003</v>
      </c>
      <c r="K194" s="46">
        <v>568136.91</v>
      </c>
      <c r="L194" s="46">
        <v>1764301.18</v>
      </c>
      <c r="M194" s="46">
        <v>0</v>
      </c>
      <c r="N194" s="46">
        <v>6200</v>
      </c>
      <c r="O194" s="46">
        <v>0</v>
      </c>
      <c r="P194" s="46">
        <v>1125914.06</v>
      </c>
      <c r="Q194" s="46">
        <v>0</v>
      </c>
      <c r="R194" s="46">
        <v>0</v>
      </c>
      <c r="S194" s="46">
        <v>8775450.8900000006</v>
      </c>
      <c r="T194" s="46">
        <v>2059165.59</v>
      </c>
      <c r="U194" s="46">
        <v>67148.39</v>
      </c>
      <c r="V194" s="46">
        <v>0</v>
      </c>
      <c r="W194" s="46">
        <v>25480726.829999998</v>
      </c>
      <c r="X194" s="46">
        <v>80416.37</v>
      </c>
      <c r="Y194" s="46">
        <v>25561143.199999999</v>
      </c>
      <c r="Z194" s="7">
        <v>0.22965005040168762</v>
      </c>
      <c r="AA194" s="7">
        <v>9.4E-2</v>
      </c>
      <c r="AB194" s="46">
        <v>2400655.3599999999</v>
      </c>
      <c r="AC194" s="46">
        <v>7067.98</v>
      </c>
      <c r="AD194" s="46">
        <v>70953.03</v>
      </c>
      <c r="AE194" s="46">
        <v>0</v>
      </c>
      <c r="AF194" s="46">
        <v>692.03</v>
      </c>
      <c r="AG194" s="46">
        <f t="shared" si="6"/>
        <v>692.03</v>
      </c>
      <c r="AH194" s="46">
        <v>1158855.67</v>
      </c>
      <c r="AI194" s="46">
        <v>91860.54</v>
      </c>
      <c r="AJ194" s="46">
        <v>272506.23</v>
      </c>
      <c r="AK194" s="46">
        <v>0</v>
      </c>
      <c r="AL194" s="46">
        <v>184695.3</v>
      </c>
      <c r="AM194" s="46">
        <v>0</v>
      </c>
      <c r="AN194" s="46">
        <v>81818.05</v>
      </c>
      <c r="AO194" s="46">
        <v>13000</v>
      </c>
      <c r="AP194" s="46">
        <v>47829.06</v>
      </c>
      <c r="AQ194" s="46">
        <v>0</v>
      </c>
      <c r="AR194" s="46">
        <v>123757.49</v>
      </c>
      <c r="AS194" s="46">
        <v>19403.18</v>
      </c>
      <c r="AT194" s="46">
        <v>0</v>
      </c>
      <c r="AU194" s="46">
        <v>0</v>
      </c>
      <c r="AV194" s="46">
        <v>64011.21</v>
      </c>
      <c r="AW194" s="46">
        <v>0</v>
      </c>
      <c r="AX194" s="46">
        <v>2207834.4</v>
      </c>
      <c r="AY194" s="25">
        <f t="shared" si="7"/>
        <v>0</v>
      </c>
      <c r="AZ194" s="46">
        <v>0</v>
      </c>
      <c r="BA194" s="46">
        <v>190217.04</v>
      </c>
      <c r="BB194" s="46">
        <v>0.04</v>
      </c>
      <c r="BC194" s="46">
        <v>455375.89</v>
      </c>
      <c r="BD194" s="46">
        <v>0</v>
      </c>
      <c r="BE194" s="46">
        <v>0</v>
      </c>
      <c r="BF194" s="46">
        <v>0</v>
      </c>
      <c r="BG194" s="26">
        <f t="shared" si="8"/>
        <v>0</v>
      </c>
      <c r="BH194" s="46">
        <v>0</v>
      </c>
      <c r="BI194" s="46">
        <v>6016</v>
      </c>
      <c r="BJ194" s="46">
        <v>4930</v>
      </c>
      <c r="BK194" s="46">
        <v>90</v>
      </c>
      <c r="BL194" s="46">
        <v>0</v>
      </c>
      <c r="BM194" s="46">
        <v>-214</v>
      </c>
      <c r="BN194" s="46">
        <v>-83</v>
      </c>
      <c r="BO194" s="46">
        <v>-1032</v>
      </c>
      <c r="BP194" s="46">
        <v>-430</v>
      </c>
      <c r="BQ194" s="46">
        <v>94</v>
      </c>
      <c r="BR194" s="46">
        <v>-5</v>
      </c>
      <c r="BS194" s="46">
        <v>-868</v>
      </c>
      <c r="BT194" s="46">
        <v>-10</v>
      </c>
      <c r="BU194" s="46">
        <v>8488</v>
      </c>
      <c r="BV194" s="46">
        <v>1</v>
      </c>
      <c r="BW194" s="46">
        <v>152</v>
      </c>
      <c r="BX194" s="46">
        <v>105</v>
      </c>
      <c r="BY194" s="46">
        <v>551</v>
      </c>
      <c r="BZ194" s="46">
        <v>39</v>
      </c>
      <c r="CA194" s="46">
        <v>21</v>
      </c>
      <c r="CB194" s="46">
        <v>1</v>
      </c>
      <c r="CC194" s="46">
        <v>2</v>
      </c>
      <c r="CD194" s="46">
        <v>20</v>
      </c>
      <c r="CE194" s="46">
        <v>57</v>
      </c>
      <c r="CF194" s="46">
        <v>3</v>
      </c>
      <c r="CG194" s="46">
        <v>3</v>
      </c>
      <c r="CH194" s="46">
        <v>10</v>
      </c>
      <c r="CI194" s="46">
        <v>84</v>
      </c>
      <c r="CJ194" s="46">
        <v>299</v>
      </c>
      <c r="CK194" s="46">
        <v>34</v>
      </c>
    </row>
    <row r="195" spans="1:89" x14ac:dyDescent="0.25">
      <c r="A195" s="8">
        <v>21</v>
      </c>
      <c r="B195" s="8" t="s">
        <v>560</v>
      </c>
      <c r="C195" s="8" t="s">
        <v>528</v>
      </c>
      <c r="D195" s="8" t="s">
        <v>561</v>
      </c>
      <c r="E195" s="8" t="s">
        <v>537</v>
      </c>
      <c r="F195" s="8" t="s">
        <v>140</v>
      </c>
      <c r="G195" s="46">
        <v>37401938.850000001</v>
      </c>
      <c r="H195" s="46">
        <v>37425767.649999999</v>
      </c>
      <c r="I195" s="46">
        <v>35538240.490000002</v>
      </c>
      <c r="J195" s="46">
        <v>17154477.09</v>
      </c>
      <c r="K195" s="46">
        <v>1346949.04</v>
      </c>
      <c r="L195" s="46">
        <v>5972652.4699999997</v>
      </c>
      <c r="M195" s="46">
        <v>0</v>
      </c>
      <c r="N195" s="46">
        <v>0</v>
      </c>
      <c r="O195" s="46">
        <v>0</v>
      </c>
      <c r="P195" s="46">
        <v>849245.16</v>
      </c>
      <c r="Q195" s="46">
        <v>0</v>
      </c>
      <c r="R195" s="46">
        <v>0</v>
      </c>
      <c r="S195" s="46">
        <v>5153341.0999999996</v>
      </c>
      <c r="T195" s="46">
        <v>1824807.47</v>
      </c>
      <c r="U195" s="46">
        <v>0</v>
      </c>
      <c r="V195" s="46">
        <v>0</v>
      </c>
      <c r="W195" s="46">
        <v>34363103.280000001</v>
      </c>
      <c r="X195" s="46">
        <v>25787.65</v>
      </c>
      <c r="Y195" s="46">
        <v>34388890.93</v>
      </c>
      <c r="Z195" s="7">
        <v>0.18979978561401367</v>
      </c>
      <c r="AA195" s="7">
        <v>0.06</v>
      </c>
      <c r="AB195" s="46">
        <v>2072262.58</v>
      </c>
      <c r="AC195" s="46">
        <v>10631.63</v>
      </c>
      <c r="AD195" s="46">
        <v>177193.84</v>
      </c>
      <c r="AE195" s="46">
        <v>15156.02</v>
      </c>
      <c r="AF195" s="46">
        <v>496.81</v>
      </c>
      <c r="AG195" s="46">
        <f t="shared" si="6"/>
        <v>15652.83</v>
      </c>
      <c r="AH195" s="46">
        <v>950189.99</v>
      </c>
      <c r="AI195" s="46">
        <v>81993.100000000006</v>
      </c>
      <c r="AJ195" s="46">
        <v>163720.69</v>
      </c>
      <c r="AK195" s="46">
        <v>0</v>
      </c>
      <c r="AL195" s="46">
        <v>211229.4</v>
      </c>
      <c r="AM195" s="46">
        <v>7749.51</v>
      </c>
      <c r="AN195" s="46">
        <v>49832.95</v>
      </c>
      <c r="AO195" s="46">
        <v>9000</v>
      </c>
      <c r="AP195" s="46">
        <v>1000</v>
      </c>
      <c r="AQ195" s="46">
        <v>15390</v>
      </c>
      <c r="AR195" s="46">
        <v>157452.16</v>
      </c>
      <c r="AS195" s="46">
        <v>9167.61</v>
      </c>
      <c r="AT195" s="46">
        <v>3150</v>
      </c>
      <c r="AU195" s="46">
        <v>7700.54</v>
      </c>
      <c r="AV195" s="46">
        <v>13871.87</v>
      </c>
      <c r="AW195" s="46">
        <v>0</v>
      </c>
      <c r="AX195" s="46">
        <v>1750294.54</v>
      </c>
      <c r="AY195" s="25">
        <f t="shared" si="7"/>
        <v>0</v>
      </c>
      <c r="AZ195" s="46">
        <v>6386.18</v>
      </c>
      <c r="BA195" s="46">
        <v>190217</v>
      </c>
      <c r="BB195" s="46">
        <v>0</v>
      </c>
      <c r="BC195" s="46">
        <v>267927.24</v>
      </c>
      <c r="BD195" s="46">
        <v>0</v>
      </c>
      <c r="BE195" s="46">
        <v>0</v>
      </c>
      <c r="BF195" s="46">
        <v>0</v>
      </c>
      <c r="BG195" s="26">
        <f t="shared" si="8"/>
        <v>0</v>
      </c>
      <c r="BH195" s="46">
        <v>0</v>
      </c>
      <c r="BI195" s="46">
        <v>3569</v>
      </c>
      <c r="BJ195" s="46">
        <v>2682</v>
      </c>
      <c r="BK195" s="46">
        <v>3</v>
      </c>
      <c r="BL195" s="46">
        <v>4</v>
      </c>
      <c r="BM195" s="46">
        <v>-312</v>
      </c>
      <c r="BN195" s="46">
        <v>-214</v>
      </c>
      <c r="BO195" s="46">
        <v>-1040</v>
      </c>
      <c r="BP195" s="46">
        <v>-430</v>
      </c>
      <c r="BQ195" s="46">
        <v>1</v>
      </c>
      <c r="BR195" s="46">
        <v>60</v>
      </c>
      <c r="BS195" s="46">
        <v>-551</v>
      </c>
      <c r="BT195" s="46">
        <v>-1</v>
      </c>
      <c r="BU195" s="46">
        <v>3771</v>
      </c>
      <c r="BV195" s="46">
        <v>6</v>
      </c>
      <c r="BW195" s="46">
        <v>149</v>
      </c>
      <c r="BX195" s="46">
        <v>72</v>
      </c>
      <c r="BY195" s="46">
        <v>292</v>
      </c>
      <c r="BZ195" s="46">
        <v>16</v>
      </c>
      <c r="CA195" s="46">
        <v>22</v>
      </c>
      <c r="CB195" s="46">
        <v>1</v>
      </c>
      <c r="CC195" s="46">
        <v>7</v>
      </c>
      <c r="CD195" s="46">
        <v>163</v>
      </c>
      <c r="CE195" s="46">
        <v>43</v>
      </c>
      <c r="CF195" s="46">
        <v>0</v>
      </c>
      <c r="CG195" s="46">
        <v>32</v>
      </c>
      <c r="CH195" s="46">
        <v>15</v>
      </c>
      <c r="CI195" s="46">
        <v>279</v>
      </c>
      <c r="CJ195" s="46">
        <v>95</v>
      </c>
      <c r="CK195" s="46">
        <v>9</v>
      </c>
    </row>
    <row r="196" spans="1:89" x14ac:dyDescent="0.25">
      <c r="A196" s="8">
        <v>21</v>
      </c>
      <c r="B196" s="8" t="s">
        <v>562</v>
      </c>
      <c r="C196" s="8" t="s">
        <v>563</v>
      </c>
      <c r="D196" s="8" t="s">
        <v>564</v>
      </c>
      <c r="E196" s="8" t="s">
        <v>537</v>
      </c>
      <c r="F196" s="8" t="s">
        <v>120</v>
      </c>
      <c r="G196" s="46">
        <v>29741527.629999999</v>
      </c>
      <c r="H196" s="46">
        <v>29746086.57</v>
      </c>
      <c r="I196" s="46">
        <v>29280712.369999997</v>
      </c>
      <c r="J196" s="46">
        <v>8137251.7199999997</v>
      </c>
      <c r="K196" s="46">
        <v>1411204.2</v>
      </c>
      <c r="L196" s="46">
        <v>3549043.37</v>
      </c>
      <c r="M196" s="46">
        <v>0</v>
      </c>
      <c r="N196" s="46">
        <v>0</v>
      </c>
      <c r="O196" s="46">
        <v>100826.4</v>
      </c>
      <c r="P196" s="46">
        <v>1313729.18</v>
      </c>
      <c r="Q196" s="46">
        <v>0</v>
      </c>
      <c r="R196" s="46">
        <v>0</v>
      </c>
      <c r="S196" s="46">
        <v>8024222.5099999998</v>
      </c>
      <c r="T196" s="46">
        <v>3999910.37</v>
      </c>
      <c r="U196" s="46">
        <v>0</v>
      </c>
      <c r="V196" s="46">
        <v>0</v>
      </c>
      <c r="W196" s="46">
        <v>28779613.25</v>
      </c>
      <c r="X196" s="46">
        <v>6218.39</v>
      </c>
      <c r="Y196" s="46">
        <v>28785831.640000001</v>
      </c>
      <c r="Z196" s="7">
        <v>0.19002199172973633</v>
      </c>
      <c r="AA196" s="7">
        <v>7.8E-2</v>
      </c>
      <c r="AB196" s="46">
        <v>2243425.5</v>
      </c>
      <c r="AC196" s="46">
        <v>0</v>
      </c>
      <c r="AD196" s="46">
        <v>0</v>
      </c>
      <c r="AE196" s="46">
        <v>6218.39</v>
      </c>
      <c r="AF196" s="46">
        <v>0</v>
      </c>
      <c r="AG196" s="46">
        <f t="shared" si="6"/>
        <v>6218.39</v>
      </c>
      <c r="AH196" s="46">
        <v>1011829.16</v>
      </c>
      <c r="AI196" s="46">
        <v>81619.899999999994</v>
      </c>
      <c r="AJ196" s="46">
        <v>287888.52</v>
      </c>
      <c r="AK196" s="46">
        <v>0</v>
      </c>
      <c r="AL196" s="46">
        <v>224180.14</v>
      </c>
      <c r="AM196" s="46">
        <v>5797.89</v>
      </c>
      <c r="AN196" s="46">
        <v>46934.77</v>
      </c>
      <c r="AO196" s="46">
        <v>13000</v>
      </c>
      <c r="AP196" s="46">
        <v>0</v>
      </c>
      <c r="AQ196" s="46">
        <v>5150</v>
      </c>
      <c r="AR196" s="46">
        <v>144174.15</v>
      </c>
      <c r="AS196" s="46">
        <v>11006.08</v>
      </c>
      <c r="AT196" s="46">
        <v>0</v>
      </c>
      <c r="AU196" s="46">
        <v>623.28</v>
      </c>
      <c r="AV196" s="46">
        <v>40057.410000000003</v>
      </c>
      <c r="AW196" s="46">
        <v>0</v>
      </c>
      <c r="AX196" s="46">
        <v>2015452.1</v>
      </c>
      <c r="AY196" s="25">
        <f t="shared" si="7"/>
        <v>0</v>
      </c>
      <c r="AZ196" s="46">
        <v>443.02</v>
      </c>
      <c r="BA196" s="46">
        <v>190216.59</v>
      </c>
      <c r="BB196" s="46">
        <v>0</v>
      </c>
      <c r="BC196" s="46">
        <v>467547.6</v>
      </c>
      <c r="BD196" s="46">
        <v>0</v>
      </c>
      <c r="BE196" s="46">
        <v>0</v>
      </c>
      <c r="BF196" s="46">
        <v>0</v>
      </c>
      <c r="BG196" s="26">
        <f t="shared" si="8"/>
        <v>0</v>
      </c>
      <c r="BH196" s="46">
        <v>0</v>
      </c>
      <c r="BI196" s="46">
        <v>4737</v>
      </c>
      <c r="BJ196" s="46">
        <v>4405</v>
      </c>
      <c r="BK196" s="46">
        <v>59</v>
      </c>
      <c r="BL196" s="46">
        <v>0</v>
      </c>
      <c r="BM196" s="46">
        <v>-152</v>
      </c>
      <c r="BN196" s="46">
        <v>-84</v>
      </c>
      <c r="BO196" s="46">
        <v>-1018</v>
      </c>
      <c r="BP196" s="46">
        <v>-537</v>
      </c>
      <c r="BQ196" s="46">
        <v>72</v>
      </c>
      <c r="BR196" s="46">
        <v>0</v>
      </c>
      <c r="BS196" s="46">
        <v>-734</v>
      </c>
      <c r="BT196" s="46">
        <v>-8</v>
      </c>
      <c r="BU196" s="46">
        <v>6740</v>
      </c>
      <c r="BV196" s="46">
        <v>0</v>
      </c>
      <c r="BW196" s="46">
        <v>131</v>
      </c>
      <c r="BX196" s="46">
        <v>56</v>
      </c>
      <c r="BY196" s="46">
        <v>530</v>
      </c>
      <c r="BZ196" s="46">
        <v>0</v>
      </c>
      <c r="CA196" s="46">
        <v>17</v>
      </c>
      <c r="CB196" s="46">
        <v>0</v>
      </c>
      <c r="CC196" s="46">
        <v>0</v>
      </c>
      <c r="CD196" s="46">
        <v>48</v>
      </c>
      <c r="CE196" s="46">
        <v>35</v>
      </c>
      <c r="CF196" s="46">
        <v>1</v>
      </c>
      <c r="CG196" s="46">
        <v>0</v>
      </c>
      <c r="CH196" s="46">
        <v>4</v>
      </c>
      <c r="CI196" s="46">
        <v>193</v>
      </c>
      <c r="CJ196" s="46">
        <v>316</v>
      </c>
      <c r="CK196" s="46">
        <v>13</v>
      </c>
    </row>
    <row r="197" spans="1:89" x14ac:dyDescent="0.25">
      <c r="A197" s="8">
        <v>21</v>
      </c>
      <c r="B197" s="8" t="s">
        <v>565</v>
      </c>
      <c r="C197" s="8" t="s">
        <v>179</v>
      </c>
      <c r="D197" s="8" t="s">
        <v>540</v>
      </c>
      <c r="E197" s="8" t="s">
        <v>531</v>
      </c>
      <c r="F197" s="8" t="s">
        <v>101</v>
      </c>
      <c r="G197" s="46">
        <v>67874043.400000006</v>
      </c>
      <c r="H197" s="46">
        <v>67933747.760000005</v>
      </c>
      <c r="I197" s="46">
        <v>65044388.350000009</v>
      </c>
      <c r="J197" s="46">
        <v>60589.5</v>
      </c>
      <c r="K197" s="46">
        <v>5119148.4800000004</v>
      </c>
      <c r="L197" s="46">
        <v>28432657.609999999</v>
      </c>
      <c r="M197" s="46">
        <v>0</v>
      </c>
      <c r="N197" s="46">
        <v>0</v>
      </c>
      <c r="O197" s="46">
        <v>3280</v>
      </c>
      <c r="P197" s="46">
        <v>2751886.71</v>
      </c>
      <c r="Q197" s="46">
        <v>0</v>
      </c>
      <c r="R197" s="46">
        <v>0</v>
      </c>
      <c r="S197" s="46">
        <v>12866323.189999999</v>
      </c>
      <c r="T197" s="46">
        <v>12470105.51</v>
      </c>
      <c r="U197" s="46">
        <v>0</v>
      </c>
      <c r="V197" s="46">
        <v>0</v>
      </c>
      <c r="W197" s="46">
        <v>65437909</v>
      </c>
      <c r="X197" s="46">
        <v>54960.86</v>
      </c>
      <c r="Y197" s="46">
        <v>65492869.859999999</v>
      </c>
      <c r="Z197" s="7">
        <v>0.13997724652290344</v>
      </c>
      <c r="AA197" s="7">
        <v>5.6599999999999998E-2</v>
      </c>
      <c r="AB197" s="46">
        <v>3703532.67</v>
      </c>
      <c r="AC197" s="46">
        <v>0</v>
      </c>
      <c r="AD197" s="46">
        <v>0</v>
      </c>
      <c r="AE197" s="46">
        <v>38612.47</v>
      </c>
      <c r="AF197" s="46">
        <v>3021.19</v>
      </c>
      <c r="AG197" s="46">
        <f t="shared" si="6"/>
        <v>41633.660000000003</v>
      </c>
      <c r="AH197" s="46">
        <v>1736131.51</v>
      </c>
      <c r="AI197" s="46">
        <v>139897.67000000001</v>
      </c>
      <c r="AJ197" s="46">
        <v>451050.69</v>
      </c>
      <c r="AK197" s="46">
        <v>51585.81</v>
      </c>
      <c r="AL197" s="46">
        <v>279308.14</v>
      </c>
      <c r="AM197" s="46">
        <v>7077.97</v>
      </c>
      <c r="AN197" s="46">
        <v>68819.520000000004</v>
      </c>
      <c r="AO197" s="46">
        <v>13000</v>
      </c>
      <c r="AP197" s="46">
        <v>68688.23</v>
      </c>
      <c r="AQ197" s="46">
        <v>0</v>
      </c>
      <c r="AR197" s="46">
        <v>111452.28</v>
      </c>
      <c r="AS197" s="46">
        <v>34169.58</v>
      </c>
      <c r="AT197" s="46">
        <v>0</v>
      </c>
      <c r="AU197" s="46">
        <v>0</v>
      </c>
      <c r="AV197" s="46">
        <v>176508.68</v>
      </c>
      <c r="AW197" s="46">
        <v>0</v>
      </c>
      <c r="AX197" s="46">
        <v>3237631.02</v>
      </c>
      <c r="AY197" s="25">
        <f t="shared" si="7"/>
        <v>0</v>
      </c>
      <c r="AZ197" s="46">
        <v>4543.5</v>
      </c>
      <c r="BA197" s="46">
        <v>190216.95999999999</v>
      </c>
      <c r="BB197" s="46">
        <v>0</v>
      </c>
      <c r="BC197" s="46">
        <v>667629.18999999994</v>
      </c>
      <c r="BD197" s="46">
        <v>0</v>
      </c>
      <c r="BE197" s="46">
        <v>0</v>
      </c>
      <c r="BF197" s="46">
        <v>0</v>
      </c>
      <c r="BG197" s="26">
        <f t="shared" si="8"/>
        <v>0</v>
      </c>
      <c r="BH197" s="46">
        <v>0</v>
      </c>
      <c r="BI197" s="46">
        <v>9857</v>
      </c>
      <c r="BJ197" s="46">
        <v>6258</v>
      </c>
      <c r="BK197" s="46">
        <v>0</v>
      </c>
      <c r="BL197" s="46">
        <v>21</v>
      </c>
      <c r="BM197" s="46">
        <v>-276</v>
      </c>
      <c r="BN197" s="46">
        <v>-427</v>
      </c>
      <c r="BO197" s="46">
        <v>-1997</v>
      </c>
      <c r="BP197" s="46">
        <v>-1341</v>
      </c>
      <c r="BQ197" s="46">
        <v>33</v>
      </c>
      <c r="BR197" s="46">
        <v>20</v>
      </c>
      <c r="BS197" s="46">
        <v>-1162</v>
      </c>
      <c r="BT197" s="46">
        <v>-7</v>
      </c>
      <c r="BU197" s="46">
        <v>10979</v>
      </c>
      <c r="BV197" s="46">
        <v>7</v>
      </c>
      <c r="BW197" s="46">
        <v>483</v>
      </c>
      <c r="BX197" s="46">
        <v>98</v>
      </c>
      <c r="BY197" s="46">
        <v>572</v>
      </c>
      <c r="BZ197" s="46">
        <v>9</v>
      </c>
      <c r="CA197" s="46">
        <v>0</v>
      </c>
      <c r="CB197" s="46">
        <v>164</v>
      </c>
      <c r="CC197" s="46">
        <v>36</v>
      </c>
      <c r="CD197" s="46">
        <v>137</v>
      </c>
      <c r="CE197" s="46">
        <v>90</v>
      </c>
      <c r="CF197" s="46">
        <v>0</v>
      </c>
      <c r="CG197" s="46">
        <v>644</v>
      </c>
      <c r="CH197" s="46">
        <v>84</v>
      </c>
      <c r="CI197" s="46">
        <v>347</v>
      </c>
      <c r="CJ197" s="46">
        <v>266</v>
      </c>
      <c r="CK197" s="46">
        <v>0</v>
      </c>
    </row>
  </sheetData>
  <mergeCells count="7">
    <mergeCell ref="BW4:CA4"/>
    <mergeCell ref="CB4:CF4"/>
    <mergeCell ref="CG4:CK4"/>
    <mergeCell ref="J4:L4"/>
    <mergeCell ref="M4:N4"/>
    <mergeCell ref="O4:P4"/>
    <mergeCell ref="Q4:R4"/>
  </mergeCells>
  <phoneticPr fontId="2" type="noConversion"/>
  <pageMargins left="0.75" right="0.75" top="1" bottom="1" header="0.5" footer="0.5"/>
  <pageSetup orientation="portrait" r:id="rId1"/>
  <headerFooter alignWithMargins="0"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ar05ch13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CHAPTER 13 STANDING TRUSTEE FY09 AUDITED ANNUAL REPORTS </dc:title>
  <dc:creator>Finan, Debra  (USTP)</dc:creator>
  <cp:lastModifiedBy>Chery, Rose</cp:lastModifiedBy>
  <cp:lastPrinted>2008-02-12T14:27:38Z</cp:lastPrinted>
  <dcterms:created xsi:type="dcterms:W3CDTF">2006-12-19T14:29:52Z</dcterms:created>
  <dcterms:modified xsi:type="dcterms:W3CDTF">2017-11-09T19:22:41Z</dcterms:modified>
</cp:coreProperties>
</file>